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न.नं.९खासगाव 23-24 " sheetId="13" r:id="rId1"/>
    <sheet name="खासगाव " sheetId="14" r:id="rId2"/>
    <sheet name="Sheet14" sheetId="15" r:id="rId3"/>
    <sheet name="न नं.9  2024-25" sheetId="16" r:id="rId4"/>
    <sheet name="Sheet1" sheetId="17" r:id="rId5"/>
  </sheets>
  <definedNames>
    <definedName name="_xlnm.Print_Titles" localSheetId="3">'न नं.9  2024-25'!$2:$6</definedName>
    <definedName name="_xlnm.Print_Titles" localSheetId="0">'न.नं.९खासगाव 23-24 '!$1:$5</definedName>
  </definedNames>
  <calcPr calcId="124519"/>
</workbook>
</file>

<file path=xl/calcChain.xml><?xml version="1.0" encoding="utf-8"?>
<calcChain xmlns="http://schemas.openxmlformats.org/spreadsheetml/2006/main">
  <c r="R78" i="16"/>
  <c r="R79"/>
  <c r="R80"/>
  <c r="O78"/>
  <c r="O79"/>
  <c r="O80"/>
  <c r="L78"/>
  <c r="L79"/>
  <c r="L80"/>
  <c r="I78"/>
  <c r="I79"/>
  <c r="I80"/>
  <c r="F78"/>
  <c r="F79"/>
  <c r="F80"/>
  <c r="S80" s="1"/>
  <c r="R264"/>
  <c r="O264"/>
  <c r="L264"/>
  <c r="I264"/>
  <c r="F264"/>
  <c r="R121"/>
  <c r="O121"/>
  <c r="L121"/>
  <c r="I121"/>
  <c r="F12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L245"/>
  <c r="I245"/>
  <c r="F245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S264" l="1"/>
  <c r="S78"/>
  <c r="S79"/>
  <c r="S121"/>
  <c r="S258"/>
  <c r="S254"/>
  <c r="S263"/>
  <c r="S259"/>
  <c r="S255"/>
  <c r="S251"/>
  <c r="S247"/>
  <c r="S248"/>
  <c r="S253"/>
  <c r="S249"/>
  <c r="S262"/>
  <c r="S246"/>
  <c r="S261"/>
  <c r="S250"/>
  <c r="S260"/>
  <c r="S256"/>
  <c r="S252"/>
  <c r="S257"/>
  <c r="S245"/>
  <c r="Q273" l="1"/>
  <c r="P273"/>
  <c r="N273"/>
  <c r="M273"/>
  <c r="K273"/>
  <c r="J273"/>
  <c r="H273"/>
  <c r="G273"/>
  <c r="E273"/>
  <c r="R244"/>
  <c r="L244"/>
  <c r="I244"/>
  <c r="F244"/>
  <c r="R243"/>
  <c r="L243"/>
  <c r="I243"/>
  <c r="F243"/>
  <c r="R242"/>
  <c r="L242"/>
  <c r="I242"/>
  <c r="F242"/>
  <c r="R241"/>
  <c r="O241"/>
  <c r="L241"/>
  <c r="I241"/>
  <c r="F241"/>
  <c r="R240"/>
  <c r="O240"/>
  <c r="L240"/>
  <c r="I240"/>
  <c r="F240"/>
  <c r="R239"/>
  <c r="O239"/>
  <c r="L239"/>
  <c r="I239"/>
  <c r="F239"/>
  <c r="R238"/>
  <c r="O238"/>
  <c r="L238"/>
  <c r="I238"/>
  <c r="F238"/>
  <c r="R237"/>
  <c r="O237"/>
  <c r="L237"/>
  <c r="I237"/>
  <c r="F237"/>
  <c r="R236"/>
  <c r="O236"/>
  <c r="L236"/>
  <c r="I236"/>
  <c r="F236"/>
  <c r="R159"/>
  <c r="O159"/>
  <c r="L159"/>
  <c r="I159"/>
  <c r="F159"/>
  <c r="R235"/>
  <c r="O235"/>
  <c r="L235"/>
  <c r="I235"/>
  <c r="F235"/>
  <c r="R234"/>
  <c r="O234"/>
  <c r="L234"/>
  <c r="I234"/>
  <c r="F234"/>
  <c r="R233"/>
  <c r="O233"/>
  <c r="L233"/>
  <c r="I233"/>
  <c r="F233"/>
  <c r="R232"/>
  <c r="O232"/>
  <c r="L232"/>
  <c r="I232"/>
  <c r="F232"/>
  <c r="R231"/>
  <c r="O231"/>
  <c r="L231"/>
  <c r="I231"/>
  <c r="F231"/>
  <c r="R230"/>
  <c r="O230"/>
  <c r="L230"/>
  <c r="I230"/>
  <c r="F230"/>
  <c r="R229"/>
  <c r="O229"/>
  <c r="L229"/>
  <c r="I229"/>
  <c r="F229"/>
  <c r="R228"/>
  <c r="O228"/>
  <c r="L228"/>
  <c r="I228"/>
  <c r="F228"/>
  <c r="R141"/>
  <c r="O141"/>
  <c r="L141"/>
  <c r="I141"/>
  <c r="F141"/>
  <c r="R227"/>
  <c r="O227"/>
  <c r="L227"/>
  <c r="I227"/>
  <c r="F227"/>
  <c r="R226"/>
  <c r="O226"/>
  <c r="L226"/>
  <c r="I226"/>
  <c r="F226"/>
  <c r="R225"/>
  <c r="O225"/>
  <c r="L225"/>
  <c r="I225"/>
  <c r="F225"/>
  <c r="R224"/>
  <c r="O224"/>
  <c r="L224"/>
  <c r="I224"/>
  <c r="F224"/>
  <c r="R223"/>
  <c r="O223"/>
  <c r="L223"/>
  <c r="I223"/>
  <c r="F223"/>
  <c r="R222"/>
  <c r="O222"/>
  <c r="L222"/>
  <c r="I222"/>
  <c r="F222"/>
  <c r="R221"/>
  <c r="O221"/>
  <c r="L221"/>
  <c r="I221"/>
  <c r="F221"/>
  <c r="R97"/>
  <c r="O97"/>
  <c r="L97"/>
  <c r="I97"/>
  <c r="F97"/>
  <c r="R220"/>
  <c r="O220"/>
  <c r="L220"/>
  <c r="I220"/>
  <c r="F220"/>
  <c r="R219"/>
  <c r="O219"/>
  <c r="L219"/>
  <c r="I219"/>
  <c r="F219"/>
  <c r="R218"/>
  <c r="O218"/>
  <c r="L218"/>
  <c r="I218"/>
  <c r="F218"/>
  <c r="R217"/>
  <c r="O217"/>
  <c r="L217"/>
  <c r="I217"/>
  <c r="F217"/>
  <c r="R216"/>
  <c r="O216"/>
  <c r="L216"/>
  <c r="I216"/>
  <c r="F216"/>
  <c r="R215"/>
  <c r="O215"/>
  <c r="L215"/>
  <c r="I215"/>
  <c r="F215"/>
  <c r="R214"/>
  <c r="O214"/>
  <c r="L214"/>
  <c r="I214"/>
  <c r="F214"/>
  <c r="R213"/>
  <c r="O213"/>
  <c r="L213"/>
  <c r="I213"/>
  <c r="F213"/>
  <c r="R212"/>
  <c r="O212"/>
  <c r="L212"/>
  <c r="I212"/>
  <c r="F212"/>
  <c r="R211"/>
  <c r="O211"/>
  <c r="L211"/>
  <c r="I211"/>
  <c r="F211"/>
  <c r="R210"/>
  <c r="O210"/>
  <c r="L210"/>
  <c r="I210"/>
  <c r="F210"/>
  <c r="R209"/>
  <c r="O209"/>
  <c r="L209"/>
  <c r="I209"/>
  <c r="F209"/>
  <c r="R208"/>
  <c r="O208"/>
  <c r="L208"/>
  <c r="I208"/>
  <c r="F208"/>
  <c r="R46"/>
  <c r="O46"/>
  <c r="L46"/>
  <c r="I46"/>
  <c r="F46"/>
  <c r="R207"/>
  <c r="O207"/>
  <c r="L207"/>
  <c r="I207"/>
  <c r="F207"/>
  <c r="R206"/>
  <c r="O206"/>
  <c r="L206"/>
  <c r="I206"/>
  <c r="F206"/>
  <c r="R205"/>
  <c r="O205"/>
  <c r="L205"/>
  <c r="I205"/>
  <c r="F205"/>
  <c r="R204"/>
  <c r="O204"/>
  <c r="L204"/>
  <c r="I204"/>
  <c r="F204"/>
  <c r="R203"/>
  <c r="O203"/>
  <c r="L203"/>
  <c r="I203"/>
  <c r="F203"/>
  <c r="R202"/>
  <c r="O202"/>
  <c r="L202"/>
  <c r="I202"/>
  <c r="F202"/>
  <c r="R201"/>
  <c r="O201"/>
  <c r="L201"/>
  <c r="I201"/>
  <c r="F201"/>
  <c r="R200"/>
  <c r="O200"/>
  <c r="L200"/>
  <c r="I200"/>
  <c r="F200"/>
  <c r="R177"/>
  <c r="O177"/>
  <c r="L177"/>
  <c r="I177"/>
  <c r="F177"/>
  <c r="R199"/>
  <c r="O199"/>
  <c r="L199"/>
  <c r="I199"/>
  <c r="F199"/>
  <c r="R198"/>
  <c r="O198"/>
  <c r="L198"/>
  <c r="I198"/>
  <c r="F198"/>
  <c r="R197"/>
  <c r="O197"/>
  <c r="L197"/>
  <c r="I197"/>
  <c r="F197"/>
  <c r="R196"/>
  <c r="O196"/>
  <c r="L196"/>
  <c r="I196"/>
  <c r="F196"/>
  <c r="R195"/>
  <c r="O195"/>
  <c r="L195"/>
  <c r="I195"/>
  <c r="F195"/>
  <c r="R194"/>
  <c r="O194"/>
  <c r="L194"/>
  <c r="I194"/>
  <c r="F194"/>
  <c r="R193"/>
  <c r="O193"/>
  <c r="L193"/>
  <c r="I193"/>
  <c r="F193"/>
  <c r="R192"/>
  <c r="O192"/>
  <c r="L192"/>
  <c r="I192"/>
  <c r="F192"/>
  <c r="R191"/>
  <c r="O191"/>
  <c r="L191"/>
  <c r="I191"/>
  <c r="F191"/>
  <c r="R190"/>
  <c r="O190"/>
  <c r="L190"/>
  <c r="I190"/>
  <c r="F190"/>
  <c r="R189"/>
  <c r="O189"/>
  <c r="L189"/>
  <c r="I189"/>
  <c r="F189"/>
  <c r="R188"/>
  <c r="O188"/>
  <c r="L188"/>
  <c r="I188"/>
  <c r="F188"/>
  <c r="R187"/>
  <c r="O187"/>
  <c r="L187"/>
  <c r="I187"/>
  <c r="F187"/>
  <c r="R186"/>
  <c r="O186"/>
  <c r="L186"/>
  <c r="I186"/>
  <c r="F186"/>
  <c r="R185"/>
  <c r="O185"/>
  <c r="L185"/>
  <c r="I185"/>
  <c r="F185"/>
  <c r="R184"/>
  <c r="O184"/>
  <c r="L184"/>
  <c r="I184"/>
  <c r="F184"/>
  <c r="R183"/>
  <c r="O183"/>
  <c r="L183"/>
  <c r="I183"/>
  <c r="F183"/>
  <c r="R182"/>
  <c r="O182"/>
  <c r="L182"/>
  <c r="I182"/>
  <c r="F182"/>
  <c r="R181"/>
  <c r="O181"/>
  <c r="L181"/>
  <c r="I181"/>
  <c r="F181"/>
  <c r="R180"/>
  <c r="O180"/>
  <c r="L180"/>
  <c r="I180"/>
  <c r="F180"/>
  <c r="R179"/>
  <c r="O179"/>
  <c r="L179"/>
  <c r="I179"/>
  <c r="F179"/>
  <c r="R178"/>
  <c r="O178"/>
  <c r="L178"/>
  <c r="I178"/>
  <c r="F178"/>
  <c r="R176"/>
  <c r="O176"/>
  <c r="L176"/>
  <c r="I176"/>
  <c r="F176"/>
  <c r="R175"/>
  <c r="O175"/>
  <c r="L175"/>
  <c r="I175"/>
  <c r="F175"/>
  <c r="R174"/>
  <c r="O174"/>
  <c r="L174"/>
  <c r="I174"/>
  <c r="F174"/>
  <c r="R171"/>
  <c r="O171"/>
  <c r="L171"/>
  <c r="I171"/>
  <c r="F171"/>
  <c r="R173"/>
  <c r="O173"/>
  <c r="L173"/>
  <c r="I173"/>
  <c r="F173"/>
  <c r="R172"/>
  <c r="O172"/>
  <c r="L172"/>
  <c r="I172"/>
  <c r="F172"/>
  <c r="R170"/>
  <c r="O170"/>
  <c r="L170"/>
  <c r="I170"/>
  <c r="F170"/>
  <c r="R169"/>
  <c r="O169"/>
  <c r="L169"/>
  <c r="I169"/>
  <c r="F169"/>
  <c r="R168"/>
  <c r="O168"/>
  <c r="L168"/>
  <c r="I168"/>
  <c r="F168"/>
  <c r="R167"/>
  <c r="O167"/>
  <c r="L167"/>
  <c r="I167"/>
  <c r="F167"/>
  <c r="R166"/>
  <c r="O166"/>
  <c r="L166"/>
  <c r="I166"/>
  <c r="F166"/>
  <c r="R86"/>
  <c r="O86"/>
  <c r="L86"/>
  <c r="I86"/>
  <c r="F86"/>
  <c r="R165"/>
  <c r="O165"/>
  <c r="L165"/>
  <c r="I165"/>
  <c r="F165"/>
  <c r="R164"/>
  <c r="O164"/>
  <c r="L164"/>
  <c r="I164"/>
  <c r="F164"/>
  <c r="R163"/>
  <c r="O163"/>
  <c r="L163"/>
  <c r="I163"/>
  <c r="F163"/>
  <c r="R162"/>
  <c r="O162"/>
  <c r="L162"/>
  <c r="I162"/>
  <c r="F162"/>
  <c r="R161"/>
  <c r="O161"/>
  <c r="L161"/>
  <c r="I161"/>
  <c r="F161"/>
  <c r="R160"/>
  <c r="O160"/>
  <c r="L160"/>
  <c r="I160"/>
  <c r="F160"/>
  <c r="R158"/>
  <c r="O158"/>
  <c r="L158"/>
  <c r="I158"/>
  <c r="F158"/>
  <c r="R157"/>
  <c r="O157"/>
  <c r="L157"/>
  <c r="I157"/>
  <c r="F157"/>
  <c r="R156"/>
  <c r="O156"/>
  <c r="L156"/>
  <c r="I156"/>
  <c r="F156"/>
  <c r="R155"/>
  <c r="O155"/>
  <c r="L155"/>
  <c r="I155"/>
  <c r="F155"/>
  <c r="R154"/>
  <c r="O154"/>
  <c r="L154"/>
  <c r="I154"/>
  <c r="F154"/>
  <c r="R153"/>
  <c r="O153"/>
  <c r="L153"/>
  <c r="I153"/>
  <c r="F153"/>
  <c r="R152"/>
  <c r="O152"/>
  <c r="L152"/>
  <c r="I152"/>
  <c r="F152"/>
  <c r="R151"/>
  <c r="O151"/>
  <c r="L151"/>
  <c r="I151"/>
  <c r="F151"/>
  <c r="R150"/>
  <c r="O150"/>
  <c r="L150"/>
  <c r="I150"/>
  <c r="F150"/>
  <c r="R149"/>
  <c r="O149"/>
  <c r="L149"/>
  <c r="I149"/>
  <c r="F149"/>
  <c r="R148"/>
  <c r="O148"/>
  <c r="L148"/>
  <c r="I148"/>
  <c r="F148"/>
  <c r="R147"/>
  <c r="O147"/>
  <c r="L147"/>
  <c r="I147"/>
  <c r="F147"/>
  <c r="R146"/>
  <c r="O146"/>
  <c r="L146"/>
  <c r="I146"/>
  <c r="F146"/>
  <c r="R145"/>
  <c r="O145"/>
  <c r="L145"/>
  <c r="I145"/>
  <c r="F145"/>
  <c r="R144"/>
  <c r="O144"/>
  <c r="L144"/>
  <c r="I144"/>
  <c r="F144"/>
  <c r="R143"/>
  <c r="O143"/>
  <c r="L143"/>
  <c r="I143"/>
  <c r="F143"/>
  <c r="R142"/>
  <c r="O142"/>
  <c r="L142"/>
  <c r="I142"/>
  <c r="F142"/>
  <c r="R140"/>
  <c r="O140"/>
  <c r="L140"/>
  <c r="I140"/>
  <c r="F140"/>
  <c r="R139"/>
  <c r="O139"/>
  <c r="L139"/>
  <c r="I139"/>
  <c r="F139"/>
  <c r="R138"/>
  <c r="O138"/>
  <c r="L138"/>
  <c r="I138"/>
  <c r="F138"/>
  <c r="R137"/>
  <c r="O137"/>
  <c r="L137"/>
  <c r="I137"/>
  <c r="F137"/>
  <c r="R136"/>
  <c r="O136"/>
  <c r="L136"/>
  <c r="I136"/>
  <c r="F136"/>
  <c r="R135"/>
  <c r="O135"/>
  <c r="L135"/>
  <c r="I135"/>
  <c r="F135"/>
  <c r="R134"/>
  <c r="O134"/>
  <c r="L134"/>
  <c r="I134"/>
  <c r="F134"/>
  <c r="R133"/>
  <c r="O133"/>
  <c r="L133"/>
  <c r="I133"/>
  <c r="F133"/>
  <c r="R132"/>
  <c r="O132"/>
  <c r="L132"/>
  <c r="I132"/>
  <c r="F132"/>
  <c r="R131"/>
  <c r="O131"/>
  <c r="L131"/>
  <c r="I131"/>
  <c r="F131"/>
  <c r="R130"/>
  <c r="O130"/>
  <c r="L130"/>
  <c r="I130"/>
  <c r="F130"/>
  <c r="R129"/>
  <c r="O129"/>
  <c r="L129"/>
  <c r="I129"/>
  <c r="F129"/>
  <c r="R128"/>
  <c r="O128"/>
  <c r="L128"/>
  <c r="I128"/>
  <c r="F128"/>
  <c r="R127"/>
  <c r="O127"/>
  <c r="L127"/>
  <c r="I127"/>
  <c r="F127"/>
  <c r="R126"/>
  <c r="O126"/>
  <c r="L126"/>
  <c r="I126"/>
  <c r="F126"/>
  <c r="R125"/>
  <c r="O125"/>
  <c r="L125"/>
  <c r="I125"/>
  <c r="F125"/>
  <c r="R124"/>
  <c r="O124"/>
  <c r="L124"/>
  <c r="I124"/>
  <c r="F124"/>
  <c r="R123"/>
  <c r="O123"/>
  <c r="L123"/>
  <c r="I123"/>
  <c r="F123"/>
  <c r="R122"/>
  <c r="O122"/>
  <c r="L122"/>
  <c r="I122"/>
  <c r="F122"/>
  <c r="R120"/>
  <c r="O120"/>
  <c r="L120"/>
  <c r="I120"/>
  <c r="F120"/>
  <c r="R119"/>
  <c r="O119"/>
  <c r="L119"/>
  <c r="I119"/>
  <c r="F119"/>
  <c r="R118"/>
  <c r="O118"/>
  <c r="L118"/>
  <c r="I118"/>
  <c r="F118"/>
  <c r="R117"/>
  <c r="O117"/>
  <c r="L117"/>
  <c r="I117"/>
  <c r="F117"/>
  <c r="R116"/>
  <c r="O116"/>
  <c r="L116"/>
  <c r="I116"/>
  <c r="F116"/>
  <c r="R115"/>
  <c r="O115"/>
  <c r="L115"/>
  <c r="I115"/>
  <c r="F115"/>
  <c r="R114"/>
  <c r="O114"/>
  <c r="L114"/>
  <c r="I114"/>
  <c r="F114"/>
  <c r="R113"/>
  <c r="O113"/>
  <c r="L113"/>
  <c r="I113"/>
  <c r="F113"/>
  <c r="R112"/>
  <c r="O112"/>
  <c r="L112"/>
  <c r="I112"/>
  <c r="F112"/>
  <c r="R111"/>
  <c r="O111"/>
  <c r="L111"/>
  <c r="I111"/>
  <c r="F111"/>
  <c r="R110"/>
  <c r="O110"/>
  <c r="L110"/>
  <c r="I110"/>
  <c r="F110"/>
  <c r="R109"/>
  <c r="O109"/>
  <c r="L109"/>
  <c r="I109"/>
  <c r="F109"/>
  <c r="R108"/>
  <c r="O108"/>
  <c r="L108"/>
  <c r="I108"/>
  <c r="F108"/>
  <c r="R107"/>
  <c r="O107"/>
  <c r="L107"/>
  <c r="I107"/>
  <c r="F107"/>
  <c r="R106"/>
  <c r="O106"/>
  <c r="L106"/>
  <c r="I106"/>
  <c r="F106"/>
  <c r="R105"/>
  <c r="O105"/>
  <c r="L105"/>
  <c r="I105"/>
  <c r="F105"/>
  <c r="R104"/>
  <c r="O104"/>
  <c r="L104"/>
  <c r="I104"/>
  <c r="F104"/>
  <c r="R103"/>
  <c r="O103"/>
  <c r="L103"/>
  <c r="I103"/>
  <c r="F103"/>
  <c r="R102"/>
  <c r="O102"/>
  <c r="L102"/>
  <c r="I102"/>
  <c r="F102"/>
  <c r="R101"/>
  <c r="O101"/>
  <c r="L101"/>
  <c r="I101"/>
  <c r="F101"/>
  <c r="R100"/>
  <c r="O100"/>
  <c r="L100"/>
  <c r="I100"/>
  <c r="F100"/>
  <c r="R99"/>
  <c r="O99"/>
  <c r="L99"/>
  <c r="I99"/>
  <c r="F99"/>
  <c r="R98"/>
  <c r="O98"/>
  <c r="L98"/>
  <c r="I98"/>
  <c r="F98"/>
  <c r="R96"/>
  <c r="O96"/>
  <c r="L96"/>
  <c r="I96"/>
  <c r="F96"/>
  <c r="R95"/>
  <c r="O95"/>
  <c r="L95"/>
  <c r="I95"/>
  <c r="F95"/>
  <c r="R94"/>
  <c r="O94"/>
  <c r="L94"/>
  <c r="I94"/>
  <c r="F94"/>
  <c r="R93"/>
  <c r="O93"/>
  <c r="L93"/>
  <c r="I93"/>
  <c r="F93"/>
  <c r="R92"/>
  <c r="O92"/>
  <c r="L92"/>
  <c r="I92"/>
  <c r="F92"/>
  <c r="R91"/>
  <c r="O91"/>
  <c r="L91"/>
  <c r="I91"/>
  <c r="F91"/>
  <c r="R90"/>
  <c r="O90"/>
  <c r="L90"/>
  <c r="I90"/>
  <c r="F90"/>
  <c r="R89"/>
  <c r="O89"/>
  <c r="L89"/>
  <c r="I89"/>
  <c r="F89"/>
  <c r="R88"/>
  <c r="O88"/>
  <c r="L88"/>
  <c r="I88"/>
  <c r="F88"/>
  <c r="R87"/>
  <c r="O87"/>
  <c r="L87"/>
  <c r="I87"/>
  <c r="F87"/>
  <c r="R85"/>
  <c r="O85"/>
  <c r="L85"/>
  <c r="I85"/>
  <c r="F85"/>
  <c r="R84"/>
  <c r="O84"/>
  <c r="L84"/>
  <c r="I84"/>
  <c r="F84"/>
  <c r="R83"/>
  <c r="O83"/>
  <c r="L83"/>
  <c r="I83"/>
  <c r="F83"/>
  <c r="R82"/>
  <c r="O82"/>
  <c r="L82"/>
  <c r="I82"/>
  <c r="F82"/>
  <c r="R81"/>
  <c r="O81"/>
  <c r="L81"/>
  <c r="I81"/>
  <c r="F81"/>
  <c r="R77"/>
  <c r="O77"/>
  <c r="L77"/>
  <c r="I77"/>
  <c r="F77"/>
  <c r="R76"/>
  <c r="O76"/>
  <c r="L76"/>
  <c r="I76"/>
  <c r="F76"/>
  <c r="R75"/>
  <c r="O75"/>
  <c r="L75"/>
  <c r="I75"/>
  <c r="F75"/>
  <c r="R74"/>
  <c r="O74"/>
  <c r="L74"/>
  <c r="I74"/>
  <c r="F74"/>
  <c r="R73"/>
  <c r="O73"/>
  <c r="L73"/>
  <c r="I73"/>
  <c r="F73"/>
  <c r="R72"/>
  <c r="O72"/>
  <c r="L72"/>
  <c r="I72"/>
  <c r="F72"/>
  <c r="R71"/>
  <c r="O71"/>
  <c r="L71"/>
  <c r="I71"/>
  <c r="F71"/>
  <c r="R70"/>
  <c r="O70"/>
  <c r="L70"/>
  <c r="I70"/>
  <c r="F70"/>
  <c r="R69"/>
  <c r="O69"/>
  <c r="L69"/>
  <c r="I69"/>
  <c r="F69"/>
  <c r="R68"/>
  <c r="O68"/>
  <c r="L68"/>
  <c r="I68"/>
  <c r="F68"/>
  <c r="R67"/>
  <c r="O67"/>
  <c r="L67"/>
  <c r="I67"/>
  <c r="F67"/>
  <c r="R66"/>
  <c r="O66"/>
  <c r="L66"/>
  <c r="I66"/>
  <c r="F66"/>
  <c r="R65"/>
  <c r="O65"/>
  <c r="L65"/>
  <c r="I65"/>
  <c r="F65"/>
  <c r="R64"/>
  <c r="O64"/>
  <c r="L64"/>
  <c r="I64"/>
  <c r="F64"/>
  <c r="R63"/>
  <c r="O63"/>
  <c r="L63"/>
  <c r="I63"/>
  <c r="F63"/>
  <c r="R62"/>
  <c r="O62"/>
  <c r="L62"/>
  <c r="I62"/>
  <c r="F62"/>
  <c r="R61"/>
  <c r="O61"/>
  <c r="L61"/>
  <c r="I61"/>
  <c r="F61"/>
  <c r="R60"/>
  <c r="O60"/>
  <c r="L60"/>
  <c r="I60"/>
  <c r="F60"/>
  <c r="R59"/>
  <c r="O59"/>
  <c r="L59"/>
  <c r="I59"/>
  <c r="F59"/>
  <c r="R58"/>
  <c r="O58"/>
  <c r="L58"/>
  <c r="I58"/>
  <c r="F58"/>
  <c r="R57"/>
  <c r="O57"/>
  <c r="L57"/>
  <c r="I57"/>
  <c r="F57"/>
  <c r="R56"/>
  <c r="O56"/>
  <c r="L56"/>
  <c r="I56"/>
  <c r="F56"/>
  <c r="R55"/>
  <c r="O55"/>
  <c r="L55"/>
  <c r="I55"/>
  <c r="F55"/>
  <c r="R54"/>
  <c r="O54"/>
  <c r="L54"/>
  <c r="I54"/>
  <c r="R53"/>
  <c r="O53"/>
  <c r="L53"/>
  <c r="I53"/>
  <c r="F53"/>
  <c r="R52"/>
  <c r="O52"/>
  <c r="L52"/>
  <c r="I52"/>
  <c r="F52"/>
  <c r="R51"/>
  <c r="O51"/>
  <c r="L51"/>
  <c r="I51"/>
  <c r="F51"/>
  <c r="R50"/>
  <c r="O50"/>
  <c r="L50"/>
  <c r="I50"/>
  <c r="F50"/>
  <c r="R49"/>
  <c r="O49"/>
  <c r="L49"/>
  <c r="I49"/>
  <c r="F49"/>
  <c r="R48"/>
  <c r="O48"/>
  <c r="L48"/>
  <c r="I48"/>
  <c r="F48"/>
  <c r="R47"/>
  <c r="O47"/>
  <c r="L47"/>
  <c r="I47"/>
  <c r="F47"/>
  <c r="R45"/>
  <c r="O45"/>
  <c r="L45"/>
  <c r="I45"/>
  <c r="F45"/>
  <c r="R44"/>
  <c r="O44"/>
  <c r="L44"/>
  <c r="I44"/>
  <c r="F44"/>
  <c r="R43"/>
  <c r="O43"/>
  <c r="L43"/>
  <c r="I43"/>
  <c r="F43"/>
  <c r="R42"/>
  <c r="O42"/>
  <c r="L42"/>
  <c r="I42"/>
  <c r="F42"/>
  <c r="R41"/>
  <c r="O41"/>
  <c r="L41"/>
  <c r="I41"/>
  <c r="F41"/>
  <c r="R40"/>
  <c r="O40"/>
  <c r="L40"/>
  <c r="I40"/>
  <c r="F40"/>
  <c r="R39"/>
  <c r="O39"/>
  <c r="L39"/>
  <c r="I39"/>
  <c r="F39"/>
  <c r="R38"/>
  <c r="O38"/>
  <c r="L38"/>
  <c r="I38"/>
  <c r="F38"/>
  <c r="R37"/>
  <c r="O37"/>
  <c r="L37"/>
  <c r="I37"/>
  <c r="F37"/>
  <c r="R36"/>
  <c r="O36"/>
  <c r="L36"/>
  <c r="I36"/>
  <c r="F36"/>
  <c r="R35"/>
  <c r="O35"/>
  <c r="L35"/>
  <c r="I35"/>
  <c r="F35"/>
  <c r="R34"/>
  <c r="O34"/>
  <c r="L34"/>
  <c r="I34"/>
  <c r="F34"/>
  <c r="R33"/>
  <c r="O33"/>
  <c r="L33"/>
  <c r="I33"/>
  <c r="F33"/>
  <c r="R32"/>
  <c r="O32"/>
  <c r="L32"/>
  <c r="I32"/>
  <c r="F32"/>
  <c r="R31"/>
  <c r="O31"/>
  <c r="L31"/>
  <c r="I31"/>
  <c r="F31"/>
  <c r="R30"/>
  <c r="O30"/>
  <c r="L30"/>
  <c r="I30"/>
  <c r="F30"/>
  <c r="R29"/>
  <c r="O29"/>
  <c r="L29"/>
  <c r="I29"/>
  <c r="F29"/>
  <c r="R28"/>
  <c r="O28"/>
  <c r="L28"/>
  <c r="I28"/>
  <c r="F28"/>
  <c r="R27"/>
  <c r="O27"/>
  <c r="L27"/>
  <c r="I27"/>
  <c r="F27"/>
  <c r="R26"/>
  <c r="O26"/>
  <c r="L26"/>
  <c r="I26"/>
  <c r="F26"/>
  <c r="R25"/>
  <c r="O25"/>
  <c r="L25"/>
  <c r="I25"/>
  <c r="F25"/>
  <c r="R24"/>
  <c r="O24"/>
  <c r="L24"/>
  <c r="I24"/>
  <c r="F24"/>
  <c r="R23"/>
  <c r="O23"/>
  <c r="L23"/>
  <c r="I23"/>
  <c r="F23"/>
  <c r="R22"/>
  <c r="O22"/>
  <c r="L22"/>
  <c r="I22"/>
  <c r="F22"/>
  <c r="R21"/>
  <c r="O21"/>
  <c r="L21"/>
  <c r="I21"/>
  <c r="F21"/>
  <c r="R20"/>
  <c r="O20"/>
  <c r="L20"/>
  <c r="I20"/>
  <c r="F20"/>
  <c r="R19"/>
  <c r="O19"/>
  <c r="L19"/>
  <c r="I19"/>
  <c r="F19"/>
  <c r="R18"/>
  <c r="O18"/>
  <c r="L18"/>
  <c r="I18"/>
  <c r="F18"/>
  <c r="R17"/>
  <c r="O17"/>
  <c r="L17"/>
  <c r="I17"/>
  <c r="F17"/>
  <c r="R16"/>
  <c r="O16"/>
  <c r="L16"/>
  <c r="I16"/>
  <c r="F16"/>
  <c r="R15"/>
  <c r="O15"/>
  <c r="L15"/>
  <c r="I15"/>
  <c r="F15"/>
  <c r="R14"/>
  <c r="O14"/>
  <c r="L14"/>
  <c r="I14"/>
  <c r="F14"/>
  <c r="R13"/>
  <c r="O13"/>
  <c r="L13"/>
  <c r="I13"/>
  <c r="F13"/>
  <c r="R12"/>
  <c r="O12"/>
  <c r="L12"/>
  <c r="I12"/>
  <c r="F12"/>
  <c r="R11"/>
  <c r="O11"/>
  <c r="L11"/>
  <c r="I11"/>
  <c r="F11"/>
  <c r="R10"/>
  <c r="O10"/>
  <c r="L10"/>
  <c r="I10"/>
  <c r="F10"/>
  <c r="R9"/>
  <c r="O9"/>
  <c r="L9"/>
  <c r="I9"/>
  <c r="F9"/>
  <c r="R8"/>
  <c r="O8"/>
  <c r="L8"/>
  <c r="I8"/>
  <c r="F8"/>
  <c r="R7"/>
  <c r="O7"/>
  <c r="L7"/>
  <c r="I7"/>
  <c r="E55" i="13"/>
  <c r="E161"/>
  <c r="E102"/>
  <c r="E100"/>
  <c r="S139"/>
  <c r="P139"/>
  <c r="M139"/>
  <c r="J139"/>
  <c r="E139"/>
  <c r="G139" s="1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J203"/>
  <c r="M203"/>
  <c r="P203"/>
  <c r="S203"/>
  <c r="J204"/>
  <c r="M204"/>
  <c r="P204"/>
  <c r="S204"/>
  <c r="J205"/>
  <c r="M205"/>
  <c r="P205"/>
  <c r="S205"/>
  <c r="J206"/>
  <c r="M206"/>
  <c r="P206"/>
  <c r="S206"/>
  <c r="J207"/>
  <c r="M207"/>
  <c r="P207"/>
  <c r="S207"/>
  <c r="E218"/>
  <c r="E217"/>
  <c r="E215"/>
  <c r="E214"/>
  <c r="E213"/>
  <c r="E212"/>
  <c r="E211"/>
  <c r="E210"/>
  <c r="E209"/>
  <c r="E208"/>
  <c r="E207"/>
  <c r="G207" s="1"/>
  <c r="E204"/>
  <c r="G204" s="1"/>
  <c r="E206"/>
  <c r="G206" s="1"/>
  <c r="E205"/>
  <c r="G205" s="1"/>
  <c r="E203"/>
  <c r="G203" s="1"/>
  <c r="E184"/>
  <c r="G184" s="1"/>
  <c r="E185"/>
  <c r="E182"/>
  <c r="G182" s="1"/>
  <c r="J184"/>
  <c r="M184"/>
  <c r="P184"/>
  <c r="S184"/>
  <c r="J182"/>
  <c r="M182"/>
  <c r="P182"/>
  <c r="S182"/>
  <c r="E202"/>
  <c r="E201"/>
  <c r="E200"/>
  <c r="E199"/>
  <c r="E198"/>
  <c r="E197"/>
  <c r="E196"/>
  <c r="E195"/>
  <c r="E194"/>
  <c r="E193"/>
  <c r="E192"/>
  <c r="E191"/>
  <c r="E190"/>
  <c r="S189"/>
  <c r="P189"/>
  <c r="M189"/>
  <c r="J189"/>
  <c r="E189"/>
  <c r="G189" s="1"/>
  <c r="E188"/>
  <c r="E187"/>
  <c r="E186"/>
  <c r="E183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0"/>
  <c r="E162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1"/>
  <c r="E98"/>
  <c r="E97"/>
  <c r="E96"/>
  <c r="E95"/>
  <c r="E94"/>
  <c r="E93"/>
  <c r="E92"/>
  <c r="E91"/>
  <c r="E90"/>
  <c r="E89"/>
  <c r="E88"/>
  <c r="E87"/>
  <c r="E86"/>
  <c r="E85"/>
  <c r="E84"/>
  <c r="E46"/>
  <c r="E83"/>
  <c r="E82"/>
  <c r="E61"/>
  <c r="E81"/>
  <c r="E80"/>
  <c r="E79"/>
  <c r="E78"/>
  <c r="E77"/>
  <c r="E76"/>
  <c r="E75"/>
  <c r="E74"/>
  <c r="E73"/>
  <c r="E72"/>
  <c r="E71"/>
  <c r="E70"/>
  <c r="E69"/>
  <c r="E64"/>
  <c r="E68"/>
  <c r="E67"/>
  <c r="E66"/>
  <c r="E65"/>
  <c r="E63"/>
  <c r="E62"/>
  <c r="E60"/>
  <c r="E59"/>
  <c r="E58"/>
  <c r="E57"/>
  <c r="E56"/>
  <c r="E54"/>
  <c r="E53"/>
  <c r="E52"/>
  <c r="E51"/>
  <c r="E50"/>
  <c r="E49"/>
  <c r="E48"/>
  <c r="E47"/>
  <c r="E45"/>
  <c r="E44"/>
  <c r="E43"/>
  <c r="E42"/>
  <c r="E41"/>
  <c r="E40"/>
  <c r="E39"/>
  <c r="E38"/>
  <c r="E37"/>
  <c r="E36"/>
  <c r="E35"/>
  <c r="E34"/>
  <c r="E33"/>
  <c r="E32"/>
  <c r="E31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J6"/>
  <c r="S86" i="16" l="1"/>
  <c r="S46"/>
  <c r="S97"/>
  <c r="S243"/>
  <c r="S244"/>
  <c r="S10"/>
  <c r="S14"/>
  <c r="S18"/>
  <c r="S22"/>
  <c r="S26"/>
  <c r="S30"/>
  <c r="S34"/>
  <c r="S42"/>
  <c r="S51"/>
  <c r="S56"/>
  <c r="S60"/>
  <c r="S68"/>
  <c r="S76"/>
  <c r="S150"/>
  <c r="S154"/>
  <c r="S158"/>
  <c r="S163"/>
  <c r="S166"/>
  <c r="S170"/>
  <c r="S174"/>
  <c r="S179"/>
  <c r="S183"/>
  <c r="S187"/>
  <c r="S195"/>
  <c r="S199"/>
  <c r="S202"/>
  <c r="S206"/>
  <c r="S209"/>
  <c r="S213"/>
  <c r="S217"/>
  <c r="S226"/>
  <c r="S229"/>
  <c r="S233"/>
  <c r="S236"/>
  <c r="S239"/>
  <c r="S83"/>
  <c r="S88"/>
  <c r="S92"/>
  <c r="S96"/>
  <c r="S101"/>
  <c r="S105"/>
  <c r="S109"/>
  <c r="S113"/>
  <c r="S125"/>
  <c r="S133"/>
  <c r="S137"/>
  <c r="S142"/>
  <c r="S146"/>
  <c r="S72"/>
  <c r="S47"/>
  <c r="S64"/>
  <c r="S38"/>
  <c r="R273"/>
  <c r="S191"/>
  <c r="S129"/>
  <c r="S117"/>
  <c r="O273"/>
  <c r="S8"/>
  <c r="S12"/>
  <c r="S16"/>
  <c r="S20"/>
  <c r="S24"/>
  <c r="S28"/>
  <c r="S32"/>
  <c r="S36"/>
  <c r="S40"/>
  <c r="S44"/>
  <c r="S49"/>
  <c r="S53"/>
  <c r="S58"/>
  <c r="S62"/>
  <c r="S66"/>
  <c r="S70"/>
  <c r="S74"/>
  <c r="S81"/>
  <c r="S85"/>
  <c r="S90"/>
  <c r="S94"/>
  <c r="S99"/>
  <c r="S103"/>
  <c r="S107"/>
  <c r="S111"/>
  <c r="S115"/>
  <c r="S119"/>
  <c r="S123"/>
  <c r="S127"/>
  <c r="S131"/>
  <c r="S135"/>
  <c r="S139"/>
  <c r="S144"/>
  <c r="S148"/>
  <c r="S152"/>
  <c r="S156"/>
  <c r="S161"/>
  <c r="S165"/>
  <c r="S168"/>
  <c r="S173"/>
  <c r="S176"/>
  <c r="S181"/>
  <c r="S185"/>
  <c r="S189"/>
  <c r="S193"/>
  <c r="S197"/>
  <c r="S200"/>
  <c r="S204"/>
  <c r="S211"/>
  <c r="S215"/>
  <c r="S219"/>
  <c r="S222"/>
  <c r="S224"/>
  <c r="S141"/>
  <c r="S231"/>
  <c r="S235"/>
  <c r="S238"/>
  <c r="L273"/>
  <c r="I273"/>
  <c r="S11"/>
  <c r="S15"/>
  <c r="S19"/>
  <c r="S23"/>
  <c r="S27"/>
  <c r="S31"/>
  <c r="S35"/>
  <c r="S39"/>
  <c r="S43"/>
  <c r="S48"/>
  <c r="S52"/>
  <c r="S57"/>
  <c r="S61"/>
  <c r="S65"/>
  <c r="S69"/>
  <c r="S73"/>
  <c r="S77"/>
  <c r="S84"/>
  <c r="S89"/>
  <c r="S93"/>
  <c r="S98"/>
  <c r="S102"/>
  <c r="S106"/>
  <c r="S110"/>
  <c r="S114"/>
  <c r="S118"/>
  <c r="S122"/>
  <c r="S126"/>
  <c r="S130"/>
  <c r="S134"/>
  <c r="S138"/>
  <c r="S143"/>
  <c r="S147"/>
  <c r="S151"/>
  <c r="S155"/>
  <c r="S160"/>
  <c r="S164"/>
  <c r="S167"/>
  <c r="S172"/>
  <c r="S175"/>
  <c r="S180"/>
  <c r="S184"/>
  <c r="S188"/>
  <c r="S192"/>
  <c r="S196"/>
  <c r="S177"/>
  <c r="S203"/>
  <c r="S207"/>
  <c r="S210"/>
  <c r="S214"/>
  <c r="S218"/>
  <c r="S221"/>
  <c r="S223"/>
  <c r="S227"/>
  <c r="S230"/>
  <c r="S234"/>
  <c r="S237"/>
  <c r="S240"/>
  <c r="S9"/>
  <c r="S13"/>
  <c r="S17"/>
  <c r="S21"/>
  <c r="S25"/>
  <c r="S29"/>
  <c r="S33"/>
  <c r="S37"/>
  <c r="S41"/>
  <c r="S45"/>
  <c r="S50"/>
  <c r="S55"/>
  <c r="S59"/>
  <c r="S63"/>
  <c r="S67"/>
  <c r="S71"/>
  <c r="S75"/>
  <c r="S82"/>
  <c r="S87"/>
  <c r="S91"/>
  <c r="S95"/>
  <c r="S100"/>
  <c r="S104"/>
  <c r="S108"/>
  <c r="S112"/>
  <c r="S116"/>
  <c r="S120"/>
  <c r="S124"/>
  <c r="S128"/>
  <c r="S132"/>
  <c r="S136"/>
  <c r="S140"/>
  <c r="S145"/>
  <c r="S149"/>
  <c r="S153"/>
  <c r="S157"/>
  <c r="S162"/>
  <c r="S169"/>
  <c r="S171"/>
  <c r="S178"/>
  <c r="S182"/>
  <c r="S186"/>
  <c r="S190"/>
  <c r="S194"/>
  <c r="S198"/>
  <c r="S201"/>
  <c r="S205"/>
  <c r="S208"/>
  <c r="S212"/>
  <c r="S216"/>
  <c r="S220"/>
  <c r="S225"/>
  <c r="S228"/>
  <c r="S232"/>
  <c r="S159"/>
  <c r="S242"/>
  <c r="S241"/>
  <c r="D273"/>
  <c r="F54"/>
  <c r="S54" s="1"/>
  <c r="F7"/>
  <c r="T206" i="13"/>
  <c r="T139"/>
  <c r="T184"/>
  <c r="T207"/>
  <c r="T205"/>
  <c r="T189"/>
  <c r="T182"/>
  <c r="T204"/>
  <c r="T203"/>
  <c r="E273"/>
  <c r="F273"/>
  <c r="H273"/>
  <c r="I273"/>
  <c r="K273"/>
  <c r="L273"/>
  <c r="N273"/>
  <c r="O273"/>
  <c r="Q273"/>
  <c r="R273"/>
  <c r="F273" i="16" l="1"/>
  <c r="S7"/>
  <c r="S273" s="1"/>
  <c r="G238" i="13"/>
  <c r="J213"/>
  <c r="G127"/>
  <c r="G124"/>
  <c r="G121"/>
  <c r="J118"/>
  <c r="J66"/>
  <c r="J62"/>
  <c r="J15" l="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7"/>
  <c r="S48"/>
  <c r="S49"/>
  <c r="S50"/>
  <c r="S51"/>
  <c r="S52"/>
  <c r="S53"/>
  <c r="S54"/>
  <c r="S55"/>
  <c r="S56"/>
  <c r="S57"/>
  <c r="S58"/>
  <c r="S59"/>
  <c r="S60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61"/>
  <c r="S82"/>
  <c r="S83"/>
  <c r="S46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3"/>
  <c r="S185"/>
  <c r="S186"/>
  <c r="S187"/>
  <c r="S188"/>
  <c r="S190"/>
  <c r="S191"/>
  <c r="S192"/>
  <c r="S193"/>
  <c r="S194"/>
  <c r="S195"/>
  <c r="S196"/>
  <c r="S197"/>
  <c r="S198"/>
  <c r="S199"/>
  <c r="S200"/>
  <c r="S201"/>
  <c r="S202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7"/>
  <c r="P48"/>
  <c r="P49"/>
  <c r="P50"/>
  <c r="P51"/>
  <c r="P52"/>
  <c r="P53"/>
  <c r="P54"/>
  <c r="P55"/>
  <c r="P56"/>
  <c r="P57"/>
  <c r="P58"/>
  <c r="P59"/>
  <c r="P60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61"/>
  <c r="P82"/>
  <c r="P83"/>
  <c r="P46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3"/>
  <c r="P185"/>
  <c r="P186"/>
  <c r="P187"/>
  <c r="P188"/>
  <c r="P190"/>
  <c r="P191"/>
  <c r="P192"/>
  <c r="P193"/>
  <c r="P194"/>
  <c r="P195"/>
  <c r="P196"/>
  <c r="P197"/>
  <c r="P198"/>
  <c r="P199"/>
  <c r="P200"/>
  <c r="P201"/>
  <c r="P202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7"/>
  <c r="M48"/>
  <c r="M49"/>
  <c r="M50"/>
  <c r="M51"/>
  <c r="M52"/>
  <c r="M53"/>
  <c r="M54"/>
  <c r="M55"/>
  <c r="M56"/>
  <c r="M57"/>
  <c r="M58"/>
  <c r="M59"/>
  <c r="M60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61"/>
  <c r="M82"/>
  <c r="M83"/>
  <c r="M46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3"/>
  <c r="M185"/>
  <c r="M186"/>
  <c r="M187"/>
  <c r="M188"/>
  <c r="M190"/>
  <c r="M191"/>
  <c r="M192"/>
  <c r="M193"/>
  <c r="M194"/>
  <c r="M195"/>
  <c r="M196"/>
  <c r="M197"/>
  <c r="M198"/>
  <c r="M199"/>
  <c r="M200"/>
  <c r="M201"/>
  <c r="M202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3"/>
  <c r="J64"/>
  <c r="J65"/>
  <c r="J67"/>
  <c r="J68"/>
  <c r="J69"/>
  <c r="J70"/>
  <c r="J71"/>
  <c r="J72"/>
  <c r="J73"/>
  <c r="J74"/>
  <c r="J75"/>
  <c r="J76"/>
  <c r="J77"/>
  <c r="J78"/>
  <c r="J79"/>
  <c r="J80"/>
  <c r="J81"/>
  <c r="J61"/>
  <c r="J82"/>
  <c r="J83"/>
  <c r="J46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3"/>
  <c r="J185"/>
  <c r="J186"/>
  <c r="J187"/>
  <c r="J188"/>
  <c r="J190"/>
  <c r="J191"/>
  <c r="J192"/>
  <c r="J193"/>
  <c r="J194"/>
  <c r="J195"/>
  <c r="J196"/>
  <c r="J197"/>
  <c r="J198"/>
  <c r="J199"/>
  <c r="J200"/>
  <c r="J201"/>
  <c r="J202"/>
  <c r="J208"/>
  <c r="J209"/>
  <c r="J210"/>
  <c r="J211"/>
  <c r="J212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7"/>
  <c r="G48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61"/>
  <c r="G82"/>
  <c r="G83"/>
  <c r="G46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2"/>
  <c r="G123"/>
  <c r="G125"/>
  <c r="G126"/>
  <c r="G128"/>
  <c r="G129"/>
  <c r="G130"/>
  <c r="G131"/>
  <c r="G132"/>
  <c r="G133"/>
  <c r="G134"/>
  <c r="G135"/>
  <c r="G136"/>
  <c r="G137"/>
  <c r="G138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3"/>
  <c r="G185"/>
  <c r="G186"/>
  <c r="G187"/>
  <c r="G188"/>
  <c r="G190"/>
  <c r="G191"/>
  <c r="G192"/>
  <c r="G193"/>
  <c r="G194"/>
  <c r="G195"/>
  <c r="G196"/>
  <c r="G197"/>
  <c r="G198"/>
  <c r="G199"/>
  <c r="G200"/>
  <c r="G201"/>
  <c r="G202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9"/>
  <c r="G240"/>
  <c r="G241"/>
  <c r="G242"/>
  <c r="G243"/>
  <c r="S11"/>
  <c r="P11"/>
  <c r="M11"/>
  <c r="J11"/>
  <c r="G11"/>
  <c r="S10"/>
  <c r="P10"/>
  <c r="M10"/>
  <c r="J10"/>
  <c r="G10"/>
  <c r="S9"/>
  <c r="P9"/>
  <c r="M9"/>
  <c r="J9"/>
  <c r="G9"/>
  <c r="S8"/>
  <c r="P8"/>
  <c r="M8"/>
  <c r="J8"/>
  <c r="G8"/>
  <c r="S7"/>
  <c r="P7"/>
  <c r="M7"/>
  <c r="J7"/>
  <c r="G7"/>
  <c r="S6"/>
  <c r="P6"/>
  <c r="M6"/>
  <c r="G6"/>
  <c r="G273" l="1"/>
  <c r="S273"/>
  <c r="M273"/>
  <c r="P273"/>
  <c r="J273"/>
  <c r="T79"/>
  <c r="T13"/>
  <c r="T21"/>
  <c r="T107"/>
  <c r="T91"/>
  <c r="T43"/>
  <c r="T238"/>
  <c r="T224"/>
  <c r="T218"/>
  <c r="T199"/>
  <c r="T191"/>
  <c r="T12"/>
  <c r="T216"/>
  <c r="T208"/>
  <c r="T197"/>
  <c r="T142"/>
  <c r="T25"/>
  <c r="T243"/>
  <c r="T242"/>
  <c r="T241"/>
  <c r="T240"/>
  <c r="T239"/>
  <c r="T237"/>
  <c r="T236"/>
  <c r="T235"/>
  <c r="T234"/>
  <c r="T233"/>
  <c r="T232"/>
  <c r="T231"/>
  <c r="T230"/>
  <c r="T229"/>
  <c r="T228"/>
  <c r="T227"/>
  <c r="T226"/>
  <c r="T225"/>
  <c r="T223"/>
  <c r="T222"/>
  <c r="T221"/>
  <c r="T220"/>
  <c r="T219"/>
  <c r="T217"/>
  <c r="T215"/>
  <c r="T214"/>
  <c r="T213"/>
  <c r="T212"/>
  <c r="T211"/>
  <c r="T210"/>
  <c r="T209"/>
  <c r="T202"/>
  <c r="T201"/>
  <c r="T200"/>
  <c r="T198"/>
  <c r="T196"/>
  <c r="T195"/>
  <c r="T194"/>
  <c r="T193"/>
  <c r="T192"/>
  <c r="T190"/>
  <c r="T188"/>
  <c r="T187"/>
  <c r="T186"/>
  <c r="T185"/>
  <c r="T183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1"/>
  <c r="T140"/>
  <c r="T138"/>
  <c r="T137"/>
  <c r="T136"/>
  <c r="T135"/>
  <c r="T134"/>
  <c r="T133"/>
  <c r="T132"/>
  <c r="T131"/>
  <c r="T130"/>
  <c r="T129"/>
  <c r="T128"/>
  <c r="T127"/>
  <c r="T126"/>
  <c r="T125"/>
  <c r="T105"/>
  <c r="T123"/>
  <c r="T124"/>
  <c r="T122"/>
  <c r="T121"/>
  <c r="T120"/>
  <c r="T119"/>
  <c r="T118"/>
  <c r="T117"/>
  <c r="T116"/>
  <c r="T115"/>
  <c r="T114"/>
  <c r="T113"/>
  <c r="T112"/>
  <c r="T111"/>
  <c r="T110"/>
  <c r="T109"/>
  <c r="T108"/>
  <c r="T106"/>
  <c r="T104"/>
  <c r="T103"/>
  <c r="T102"/>
  <c r="T101"/>
  <c r="T100"/>
  <c r="T99"/>
  <c r="T98"/>
  <c r="T97"/>
  <c r="T96"/>
  <c r="T89"/>
  <c r="T95"/>
  <c r="T94"/>
  <c r="T93"/>
  <c r="T92"/>
  <c r="T90"/>
  <c r="T88"/>
  <c r="T87"/>
  <c r="T86"/>
  <c r="T85"/>
  <c r="T84"/>
  <c r="T46"/>
  <c r="T83"/>
  <c r="T82"/>
  <c r="T61"/>
  <c r="T81"/>
  <c r="T80"/>
  <c r="T77"/>
  <c r="T78"/>
  <c r="T76"/>
  <c r="T75"/>
  <c r="T74"/>
  <c r="T73"/>
  <c r="T72"/>
  <c r="T71"/>
  <c r="T70"/>
  <c r="T69"/>
  <c r="T68"/>
  <c r="T67"/>
  <c r="T66"/>
  <c r="T65"/>
  <c r="T64"/>
  <c r="T63"/>
  <c r="T62"/>
  <c r="T60"/>
  <c r="T59"/>
  <c r="T58"/>
  <c r="T57"/>
  <c r="T56"/>
  <c r="T55"/>
  <c r="T54"/>
  <c r="T53"/>
  <c r="T52"/>
  <c r="T51"/>
  <c r="T50"/>
  <c r="T49"/>
  <c r="T48"/>
  <c r="T47"/>
  <c r="T45"/>
  <c r="T44"/>
  <c r="T42"/>
  <c r="T41"/>
  <c r="T40"/>
  <c r="T39"/>
  <c r="T38"/>
  <c r="T37"/>
  <c r="T36"/>
  <c r="T35"/>
  <c r="T34"/>
  <c r="T33"/>
  <c r="T32"/>
  <c r="T31"/>
  <c r="T30"/>
  <c r="T29"/>
  <c r="T28"/>
  <c r="T27"/>
  <c r="T26"/>
  <c r="T24"/>
  <c r="T23"/>
  <c r="T22"/>
  <c r="T20"/>
  <c r="T19"/>
  <c r="T18"/>
  <c r="T17"/>
  <c r="T16"/>
  <c r="T15"/>
  <c r="T14"/>
  <c r="T11"/>
  <c r="T10"/>
  <c r="T9"/>
  <c r="T8"/>
  <c r="T7"/>
  <c r="T6"/>
  <c r="T273" l="1"/>
</calcChain>
</file>

<file path=xl/sharedStrings.xml><?xml version="1.0" encoding="utf-8"?>
<sst xmlns="http://schemas.openxmlformats.org/spreadsheetml/2006/main" count="2724" uniqueCount="599">
  <si>
    <t>अ.क्र.</t>
  </si>
  <si>
    <t>घर नं.</t>
  </si>
  <si>
    <t xml:space="preserve">एकूण </t>
  </si>
  <si>
    <t>पान नं.</t>
  </si>
  <si>
    <t>मालमत्ता क्र.</t>
  </si>
  <si>
    <t xml:space="preserve">मागणी </t>
  </si>
  <si>
    <t xml:space="preserve">पावती नंबर व तारीख </t>
  </si>
  <si>
    <t xml:space="preserve">वसुली </t>
  </si>
  <si>
    <t xml:space="preserve">घरपट्टी कर </t>
  </si>
  <si>
    <t xml:space="preserve">विज कर </t>
  </si>
  <si>
    <t xml:space="preserve">आरोग्य कर </t>
  </si>
  <si>
    <t xml:space="preserve">जनरल पाणी पट्टी </t>
  </si>
  <si>
    <t xml:space="preserve">स्पेशल पाणी पट्टी </t>
  </si>
  <si>
    <t xml:space="preserve">मागील बाकी </t>
  </si>
  <si>
    <t xml:space="preserve">चालू कर </t>
  </si>
  <si>
    <t xml:space="preserve">कर धारकांचे नाव </t>
  </si>
  <si>
    <t xml:space="preserve">ग्राम पंचायत खासगाव  </t>
  </si>
  <si>
    <t xml:space="preserve">ता. परंडा  </t>
  </si>
  <si>
    <t xml:space="preserve">जि. धाराशिव  </t>
  </si>
  <si>
    <t>1-1</t>
  </si>
  <si>
    <t xml:space="preserve">काकासाहेब देविदास पाटील </t>
  </si>
  <si>
    <t>1-2</t>
  </si>
  <si>
    <t>1-3</t>
  </si>
  <si>
    <t xml:space="preserve">आबासाहेब देविदास पाटील </t>
  </si>
  <si>
    <t>2</t>
  </si>
  <si>
    <t xml:space="preserve">अर्जुन शंकर सातपुते </t>
  </si>
  <si>
    <t xml:space="preserve">जोतिर्लिंग माणिक लिमकर </t>
  </si>
  <si>
    <t xml:space="preserve">पोपट माणिक लिमकर </t>
  </si>
  <si>
    <t xml:space="preserve">बालाजी पोपट लिमकर </t>
  </si>
  <si>
    <t xml:space="preserve">सौदागर गोवर्धन लिमकर </t>
  </si>
  <si>
    <t xml:space="preserve">उद्धव माधव लिमकर </t>
  </si>
  <si>
    <t xml:space="preserve">अरुण माधव लिमकर </t>
  </si>
  <si>
    <t xml:space="preserve">मधुकर हरी लिमकर </t>
  </si>
  <si>
    <t xml:space="preserve">अर्जुन जोतीराम लिमकर </t>
  </si>
  <si>
    <t xml:space="preserve">महादेव जोतीराम लिमकर </t>
  </si>
  <si>
    <t xml:space="preserve">श्रीहरी हनुमंत लिमकर </t>
  </si>
  <si>
    <t xml:space="preserve">रामलिंग सूर्यभान लिमकर </t>
  </si>
  <si>
    <t>3-1</t>
  </si>
  <si>
    <t>3-2-1</t>
  </si>
  <si>
    <t>3-2-2</t>
  </si>
  <si>
    <t>4-1</t>
  </si>
  <si>
    <t>4-2</t>
  </si>
  <si>
    <t>4-3</t>
  </si>
  <si>
    <t>5</t>
  </si>
  <si>
    <t>6-1</t>
  </si>
  <si>
    <t>6-2</t>
  </si>
  <si>
    <t>6-3</t>
  </si>
  <si>
    <t>6-4</t>
  </si>
  <si>
    <t>6-5-1</t>
  </si>
  <si>
    <t>6-5-2</t>
  </si>
  <si>
    <t>6-5-3</t>
  </si>
  <si>
    <t xml:space="preserve">बळीराम भिमा लिमकर </t>
  </si>
  <si>
    <t xml:space="preserve">ज्ञानदेव भिमराव लिमकर </t>
  </si>
  <si>
    <t xml:space="preserve">बबन भिमराव लिमकर </t>
  </si>
  <si>
    <t xml:space="preserve">सदाशिव आबा शिवताडे </t>
  </si>
  <si>
    <t xml:space="preserve">सोनाबाई शंकर सुडके </t>
  </si>
  <si>
    <t xml:space="preserve">सत्यभामा केशव जाधव </t>
  </si>
  <si>
    <t xml:space="preserve">सुनंदा महादेव कागदे </t>
  </si>
  <si>
    <t xml:space="preserve">अज्ञान लक्ष्मण कागदे </t>
  </si>
  <si>
    <t xml:space="preserve">सिंधुबाई दत्तू अवसरे </t>
  </si>
  <si>
    <t xml:space="preserve">बबन दत्तू लिमकर </t>
  </si>
  <si>
    <t xml:space="preserve">चंदर बळीराम शिंदे </t>
  </si>
  <si>
    <t xml:space="preserve">लक्ष्मण शंकर सातपुते </t>
  </si>
  <si>
    <t xml:space="preserve">रखमाबाई शंकर सातपुते </t>
  </si>
  <si>
    <t xml:space="preserve">नवनाथ बिभीषण सातपुते </t>
  </si>
  <si>
    <t xml:space="preserve">विठ्ठल बिभिषण सातपुते </t>
  </si>
  <si>
    <t>7</t>
  </si>
  <si>
    <t>8-1</t>
  </si>
  <si>
    <t>8-2</t>
  </si>
  <si>
    <t>9-1</t>
  </si>
  <si>
    <t>9-2</t>
  </si>
  <si>
    <t>10</t>
  </si>
  <si>
    <t>11-1</t>
  </si>
  <si>
    <t>11-2</t>
  </si>
  <si>
    <t>12-1</t>
  </si>
  <si>
    <t>12-2</t>
  </si>
  <si>
    <t>13-1</t>
  </si>
  <si>
    <t>13-2</t>
  </si>
  <si>
    <t>13-3</t>
  </si>
  <si>
    <t>14-1</t>
  </si>
  <si>
    <t>14-2</t>
  </si>
  <si>
    <t>15-1</t>
  </si>
  <si>
    <t>15-2</t>
  </si>
  <si>
    <t>15-3</t>
  </si>
  <si>
    <t>16</t>
  </si>
  <si>
    <t>17</t>
  </si>
  <si>
    <t>18-1</t>
  </si>
  <si>
    <t>18-2</t>
  </si>
  <si>
    <t>19</t>
  </si>
  <si>
    <t>20</t>
  </si>
  <si>
    <t>21</t>
  </si>
  <si>
    <t>22</t>
  </si>
  <si>
    <t>23-1</t>
  </si>
  <si>
    <t>23-2</t>
  </si>
  <si>
    <t xml:space="preserve">सहदेव बिभिषण सातपुते </t>
  </si>
  <si>
    <t xml:space="preserve">नामदेव भिका जगदाळे </t>
  </si>
  <si>
    <t xml:space="preserve">कालिदास नामदेव जगदाळे </t>
  </si>
  <si>
    <t xml:space="preserve">विष्णू येडबा जगदाळे </t>
  </si>
  <si>
    <t xml:space="preserve">दादाराव राघू जगदाळे </t>
  </si>
  <si>
    <t xml:space="preserve">सिताराम वसंत सातपुते </t>
  </si>
  <si>
    <t>शामराव भानुदास गटकुळ</t>
  </si>
  <si>
    <t xml:space="preserve">सौदागर भानुदास भांगे </t>
  </si>
  <si>
    <t xml:space="preserve">आगतराव मारुती भांगे </t>
  </si>
  <si>
    <t xml:space="preserve">हौसाबाई भिकाजी जगदाळे </t>
  </si>
  <si>
    <t xml:space="preserve">भारत मारुती जगदाळे </t>
  </si>
  <si>
    <t xml:space="preserve">विठ्ठल भिकाजी जगदाळे </t>
  </si>
  <si>
    <t xml:space="preserve">धनाजी औदुंबर जगदाळे </t>
  </si>
  <si>
    <t xml:space="preserve">मालन अंकुश जगदाळे </t>
  </si>
  <si>
    <t xml:space="preserve">कुसुम वसंत जाधव </t>
  </si>
  <si>
    <t xml:space="preserve">कृष्णा कुंडलिक जगदाळे </t>
  </si>
  <si>
    <t xml:space="preserve">कुंडलिक अंबादास जगदाळे </t>
  </si>
  <si>
    <t xml:space="preserve">धर्मा गोविंद जगदाळे </t>
  </si>
  <si>
    <t xml:space="preserve">मुकिंदा तात्याराव जगदाळे </t>
  </si>
  <si>
    <t xml:space="preserve">चंद्रभागा रंगनाथ जगदाळे </t>
  </si>
  <si>
    <t xml:space="preserve">ज्योती सारंग जगदाळे </t>
  </si>
  <si>
    <t xml:space="preserve">अशोक महादेव भगत </t>
  </si>
  <si>
    <t xml:space="preserve">रामदास विठ्ठल भगत </t>
  </si>
  <si>
    <t xml:space="preserve">कल्याण विठ्ठल भगत </t>
  </si>
  <si>
    <t xml:space="preserve">जोतीराम विठ्ठल भगत </t>
  </si>
  <si>
    <t xml:space="preserve">सदाशिव विठ्ठल भगत </t>
  </si>
  <si>
    <t xml:space="preserve">मुद्रिकाबाई सोमनाथ वाकडे </t>
  </si>
  <si>
    <t xml:space="preserve">बाबू कृष्णा वाकडे </t>
  </si>
  <si>
    <t xml:space="preserve">नामदेव मारुती सुकडे </t>
  </si>
  <si>
    <t>24-1</t>
  </si>
  <si>
    <t>24-2</t>
  </si>
  <si>
    <t>24-3</t>
  </si>
  <si>
    <t>24-4</t>
  </si>
  <si>
    <t>25-1</t>
  </si>
  <si>
    <t>25-2</t>
  </si>
  <si>
    <t>26-1</t>
  </si>
  <si>
    <t>26-2</t>
  </si>
  <si>
    <t>26-3</t>
  </si>
  <si>
    <t>26-4</t>
  </si>
  <si>
    <t>26-5</t>
  </si>
  <si>
    <t>27-1</t>
  </si>
  <si>
    <t>27-2</t>
  </si>
  <si>
    <t>28</t>
  </si>
  <si>
    <t>29-1</t>
  </si>
  <si>
    <t>29-2</t>
  </si>
  <si>
    <t>30-1-1</t>
  </si>
  <si>
    <t>30-1-2</t>
  </si>
  <si>
    <t>30-2</t>
  </si>
  <si>
    <t>30-3</t>
  </si>
  <si>
    <t>30-4</t>
  </si>
  <si>
    <t>31</t>
  </si>
  <si>
    <t>32-1</t>
  </si>
  <si>
    <t>32-2</t>
  </si>
  <si>
    <t>32-3</t>
  </si>
  <si>
    <t>33</t>
  </si>
  <si>
    <t>34</t>
  </si>
  <si>
    <t>35</t>
  </si>
  <si>
    <t>36</t>
  </si>
  <si>
    <t xml:space="preserve">दत्तात्रय विठ्ठल नलवडे </t>
  </si>
  <si>
    <t xml:space="preserve">पांडुरंग श्रीहरी नलवडे </t>
  </si>
  <si>
    <t xml:space="preserve">भिका दशरथ नलवडे </t>
  </si>
  <si>
    <t xml:space="preserve">रविंद्र भिका नलवडे </t>
  </si>
  <si>
    <t xml:space="preserve">ज्ञानदेव दशरथ नलवडे </t>
  </si>
  <si>
    <t xml:space="preserve">तुकाराम दशरथ नलवडे </t>
  </si>
  <si>
    <t xml:space="preserve">ज्ञानदेव व तुकाराम नलवडे </t>
  </si>
  <si>
    <t xml:space="preserve">सचिन अंगद नलवडे </t>
  </si>
  <si>
    <t xml:space="preserve">बाबू लिंबा वाघमारे </t>
  </si>
  <si>
    <t xml:space="preserve">येडबा लिंबा वाघमारे </t>
  </si>
  <si>
    <t xml:space="preserve">गयाबाई चंद्रसेन लिमकर </t>
  </si>
  <si>
    <t xml:space="preserve">तुकाराम किसन शिंदे </t>
  </si>
  <si>
    <t xml:space="preserve">कृष्णा अजिनाथ पुरी </t>
  </si>
  <si>
    <t xml:space="preserve">संपत्ती लक्ष्मण मोहिते </t>
  </si>
  <si>
    <t xml:space="preserve">दत्तू निवृत्ती अवसरे </t>
  </si>
  <si>
    <t xml:space="preserve">तानाजी रामा शिंदे व लक्ष्मण निवृत्ती शिंदे </t>
  </si>
  <si>
    <t>37-1</t>
  </si>
  <si>
    <t>37-2</t>
  </si>
  <si>
    <t>38</t>
  </si>
  <si>
    <t>39</t>
  </si>
  <si>
    <t>40-1</t>
  </si>
  <si>
    <t>40-2अ-1</t>
  </si>
  <si>
    <t>40-2अ-2</t>
  </si>
  <si>
    <t xml:space="preserve">40-2 ब </t>
  </si>
  <si>
    <t>41</t>
  </si>
  <si>
    <t>42</t>
  </si>
  <si>
    <t>43</t>
  </si>
  <si>
    <t>44-1</t>
  </si>
  <si>
    <t>44-2</t>
  </si>
  <si>
    <t>45-1</t>
  </si>
  <si>
    <t>45-2</t>
  </si>
  <si>
    <t xml:space="preserve">मनीषा सुरेश शिंदे </t>
  </si>
  <si>
    <t xml:space="preserve">प्रल्हाद भगवान सातपुते </t>
  </si>
  <si>
    <t xml:space="preserve">महादेव भगवान सातपुते </t>
  </si>
  <si>
    <t xml:space="preserve">संदीपान भगवान सातपुते </t>
  </si>
  <si>
    <t xml:space="preserve">विठ्ठल भगवान सातपुते </t>
  </si>
  <si>
    <t xml:space="preserve">त्रिशाला पांडुरंग शिंदे </t>
  </si>
  <si>
    <t xml:space="preserve">सुनिता सोमनाथ आडसूळ </t>
  </si>
  <si>
    <t xml:space="preserve">दशरथ औदुम्बर राउत </t>
  </si>
  <si>
    <t xml:space="preserve">चंद्रसेन विश्वनाथ लिमकर </t>
  </si>
  <si>
    <t xml:space="preserve">उत्तम विश्वनाथ लिमकर </t>
  </si>
  <si>
    <t xml:space="preserve">राहुल उत्तम लिमकर </t>
  </si>
  <si>
    <t xml:space="preserve">लता विक्रम लिमकर </t>
  </si>
  <si>
    <t>46-1</t>
  </si>
  <si>
    <t>46-2</t>
  </si>
  <si>
    <t>47-1-1</t>
  </si>
  <si>
    <t>47-1-2</t>
  </si>
  <si>
    <t>47-1-3</t>
  </si>
  <si>
    <t>47-2</t>
  </si>
  <si>
    <t xml:space="preserve">47-2 ब </t>
  </si>
  <si>
    <t xml:space="preserve">47-2 क  </t>
  </si>
  <si>
    <t>48-1-1</t>
  </si>
  <si>
    <t>48-1-2</t>
  </si>
  <si>
    <t>48-2</t>
  </si>
  <si>
    <t>48-2-1</t>
  </si>
  <si>
    <t>49-1</t>
  </si>
  <si>
    <t>49-2</t>
  </si>
  <si>
    <t>50</t>
  </si>
  <si>
    <t xml:space="preserve">रमेश सुखदेव लिमकर </t>
  </si>
  <si>
    <t xml:space="preserve">बलभीम सुखदेव लिमकर </t>
  </si>
  <si>
    <t xml:space="preserve">दिपक अनिल लिमकर व अनिल मुरलीधर लिमकर </t>
  </si>
  <si>
    <t xml:space="preserve">अंगद मुरलीधर लिमकर </t>
  </si>
  <si>
    <t xml:space="preserve">भारत मुरलीधर लिमकर </t>
  </si>
  <si>
    <t xml:space="preserve">जालिंदर निवृत्ती लिमकर </t>
  </si>
  <si>
    <t xml:space="preserve">प्रकाश निवृत्ती लिमकर </t>
  </si>
  <si>
    <t xml:space="preserve">मच्छिंद्र निवृत्ती लिमकर </t>
  </si>
  <si>
    <t xml:space="preserve">नानासाहेब सुब्राव लिमकर </t>
  </si>
  <si>
    <t xml:space="preserve">अजिनाथ सुब्राव लिमकर </t>
  </si>
  <si>
    <t xml:space="preserve">भागवत दत्तू लिमकर </t>
  </si>
  <si>
    <t xml:space="preserve">अजिनाथ रतन पुरी </t>
  </si>
  <si>
    <t xml:space="preserve">सिंधू मारुती भगत </t>
  </si>
  <si>
    <t xml:space="preserve">प्रल्हाद भगवान सातपुते व सतिश मारुती सातपुते </t>
  </si>
  <si>
    <t xml:space="preserve">सुदाम बब्रुवान भांगे </t>
  </si>
  <si>
    <t>51-1</t>
  </si>
  <si>
    <t>51-2</t>
  </si>
  <si>
    <t>51-3</t>
  </si>
  <si>
    <t>52</t>
  </si>
  <si>
    <t>53</t>
  </si>
  <si>
    <t>54-1</t>
  </si>
  <si>
    <t>54-2</t>
  </si>
  <si>
    <t>56</t>
  </si>
  <si>
    <t>57</t>
  </si>
  <si>
    <t>58</t>
  </si>
  <si>
    <t>60</t>
  </si>
  <si>
    <t>61</t>
  </si>
  <si>
    <t>63-1</t>
  </si>
  <si>
    <t>63-2</t>
  </si>
  <si>
    <t>64</t>
  </si>
  <si>
    <t xml:space="preserve">अरुण बब्रुवान भांगे </t>
  </si>
  <si>
    <t xml:space="preserve">अर्जुन बब्रुवान भांगे </t>
  </si>
  <si>
    <t xml:space="preserve">संभू संपती मोहिते </t>
  </si>
  <si>
    <t xml:space="preserve">रुक्मीन भारत मुळीक </t>
  </si>
  <si>
    <t xml:space="preserve">उद्धव बबन पुरी  </t>
  </si>
  <si>
    <t>मैनाबाई राजेंद्र शिंदे</t>
  </si>
  <si>
    <t xml:space="preserve">दत्तात्रय वसंतराव कदम </t>
  </si>
  <si>
    <t xml:space="preserve">जनाबाई वसंत पिंगळे </t>
  </si>
  <si>
    <t xml:space="preserve">बब्रुवान तुकाराम भोसले </t>
  </si>
  <si>
    <t xml:space="preserve">नामदेव संपती मोहिते </t>
  </si>
  <si>
    <t xml:space="preserve">अंकुश दामू शिंदे </t>
  </si>
  <si>
    <t xml:space="preserve">महादेव संपती मोहिते </t>
  </si>
  <si>
    <t xml:space="preserve">शहाजी सुदाम शिंदे </t>
  </si>
  <si>
    <t xml:space="preserve">हाजेराबी गौसमिया पिरजादे </t>
  </si>
  <si>
    <t>65-1</t>
  </si>
  <si>
    <t>65-2</t>
  </si>
  <si>
    <t>66</t>
  </si>
  <si>
    <t>67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</si>
  <si>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</si>
  <si>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</si>
  <si>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</si>
  <si>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</si>
  <si>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</si>
  <si>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</si>
  <si>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</si>
  <si>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</si>
  <si>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</si>
  <si>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</si>
  <si>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</si>
  <si>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 xml:space="preserve">भारत दशरथ थाटे </t>
  </si>
  <si>
    <t xml:space="preserve">लक्ष्मण दशरथ थाटे </t>
  </si>
  <si>
    <t xml:space="preserve">प्रभू दामू शिंदे </t>
  </si>
  <si>
    <t xml:space="preserve">आशाबाई विठ्ठल शिंदे </t>
  </si>
  <si>
    <t xml:space="preserve">फौजू रामा पवार </t>
  </si>
  <si>
    <t xml:space="preserve">अजिनाथ रुस्तुम पवार </t>
  </si>
  <si>
    <t xml:space="preserve">गणेश देविदास पवार </t>
  </si>
  <si>
    <t xml:space="preserve">बापू राघू पवार </t>
  </si>
  <si>
    <t xml:space="preserve">हिराबाई दिपक बेनकर </t>
  </si>
  <si>
    <t xml:space="preserve">दशरथ सखाराम बनसोडे </t>
  </si>
  <si>
    <t xml:space="preserve">गंगाराम लक्ष्मण थाटे </t>
  </si>
  <si>
    <t xml:space="preserve">कांताबाई सुदाम शिंदे </t>
  </si>
  <si>
    <t xml:space="preserve">प्रल्हाद लक्ष्मण कांबळे </t>
  </si>
  <si>
    <t xml:space="preserve">मुरलीधर निवृत्ती कोळी </t>
  </si>
  <si>
    <t>80-1</t>
  </si>
  <si>
    <t>80-2</t>
  </si>
  <si>
    <t>81</t>
  </si>
  <si>
    <t>82-1</t>
  </si>
  <si>
    <t>82-2</t>
  </si>
  <si>
    <t>85</t>
  </si>
  <si>
    <t>86</t>
  </si>
  <si>
    <t>87</t>
  </si>
  <si>
    <t>88</t>
  </si>
  <si>
    <t>89</t>
  </si>
  <si>
    <t>90</t>
  </si>
  <si>
    <t>91</t>
  </si>
  <si>
    <t>94</t>
  </si>
  <si>
    <t>95</t>
  </si>
  <si>
    <t>96</t>
  </si>
  <si>
    <t>97</t>
  </si>
  <si>
    <t xml:space="preserve">विठ्ठल बाळा पुरी </t>
  </si>
  <si>
    <t xml:space="preserve">केराबाई बाळा पुरी </t>
  </si>
  <si>
    <t xml:space="preserve">मंदा राजेंद्र माने </t>
  </si>
  <si>
    <t xml:space="preserve">सुभाष देविदास पवार </t>
  </si>
  <si>
    <t xml:space="preserve">धनाजी महादेव शिंदे </t>
  </si>
  <si>
    <t xml:space="preserve">लक्ष्मण श्रीपती गोडगे </t>
  </si>
  <si>
    <t xml:space="preserve">सोजरबाई वामन शिंदे </t>
  </si>
  <si>
    <t xml:space="preserve">हरिश्चंद्र रामचंद्र पुरी </t>
  </si>
  <si>
    <t xml:space="preserve">माधव रामचंद्र पुरी </t>
  </si>
  <si>
    <t xml:space="preserve">सिकंदर वल्लीसाहेब शेख </t>
  </si>
  <si>
    <t xml:space="preserve">शिवाजी जनार्धन काशीद </t>
  </si>
  <si>
    <t xml:space="preserve">चांगदेव तुकाराम शिर्के </t>
  </si>
  <si>
    <t>98</t>
  </si>
  <si>
    <t>99</t>
  </si>
  <si>
    <t>101</t>
  </si>
  <si>
    <t>102</t>
  </si>
  <si>
    <t>103</t>
  </si>
  <si>
    <t>104-1</t>
  </si>
  <si>
    <t>104-2</t>
  </si>
  <si>
    <t>105-1</t>
  </si>
  <si>
    <t>105-2</t>
  </si>
  <si>
    <t>106</t>
  </si>
  <si>
    <t>107</t>
  </si>
  <si>
    <t>108</t>
  </si>
  <si>
    <t xml:space="preserve">अलकाबाई मधुकर भांगे </t>
  </si>
  <si>
    <t xml:space="preserve">उस्मान अकबर शेख </t>
  </si>
  <si>
    <t xml:space="preserve">रोहिदास दत्तू जगदाळे </t>
  </si>
  <si>
    <t xml:space="preserve">मधुकर बब्रुवान भांगे </t>
  </si>
  <si>
    <t xml:space="preserve">शंकर बापू पवार </t>
  </si>
  <si>
    <t xml:space="preserve">नागेश शाम गोरे </t>
  </si>
  <si>
    <t xml:space="preserve">शिवाजी शाम गोरे </t>
  </si>
  <si>
    <t xml:space="preserve">सुनील शंकर पवार </t>
  </si>
  <si>
    <t xml:space="preserve">मज्जिद वल्ली शेख </t>
  </si>
  <si>
    <t xml:space="preserve">विठ्ठल दादा पवार </t>
  </si>
  <si>
    <t xml:space="preserve">अविनाश रंगनाथ उमाप </t>
  </si>
  <si>
    <t>109</t>
  </si>
  <si>
    <t>110</t>
  </si>
  <si>
    <t>111</t>
  </si>
  <si>
    <t>112</t>
  </si>
  <si>
    <t>113</t>
  </si>
  <si>
    <t>114</t>
  </si>
  <si>
    <t>115</t>
  </si>
  <si>
    <t>118-1</t>
  </si>
  <si>
    <t>118-2</t>
  </si>
  <si>
    <t>118-3</t>
  </si>
  <si>
    <t>121-1</t>
  </si>
  <si>
    <t>121-2</t>
  </si>
  <si>
    <t xml:space="preserve">नागनाथ जनार्धन काशीद </t>
  </si>
  <si>
    <t xml:space="preserve">महादेव विश्वनाथ यादव </t>
  </si>
  <si>
    <t xml:space="preserve">वच्छला वसंत गायकवाड </t>
  </si>
  <si>
    <t xml:space="preserve">संतोष वसंत गायकवाड </t>
  </si>
  <si>
    <t xml:space="preserve">संजय प्रकाश शिंदे </t>
  </si>
  <si>
    <t xml:space="preserve">सज्जाद गौसमिया पिरजादे </t>
  </si>
  <si>
    <t xml:space="preserve">संजय दादाराव कुंभार </t>
  </si>
  <si>
    <t xml:space="preserve">सिद्धेश्वर अंबऋषी हिवरे </t>
  </si>
  <si>
    <t xml:space="preserve">महेशकुमार बबन हिवरे </t>
  </si>
  <si>
    <t xml:space="preserve">शिवाजी चंद्रसेन लिमकर </t>
  </si>
  <si>
    <t xml:space="preserve">सुशीला उत्रेश्वर जगदाळे </t>
  </si>
  <si>
    <t xml:space="preserve">मारुती सोपान काशीद </t>
  </si>
  <si>
    <t xml:space="preserve">लहू सोपान काशीद </t>
  </si>
  <si>
    <t xml:space="preserve">लक्ष्मण सोपान काशीद </t>
  </si>
  <si>
    <t>122</t>
  </si>
  <si>
    <t>123</t>
  </si>
  <si>
    <t>124</t>
  </si>
  <si>
    <t>119</t>
  </si>
  <si>
    <t xml:space="preserve">तुकाराम वसंत सातपुते </t>
  </si>
  <si>
    <t xml:space="preserve">सुदाम वसंत सातपुते </t>
  </si>
  <si>
    <t>140</t>
  </si>
  <si>
    <t>141</t>
  </si>
  <si>
    <t>142</t>
  </si>
  <si>
    <t>143</t>
  </si>
  <si>
    <t>144</t>
  </si>
  <si>
    <t>145</t>
  </si>
  <si>
    <t xml:space="preserve">विठ्ठल दादा कुंभार </t>
  </si>
  <si>
    <t xml:space="preserve">नंदू दादा कुंभार </t>
  </si>
  <si>
    <t xml:space="preserve">ऋषिकेश दादा कुंभार </t>
  </si>
  <si>
    <t xml:space="preserve">विष्णू वचिष्ट जाधव </t>
  </si>
  <si>
    <t xml:space="preserve">लक्ष्मीबाई सुरेश शिंदे 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</si>
  <si>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</si>
  <si>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</si>
  <si>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</si>
  <si>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</si>
  <si>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</si>
  <si>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</si>
  <si>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</si>
  <si>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</si>
  <si>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</si>
  <si>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</si>
  <si>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</si>
  <si>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</si>
  <si>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</si>
  <si>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</si>
  <si>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</si>
  <si>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</si>
  <si>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</si>
  <si>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</si>
  <si>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</si>
  <si>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</si>
  <si>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</si>
  <si>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</si>
  <si>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</si>
  <si>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</si>
  <si>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</si>
  <si>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</si>
  <si>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</si>
  <si>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</si>
  <si>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</si>
  <si>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</si>
  <si>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</si>
  <si>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</si>
  <si>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239</t>
  </si>
  <si>
    <t>240</t>
  </si>
  <si>
    <t>241</t>
  </si>
  <si>
    <t>242</t>
  </si>
  <si>
    <t xml:space="preserve">अनिल सिद्धेश्वर हिवरे </t>
  </si>
  <si>
    <t xml:space="preserve">सुदाम लक्ष्मण करळे </t>
  </si>
  <si>
    <t xml:space="preserve">कृष्णा शिवाजी गटकुळ </t>
  </si>
  <si>
    <t xml:space="preserve">सौदागर मारुती भांगे </t>
  </si>
  <si>
    <t xml:space="preserve">भारत शामराव गटकुळ </t>
  </si>
  <si>
    <t xml:space="preserve">रावसाहेब भगवान डिकुळे </t>
  </si>
  <si>
    <t xml:space="preserve">सुरेश भगवान डिकुळे </t>
  </si>
  <si>
    <t xml:space="preserve">अंकुश भगवान डिकुळे </t>
  </si>
  <si>
    <t xml:space="preserve">दशरथ शेटीबा सुकळे </t>
  </si>
  <si>
    <t xml:space="preserve">बाजीराव शंकर डिकुळे </t>
  </si>
  <si>
    <t xml:space="preserve">सुलभा दादा सायकर </t>
  </si>
  <si>
    <t xml:space="preserve">हनुमंत चांगदेव शिर्के </t>
  </si>
  <si>
    <t xml:space="preserve">विलास हनुमंत जाधव </t>
  </si>
  <si>
    <t xml:space="preserve">बबन तात्याबा जगदाळे </t>
  </si>
  <si>
    <t xml:space="preserve">बजरंग बळीराम साठे </t>
  </si>
  <si>
    <t xml:space="preserve">पांडुरंग रामा शिंदे </t>
  </si>
  <si>
    <t xml:space="preserve">महेश जालिंदर लिमकर </t>
  </si>
  <si>
    <t xml:space="preserve">गणपत बळीराम शिंदे </t>
  </si>
  <si>
    <t xml:space="preserve">सीमा शहाजी शिंदे </t>
  </si>
  <si>
    <t xml:space="preserve">धनाजी कल्याण शिंदे </t>
  </si>
  <si>
    <t xml:space="preserve">अंकुश बापूराव पवार </t>
  </si>
  <si>
    <t xml:space="preserve">दादाराव बापू पवार </t>
  </si>
  <si>
    <t xml:space="preserve">लक्ष्मी सुरेश शिंदे </t>
  </si>
  <si>
    <t xml:space="preserve">बाळासाहेब पांडुरंग वाघमारे </t>
  </si>
  <si>
    <t xml:space="preserve">विलास प्रल्हाद राउत </t>
  </si>
  <si>
    <t xml:space="preserve">कल्याण भारत थाटे </t>
  </si>
  <si>
    <t xml:space="preserve">शंकर कल्याण भगत </t>
  </si>
  <si>
    <t xml:space="preserve">कृष्णा कल्याण भगत </t>
  </si>
  <si>
    <t xml:space="preserve">ललिता गणेश पवार </t>
  </si>
  <si>
    <t xml:space="preserve">दिगांबर मरिबा डिकुळे </t>
  </si>
  <si>
    <t xml:space="preserve">युवराज बाबुराव वाकडे </t>
  </si>
  <si>
    <t xml:space="preserve">नरसिंह सिंधू भगत </t>
  </si>
  <si>
    <t xml:space="preserve">सोमनाथ कृष्णा वाकडे </t>
  </si>
  <si>
    <t xml:space="preserve">अमृत चंदर शिंदे 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</si>
  <si>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</si>
  <si>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</si>
  <si>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</si>
  <si>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</si>
  <si>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</si>
  <si>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</si>
  <si>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</si>
  <si>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</si>
  <si>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</si>
  <si>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</si>
  <si>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</si>
  <si>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 xml:space="preserve">सचिन चंदर शिंदे </t>
  </si>
  <si>
    <t xml:space="preserve">उत्तम सदाशिव शिवताडे </t>
  </si>
  <si>
    <t xml:space="preserve">दत्तात्रय श्रीमंत जगदाळे </t>
  </si>
  <si>
    <t xml:space="preserve">महावीर श्रीमंत जगदाळे </t>
  </si>
  <si>
    <t xml:space="preserve">वैजिनाथ माधव हिवरे </t>
  </si>
  <si>
    <t>1</t>
  </si>
  <si>
    <t>3</t>
  </si>
  <si>
    <t>4</t>
  </si>
  <si>
    <t>6</t>
  </si>
  <si>
    <t>8</t>
  </si>
  <si>
    <t>9</t>
  </si>
  <si>
    <t>11</t>
  </si>
  <si>
    <t>12</t>
  </si>
  <si>
    <t>13</t>
  </si>
  <si>
    <t>14</t>
  </si>
  <si>
    <t>15</t>
  </si>
  <si>
    <t>18</t>
  </si>
  <si>
    <t>23</t>
  </si>
  <si>
    <t>24</t>
  </si>
  <si>
    <t>25</t>
  </si>
  <si>
    <t>26</t>
  </si>
  <si>
    <t>27</t>
  </si>
  <si>
    <t>29</t>
  </si>
  <si>
    <t>30</t>
  </si>
  <si>
    <t>32</t>
  </si>
  <si>
    <t xml:space="preserve">बाळासाहेब देविदास पाटील </t>
  </si>
  <si>
    <t xml:space="preserve">मिलिंद बबन लिमकर </t>
  </si>
  <si>
    <t xml:space="preserve">वल्लीसाहेब महेबूब शेख </t>
  </si>
  <si>
    <t xml:space="preserve">दिगांबर मरीबा डिकोळे </t>
  </si>
  <si>
    <t xml:space="preserve">तानाजी महादेव शिंदे </t>
  </si>
  <si>
    <t xml:space="preserve">अंकुश सोपान काशीद </t>
  </si>
  <si>
    <t xml:space="preserve">यमुनाबाई दादा कुंभार व संजय दादा कुंभार </t>
  </si>
  <si>
    <t xml:space="preserve">आनंद सौदागर भांगे </t>
  </si>
  <si>
    <t>120-2</t>
  </si>
  <si>
    <t>120-1</t>
  </si>
  <si>
    <t xml:space="preserve">सन - 2023-24 </t>
  </si>
  <si>
    <r>
      <rPr>
        <b/>
        <u/>
        <sz val="12"/>
        <color theme="1"/>
        <rFont val="Calibri"/>
        <family val="2"/>
        <scheme val="minor"/>
      </rPr>
      <t>नं.नं.09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</si>
  <si>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सन </t>
    </r>
    <r>
      <rPr>
        <b/>
        <u/>
        <sz val="12"/>
        <color theme="1"/>
        <rFont val="Calibri"/>
        <family val="2"/>
        <scheme val="minor"/>
      </rPr>
      <t>2023-24</t>
    </r>
    <r>
      <rPr>
        <b/>
        <sz val="12"/>
        <color theme="1"/>
        <rFont val="Calibri"/>
        <family val="2"/>
        <scheme val="minor"/>
      </rPr>
      <t xml:space="preserve"> या वर्षाची आकारणी केलेल्या करांची मागणी नोंदवही </t>
    </r>
  </si>
  <si>
    <t xml:space="preserve">  ज्या इसमाकडून कर येणे आहे त्यांचे नाव </t>
  </si>
  <si>
    <t xml:space="preserve">मा.बाकी </t>
  </si>
  <si>
    <t xml:space="preserve">ग्राम पंचायत खासगाव,ता.परंडा, जि.धाराशिव नमुना नं.०९ करमागणी सन २०२३-२४ या आर्थिक वर्षाचे   पान नं.  ०१ </t>
  </si>
  <si>
    <t xml:space="preserve">ग्राम पंचायत खासगाव,ता.परंडा, जि.धाराशिव नमुना नं.०९ करमागणी सन २०२३-२४ या आर्थिक वर्षाचे   पान नं.  ०३ </t>
  </si>
  <si>
    <t xml:space="preserve">ग्राम पंचायत खासगाव,ता.परंडा, जि.धाराशिव नमुना नं.०९ करमागणी सन २०२३-२४ या आर्थिक वर्षाचे   पान नं.  ०२ </t>
  </si>
  <si>
    <t xml:space="preserve">ग्राम पंचायत खासगाव,ता.परंडा, जि.धाराशिव नमुना नं.०९ करमागणी सन २०२३-२४ या आर्थिक </t>
  </si>
  <si>
    <t xml:space="preserve">रखमाबाई वसंत सातपुते </t>
  </si>
  <si>
    <t xml:space="preserve">महादेव संदीपान सातपुते </t>
  </si>
  <si>
    <t xml:space="preserve">विठ्ठल संदीपान सातपुते </t>
  </si>
  <si>
    <t xml:space="preserve">विजय मारुती काशीद </t>
  </si>
  <si>
    <t xml:space="preserve">दत्तात्रय प्रल्हाद सातपुते </t>
  </si>
  <si>
    <t xml:space="preserve">अरुण प्रल्हाद सातपुते </t>
  </si>
  <si>
    <t xml:space="preserve">शहाजी अर्जुन लिमकर </t>
  </si>
  <si>
    <t xml:space="preserve">राजू अर्जुन लिमकर </t>
  </si>
  <si>
    <t xml:space="preserve">महादेव देवराव कागदे </t>
  </si>
  <si>
    <t xml:space="preserve">बद्रोद्दिन मैनोद्दीन बागवान </t>
  </si>
  <si>
    <t xml:space="preserve">दस्तगीर मैनोद्दीन बागवान </t>
  </si>
  <si>
    <t xml:space="preserve">रज्जाक गौसमिया पिरजादे </t>
  </si>
  <si>
    <t xml:space="preserve">नूर गौसमिया पिरजादे </t>
  </si>
  <si>
    <t xml:space="preserve">बलभीम देविदास पवार </t>
  </si>
  <si>
    <t xml:space="preserve">मधुकर सुदाम जगदाळे </t>
  </si>
  <si>
    <t xml:space="preserve">नागेश बंडू शिंदे </t>
  </si>
  <si>
    <t xml:space="preserve">वसंत संभू नलवडे </t>
  </si>
  <si>
    <t xml:space="preserve">महादेव सोमनाथ वाकडे </t>
  </si>
  <si>
    <t xml:space="preserve">भागवत हानमंत लिमकर </t>
  </si>
  <si>
    <t xml:space="preserve">चांगदेव हानमंत लिमकर </t>
  </si>
  <si>
    <t xml:space="preserve">वसंत रामा शिंदे </t>
  </si>
  <si>
    <t xml:space="preserve"> नळ कनेक्शन </t>
  </si>
  <si>
    <t xml:space="preserve">संभू संपत्ती मोहिते </t>
  </si>
  <si>
    <t xml:space="preserve">उद्धव माणिक लिमकर </t>
  </si>
  <si>
    <t xml:space="preserve">बळीराम भिमाराव लिमकर </t>
  </si>
  <si>
    <t xml:space="preserve">बबनराव भिमराव लिमकर </t>
  </si>
  <si>
    <t>सदाशिव आबा शिवताडे (उत्तम व लक्ष्मण सदाशिव)</t>
  </si>
  <si>
    <t xml:space="preserve">ज्ञानदेव व तुकाराम दशरथ नलवडे </t>
  </si>
  <si>
    <t>दशरथ औदुम्बर राउत (चंद्रकला हरिश्चंद्र खराडे)</t>
  </si>
  <si>
    <t xml:space="preserve">फैजू रामा पवार </t>
  </si>
  <si>
    <t xml:space="preserve">अजिनाथ रुस्तम पवार </t>
  </si>
  <si>
    <t xml:space="preserve">सुभाष भानुदास कोळी </t>
  </si>
  <si>
    <t xml:space="preserve">जन्नतबी सिकंदर शेख </t>
  </si>
  <si>
    <t xml:space="preserve">तानाजी रामचंद्र शिंदे </t>
  </si>
  <si>
    <t>नवनाथ बिभीषण सातपुते (शारदा वसंत शिंदे)</t>
  </si>
  <si>
    <t xml:space="preserve">विठ्ठल दादा कुंभार  </t>
  </si>
  <si>
    <t xml:space="preserve">महेशकुमार बबन हुबाळे </t>
  </si>
  <si>
    <t>127</t>
  </si>
  <si>
    <t xml:space="preserve">धनाजी लक्ष्मण शिंदे </t>
  </si>
  <si>
    <t xml:space="preserve">अंकुश बापू पवार </t>
  </si>
  <si>
    <t>वैजिनाथ माधव हिवरे (सलीमा मकबुल सय्यद)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</si>
  <si>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</si>
  <si>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</si>
  <si>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</si>
  <si>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</si>
  <si>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</si>
  <si>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</si>
  <si>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</si>
  <si>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</si>
  <si>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</si>
  <si>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१०</t>
  </si>
  <si>
    <t>११</t>
  </si>
  <si>
    <t>१२</t>
  </si>
  <si>
    <t>१३</t>
  </si>
  <si>
    <t>१४</t>
  </si>
  <si>
    <t>१५</t>
  </si>
  <si>
    <t>१६</t>
  </si>
  <si>
    <t>१७</t>
  </si>
  <si>
    <t>१८</t>
  </si>
  <si>
    <t>१९</t>
  </si>
  <si>
    <t>२०</t>
  </si>
  <si>
    <t>२१</t>
  </si>
  <si>
    <t>२२</t>
  </si>
  <si>
    <t>२३</t>
  </si>
  <si>
    <t>२४</t>
  </si>
  <si>
    <t>२५</t>
  </si>
  <si>
    <t>२६</t>
  </si>
  <si>
    <t>२७</t>
  </si>
  <si>
    <t>२८</t>
  </si>
  <si>
    <t>२९</t>
  </si>
  <si>
    <t>३०</t>
  </si>
  <si>
    <t>३१</t>
  </si>
  <si>
    <t>३२</t>
  </si>
  <si>
    <t>३३</t>
  </si>
  <si>
    <t>३४</t>
  </si>
  <si>
    <t>३५</t>
  </si>
  <si>
    <t>३६</t>
  </si>
  <si>
    <t xml:space="preserve">ज्या इसमाकडून कर येणे आहे त्यांचे नाव </t>
  </si>
  <si>
    <t xml:space="preserve">ग्राम पंचायत खासगाव, ता.परंडा, जि.धाराशिव नमुना नं.०९ करमागणी सन २०२४-२५ या आर्थिक वर्षाचे  पान नं.  ०३ </t>
  </si>
  <si>
    <t xml:space="preserve">ग्राम पंचायत खासगाव, ता.परंडा, जि.धाराशिव नमुना नं.०९ करमागणी सन २०२४-२५ या आर्थिक वर्षाचे   पान नं.  ०२ </t>
  </si>
  <si>
    <t xml:space="preserve">ग्राम पंचायत खासगाव, ता.परंडा, जि.धाराशिव नमुना नं.०९ करमागणी सन २०२४-२५ या आर्थिक वर्षाचे   पान नं.  ०१ </t>
  </si>
  <si>
    <t xml:space="preserve">बाळासाहेब बळीराम लिमकर </t>
  </si>
  <si>
    <t xml:space="preserve">रघुनाथ येडबा जगदाळे </t>
  </si>
  <si>
    <t>32-1/1</t>
  </si>
  <si>
    <t>32-1/2</t>
  </si>
  <si>
    <t>32-1/3</t>
  </si>
  <si>
    <t>32-1/4</t>
  </si>
  <si>
    <t xml:space="preserve">रंभाबाई सर्जेराव बनसोडे </t>
  </si>
  <si>
    <t xml:space="preserve">शारदा अशोक किरतकर्वे </t>
  </si>
  <si>
    <t xml:space="preserve">सखुबाई शिवनारायण शहा </t>
  </si>
  <si>
    <t xml:space="preserve">सिंधू सुनील चौधरी </t>
  </si>
  <si>
    <t xml:space="preserve">दादा रामचंद्र कागदे </t>
  </si>
  <si>
    <t>सुग्रीव शामराव गटकुळ</t>
  </si>
  <si>
    <r>
      <t xml:space="preserve">वैजिनाथ माधव हिवरे </t>
    </r>
    <r>
      <rPr>
        <sz val="10"/>
        <color theme="1"/>
        <rFont val="Calibri"/>
        <family val="2"/>
        <scheme val="minor"/>
      </rPr>
      <t>(सलीमा मकबुल सय्यद)</t>
    </r>
  </si>
  <si>
    <r>
      <t xml:space="preserve">सदाशिव आबा शिवताडे </t>
    </r>
    <r>
      <rPr>
        <sz val="11"/>
        <color theme="1"/>
        <rFont val="Calibri"/>
        <family val="2"/>
        <scheme val="minor"/>
      </rPr>
      <t>(उत्तम व लक्ष्मण सदाशिव)</t>
    </r>
  </si>
  <si>
    <t xml:space="preserve">सुरेश दगडू थोरात </t>
  </si>
  <si>
    <t>नमूना नं.९ सन २०२४-२०२५ च्या आकारणी केलेल्या कराच्या मागणीचे नोंदणी पुस्तक</t>
  </si>
</sst>
</file>

<file path=xl/styles.xml><?xml version="1.0" encoding="utf-8"?>
<styleSheet xmlns="http://schemas.openxmlformats.org/spreadsheetml/2006/main">
  <numFmts count="1">
    <numFmt numFmtId="164" formatCode="[$-4000439]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DVB-TTSurekh"/>
      <family val="5"/>
    </font>
    <font>
      <b/>
      <sz val="14"/>
      <color theme="1"/>
      <name val="DVB-TTSurekh"/>
      <family val="5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 applyAlignment="1">
      <alignment horizontal="left" vertical="justify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left" vertical="justify"/>
    </xf>
    <xf numFmtId="0" fontId="1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/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justify"/>
    </xf>
    <xf numFmtId="0" fontId="0" fillId="0" borderId="6" xfId="0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0" borderId="0" xfId="0" applyNumberFormat="1" applyFont="1"/>
    <xf numFmtId="0" fontId="1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3" borderId="6" xfId="0" applyFill="1" applyBorder="1" applyAlignment="1">
      <alignment horizontal="left" vertical="justify"/>
    </xf>
    <xf numFmtId="0" fontId="3" fillId="0" borderId="1" xfId="0" applyFont="1" applyBorder="1" applyAlignment="1">
      <alignment horizontal="center" vertical="center"/>
    </xf>
    <xf numFmtId="0" fontId="13" fillId="0" borderId="0" xfId="0" applyFont="1" applyBorder="1"/>
    <xf numFmtId="0" fontId="3" fillId="0" borderId="0" xfId="0" applyFont="1" applyBorder="1"/>
    <xf numFmtId="0" fontId="3" fillId="0" borderId="0" xfId="0" applyFont="1"/>
    <xf numFmtId="0" fontId="1" fillId="0" borderId="0" xfId="0" applyFont="1" applyAlignment="1">
      <alignment horizontal="center" vertical="justify"/>
    </xf>
    <xf numFmtId="164" fontId="1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13" fillId="0" borderId="5" xfId="0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164" fontId="1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left" vertical="justify"/>
    </xf>
    <xf numFmtId="0" fontId="15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0" xfId="0" applyFont="1"/>
    <xf numFmtId="0" fontId="1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4" fontId="1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right" vertical="center"/>
    </xf>
    <xf numFmtId="164" fontId="20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279"/>
  <sheetViews>
    <sheetView workbookViewId="0">
      <selection activeCell="D11" sqref="D11"/>
    </sheetView>
  </sheetViews>
  <sheetFormatPr defaultRowHeight="15.75"/>
  <cols>
    <col min="1" max="1" width="1.7109375" customWidth="1"/>
    <col min="2" max="2" width="5.5703125" customWidth="1"/>
    <col min="3" max="3" width="11.28515625" customWidth="1"/>
    <col min="4" max="4" width="25.42578125" customWidth="1"/>
    <col min="5" max="5" width="7.85546875" style="35" customWidth="1"/>
    <col min="6" max="6" width="6.28515625" customWidth="1"/>
    <col min="7" max="7" width="7.7109375" style="20" customWidth="1"/>
    <col min="8" max="8" width="7.140625" style="35" customWidth="1"/>
    <col min="9" max="9" width="6.140625" customWidth="1"/>
    <col min="10" max="10" width="7.7109375" style="20" customWidth="1"/>
    <col min="11" max="11" width="7.140625" style="35" customWidth="1"/>
    <col min="12" max="12" width="7.140625" customWidth="1"/>
    <col min="13" max="13" width="6.7109375" style="20" customWidth="1"/>
    <col min="14" max="14" width="7.140625" style="35" customWidth="1"/>
    <col min="15" max="15" width="7.140625" customWidth="1"/>
    <col min="16" max="16" width="7.85546875" style="20" customWidth="1"/>
    <col min="17" max="17" width="6.28515625" style="35" customWidth="1"/>
    <col min="18" max="18" width="7.28515625" customWidth="1"/>
    <col min="19" max="19" width="8.85546875" style="20" customWidth="1"/>
    <col min="20" max="20" width="9.85546875" style="43" customWidth="1"/>
    <col min="21" max="21" width="7.7109375" style="20" customWidth="1"/>
    <col min="22" max="22" width="7.7109375" customWidth="1"/>
    <col min="23" max="23" width="27.85546875" customWidth="1"/>
    <col min="24" max="25" width="8.140625" customWidth="1"/>
    <col min="26" max="26" width="7.5703125" customWidth="1"/>
    <col min="27" max="27" width="8.140625" customWidth="1"/>
    <col min="28" max="28" width="6.7109375" customWidth="1"/>
    <col min="29" max="29" width="6.42578125" customWidth="1"/>
    <col min="30" max="30" width="8" customWidth="1"/>
    <col min="31" max="31" width="6.28515625" customWidth="1"/>
    <col min="32" max="32" width="6.7109375" customWidth="1"/>
    <col min="33" max="33" width="7.28515625" customWidth="1"/>
    <col min="34" max="34" width="6.5703125" customWidth="1"/>
    <col min="35" max="36" width="7.5703125" customWidth="1"/>
    <col min="37" max="37" width="6.85546875" customWidth="1"/>
    <col min="38" max="38" width="7.7109375" customWidth="1"/>
    <col min="39" max="39" width="9.140625" customWidth="1"/>
  </cols>
  <sheetData>
    <row r="1" spans="2:39" s="35" customFormat="1">
      <c r="B1" s="84" t="s">
        <v>16</v>
      </c>
      <c r="C1" s="84"/>
      <c r="D1" s="84"/>
      <c r="E1" s="84" t="s">
        <v>17</v>
      </c>
      <c r="F1" s="84"/>
      <c r="G1" s="84" t="s">
        <v>18</v>
      </c>
      <c r="H1" s="84"/>
      <c r="I1" s="84"/>
      <c r="J1" s="84"/>
      <c r="K1" s="84" t="s">
        <v>493</v>
      </c>
      <c r="L1" s="84"/>
      <c r="M1" s="84"/>
      <c r="N1" s="84"/>
      <c r="O1" s="84"/>
      <c r="P1" s="84" t="s">
        <v>494</v>
      </c>
      <c r="Q1" s="84"/>
      <c r="R1" s="84"/>
      <c r="S1" s="84"/>
      <c r="T1" s="40"/>
      <c r="U1" s="33"/>
      <c r="V1" s="34"/>
      <c r="W1" s="84" t="s">
        <v>495</v>
      </c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8" t="s">
        <v>3</v>
      </c>
      <c r="AK1" s="88"/>
      <c r="AL1" s="88"/>
    </row>
    <row r="2" spans="2:39" s="20" customFormat="1" ht="13.5" customHeight="1">
      <c r="B2" s="87" t="s">
        <v>0</v>
      </c>
      <c r="C2" s="90" t="s">
        <v>4</v>
      </c>
      <c r="D2" s="93" t="s">
        <v>496</v>
      </c>
      <c r="E2" s="87" t="s">
        <v>5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92"/>
      <c r="T2" s="96" t="s">
        <v>2</v>
      </c>
      <c r="U2" s="25"/>
      <c r="V2" s="25"/>
      <c r="W2" s="89" t="s">
        <v>6</v>
      </c>
      <c r="X2" s="87" t="s">
        <v>7</v>
      </c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5" t="s">
        <v>2</v>
      </c>
    </row>
    <row r="3" spans="2:39" s="20" customFormat="1" ht="15.75" customHeight="1">
      <c r="B3" s="87"/>
      <c r="C3" s="91"/>
      <c r="D3" s="94"/>
      <c r="E3" s="87" t="s">
        <v>8</v>
      </c>
      <c r="F3" s="87"/>
      <c r="G3" s="87"/>
      <c r="H3" s="87" t="s">
        <v>9</v>
      </c>
      <c r="I3" s="87"/>
      <c r="J3" s="87"/>
      <c r="K3" s="87" t="s">
        <v>10</v>
      </c>
      <c r="L3" s="87"/>
      <c r="M3" s="87"/>
      <c r="N3" s="87" t="s">
        <v>11</v>
      </c>
      <c r="O3" s="87"/>
      <c r="P3" s="87"/>
      <c r="Q3" s="87" t="s">
        <v>12</v>
      </c>
      <c r="R3" s="87"/>
      <c r="S3" s="87"/>
      <c r="T3" s="97"/>
      <c r="U3" s="25"/>
      <c r="V3" s="25"/>
      <c r="W3" s="89"/>
      <c r="X3" s="86" t="s">
        <v>8</v>
      </c>
      <c r="Y3" s="86"/>
      <c r="Z3" s="86"/>
      <c r="AA3" s="86" t="s">
        <v>9</v>
      </c>
      <c r="AB3" s="86"/>
      <c r="AC3" s="86"/>
      <c r="AD3" s="86" t="s">
        <v>10</v>
      </c>
      <c r="AE3" s="86"/>
      <c r="AF3" s="86"/>
      <c r="AG3" s="86" t="s">
        <v>11</v>
      </c>
      <c r="AH3" s="86"/>
      <c r="AI3" s="86"/>
      <c r="AJ3" s="86" t="s">
        <v>12</v>
      </c>
      <c r="AK3" s="86"/>
      <c r="AL3" s="86"/>
      <c r="AM3" s="85"/>
    </row>
    <row r="4" spans="2:39" s="36" customFormat="1" ht="18.75">
      <c r="B4" s="87"/>
      <c r="C4" s="92"/>
      <c r="D4" s="95"/>
      <c r="E4" s="8" t="s">
        <v>497</v>
      </c>
      <c r="F4" s="23" t="s">
        <v>14</v>
      </c>
      <c r="G4" s="8" t="s">
        <v>2</v>
      </c>
      <c r="H4" s="8" t="s">
        <v>497</v>
      </c>
      <c r="I4" s="23" t="s">
        <v>14</v>
      </c>
      <c r="J4" s="8" t="s">
        <v>2</v>
      </c>
      <c r="K4" s="8" t="s">
        <v>497</v>
      </c>
      <c r="L4" s="23" t="s">
        <v>14</v>
      </c>
      <c r="M4" s="8" t="s">
        <v>2</v>
      </c>
      <c r="N4" s="8" t="s">
        <v>497</v>
      </c>
      <c r="O4" s="23" t="s">
        <v>14</v>
      </c>
      <c r="P4" s="8" t="s">
        <v>2</v>
      </c>
      <c r="Q4" s="8" t="s">
        <v>497</v>
      </c>
      <c r="R4" s="23" t="s">
        <v>14</v>
      </c>
      <c r="S4" s="23" t="s">
        <v>2</v>
      </c>
      <c r="T4" s="98"/>
      <c r="U4" s="25"/>
      <c r="V4" s="25"/>
      <c r="W4" s="89"/>
      <c r="X4" s="23" t="s">
        <v>13</v>
      </c>
      <c r="Y4" s="8" t="s">
        <v>14</v>
      </c>
      <c r="Z4" s="8" t="s">
        <v>2</v>
      </c>
      <c r="AA4" s="23" t="s">
        <v>13</v>
      </c>
      <c r="AB4" s="8" t="s">
        <v>14</v>
      </c>
      <c r="AC4" s="8" t="s">
        <v>2</v>
      </c>
      <c r="AD4" s="23" t="s">
        <v>13</v>
      </c>
      <c r="AE4" s="8" t="s">
        <v>14</v>
      </c>
      <c r="AF4" s="8" t="s">
        <v>2</v>
      </c>
      <c r="AG4" s="23" t="s">
        <v>13</v>
      </c>
      <c r="AH4" s="8" t="s">
        <v>14</v>
      </c>
      <c r="AI4" s="8" t="s">
        <v>2</v>
      </c>
      <c r="AJ4" s="23" t="s">
        <v>13</v>
      </c>
      <c r="AK4" s="8" t="s">
        <v>14</v>
      </c>
      <c r="AL4" s="8" t="s">
        <v>2</v>
      </c>
      <c r="AM4" s="85"/>
    </row>
    <row r="5" spans="2:39">
      <c r="B5" s="17" t="s">
        <v>463</v>
      </c>
      <c r="C5" s="17" t="s">
        <v>24</v>
      </c>
      <c r="D5" s="17" t="s">
        <v>464</v>
      </c>
      <c r="E5" s="3" t="s">
        <v>465</v>
      </c>
      <c r="F5" s="17" t="s">
        <v>43</v>
      </c>
      <c r="G5" s="17" t="s">
        <v>466</v>
      </c>
      <c r="H5" s="3" t="s">
        <v>66</v>
      </c>
      <c r="I5" s="17" t="s">
        <v>467</v>
      </c>
      <c r="J5" s="17" t="s">
        <v>468</v>
      </c>
      <c r="K5" s="3" t="s">
        <v>71</v>
      </c>
      <c r="L5" s="17" t="s">
        <v>469</v>
      </c>
      <c r="M5" s="17" t="s">
        <v>470</v>
      </c>
      <c r="N5" s="3" t="s">
        <v>471</v>
      </c>
      <c r="O5" s="17" t="s">
        <v>472</v>
      </c>
      <c r="P5" s="17" t="s">
        <v>473</v>
      </c>
      <c r="Q5" s="3" t="s">
        <v>84</v>
      </c>
      <c r="R5" s="17" t="s">
        <v>85</v>
      </c>
      <c r="S5" s="17" t="s">
        <v>474</v>
      </c>
      <c r="T5" s="41" t="s">
        <v>88</v>
      </c>
      <c r="U5" s="26"/>
      <c r="V5" s="10"/>
      <c r="W5" s="17" t="s">
        <v>89</v>
      </c>
      <c r="X5" s="17" t="s">
        <v>90</v>
      </c>
      <c r="Y5" s="17" t="s">
        <v>91</v>
      </c>
      <c r="Z5" s="17" t="s">
        <v>475</v>
      </c>
      <c r="AA5" s="17" t="s">
        <v>476</v>
      </c>
      <c r="AB5" s="17" t="s">
        <v>477</v>
      </c>
      <c r="AC5" s="17" t="s">
        <v>478</v>
      </c>
      <c r="AD5" s="17" t="s">
        <v>479</v>
      </c>
      <c r="AE5" s="17" t="s">
        <v>136</v>
      </c>
      <c r="AF5" s="17" t="s">
        <v>480</v>
      </c>
      <c r="AG5" s="17" t="s">
        <v>481</v>
      </c>
      <c r="AH5" s="17" t="s">
        <v>144</v>
      </c>
      <c r="AI5" s="17" t="s">
        <v>482</v>
      </c>
      <c r="AJ5" s="17" t="s">
        <v>148</v>
      </c>
      <c r="AK5" s="17" t="s">
        <v>149</v>
      </c>
      <c r="AL5" s="17" t="s">
        <v>150</v>
      </c>
      <c r="AM5" s="17" t="s">
        <v>151</v>
      </c>
    </row>
    <row r="6" spans="2:39" ht="34.5" customHeight="1">
      <c r="B6" s="9">
        <v>1</v>
      </c>
      <c r="C6" s="17" t="s">
        <v>19</v>
      </c>
      <c r="D6" s="2" t="s">
        <v>20</v>
      </c>
      <c r="E6" s="37">
        <f>880*2+2650</f>
        <v>4410</v>
      </c>
      <c r="F6" s="9">
        <v>880</v>
      </c>
      <c r="G6" s="11">
        <f>SUM(E6:F6)</f>
        <v>5290</v>
      </c>
      <c r="H6" s="37">
        <v>100</v>
      </c>
      <c r="I6" s="9">
        <v>100</v>
      </c>
      <c r="J6" s="11">
        <f>H6+I6</f>
        <v>200</v>
      </c>
      <c r="K6" s="37">
        <v>100</v>
      </c>
      <c r="L6" s="9">
        <v>100</v>
      </c>
      <c r="M6" s="11">
        <f t="shared" ref="M6:M71" si="0">SUM(K6:L6)</f>
        <v>200</v>
      </c>
      <c r="N6" s="37">
        <v>0</v>
      </c>
      <c r="O6" s="9">
        <v>0</v>
      </c>
      <c r="P6" s="11">
        <f>SUM(N6:O6)</f>
        <v>0</v>
      </c>
      <c r="Q6" s="37">
        <v>3000</v>
      </c>
      <c r="R6" s="12">
        <v>1200</v>
      </c>
      <c r="S6" s="11">
        <f>SUM(Q6:R6)</f>
        <v>4200</v>
      </c>
      <c r="T6" s="42">
        <f>G6+J6+M6+P6+S6</f>
        <v>9890</v>
      </c>
      <c r="U6" s="27"/>
      <c r="V6" s="1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2:39" ht="34.5" customHeight="1">
      <c r="B7" s="9">
        <v>2</v>
      </c>
      <c r="C7" s="17" t="s">
        <v>21</v>
      </c>
      <c r="D7" s="2" t="s">
        <v>483</v>
      </c>
      <c r="E7" s="37">
        <f>320*2+970</f>
        <v>1610</v>
      </c>
      <c r="F7" s="9">
        <v>320</v>
      </c>
      <c r="G7" s="11">
        <f>SUM(E7:F7)</f>
        <v>1930</v>
      </c>
      <c r="H7" s="37">
        <v>100</v>
      </c>
      <c r="I7" s="9">
        <v>100</v>
      </c>
      <c r="J7" s="11">
        <f>SUM(H7:I7)</f>
        <v>200</v>
      </c>
      <c r="K7" s="37">
        <v>100</v>
      </c>
      <c r="L7" s="9">
        <v>100</v>
      </c>
      <c r="M7" s="11">
        <f t="shared" si="0"/>
        <v>200</v>
      </c>
      <c r="N7" s="37">
        <v>500</v>
      </c>
      <c r="O7" s="9">
        <v>200</v>
      </c>
      <c r="P7" s="11">
        <f>SUM(N7:O7)</f>
        <v>700</v>
      </c>
      <c r="Q7" s="37">
        <v>0</v>
      </c>
      <c r="R7" s="12">
        <v>0</v>
      </c>
      <c r="S7" s="11">
        <f t="shared" ref="S7:S12" si="1">SUM(Q7:R7)</f>
        <v>0</v>
      </c>
      <c r="T7" s="42">
        <f t="shared" ref="T7:T12" si="2">G7+J7+M7+P7+S7</f>
        <v>3030</v>
      </c>
      <c r="U7" s="27"/>
      <c r="V7" s="13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2:39" ht="34.5" customHeight="1">
      <c r="B8" s="9">
        <v>3</v>
      </c>
      <c r="C8" s="17" t="s">
        <v>22</v>
      </c>
      <c r="D8" s="2" t="s">
        <v>23</v>
      </c>
      <c r="E8" s="37">
        <f>360*2+1070</f>
        <v>1790</v>
      </c>
      <c r="F8" s="9">
        <v>360</v>
      </c>
      <c r="G8" s="11">
        <f>SUM(E8:F8)</f>
        <v>2150</v>
      </c>
      <c r="H8" s="37">
        <v>100</v>
      </c>
      <c r="I8" s="9">
        <v>100</v>
      </c>
      <c r="J8" s="11">
        <f>SUM(H8:I8)</f>
        <v>200</v>
      </c>
      <c r="K8" s="37">
        <v>100</v>
      </c>
      <c r="L8" s="9">
        <v>100</v>
      </c>
      <c r="M8" s="11">
        <f t="shared" si="0"/>
        <v>200</v>
      </c>
      <c r="N8" s="37">
        <v>500</v>
      </c>
      <c r="O8" s="9">
        <v>200</v>
      </c>
      <c r="P8" s="11">
        <f>SUM(N8:O8)</f>
        <v>700</v>
      </c>
      <c r="Q8" s="37">
        <v>0</v>
      </c>
      <c r="R8" s="12">
        <v>0</v>
      </c>
      <c r="S8" s="11">
        <f t="shared" si="1"/>
        <v>0</v>
      </c>
      <c r="T8" s="42">
        <f t="shared" si="2"/>
        <v>3250</v>
      </c>
      <c r="U8" s="27"/>
      <c r="V8" s="13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2:39" ht="34.5" customHeight="1">
      <c r="B9" s="9">
        <v>4</v>
      </c>
      <c r="C9" s="17" t="s">
        <v>24</v>
      </c>
      <c r="D9" s="2" t="s">
        <v>25</v>
      </c>
      <c r="E9" s="37">
        <f>1550*2+4650</f>
        <v>7750</v>
      </c>
      <c r="F9" s="9">
        <v>1550</v>
      </c>
      <c r="G9" s="11">
        <f t="shared" ref="G9:G74" si="3">SUM(E9:F9)</f>
        <v>9300</v>
      </c>
      <c r="H9" s="37">
        <v>100</v>
      </c>
      <c r="I9" s="9">
        <v>100</v>
      </c>
      <c r="J9" s="11">
        <f t="shared" ref="J9:J74" si="4">SUM(H9:I9)</f>
        <v>200</v>
      </c>
      <c r="K9" s="37">
        <v>100</v>
      </c>
      <c r="L9" s="9">
        <v>100</v>
      </c>
      <c r="M9" s="11">
        <f t="shared" si="0"/>
        <v>200</v>
      </c>
      <c r="N9" s="37">
        <v>500</v>
      </c>
      <c r="O9" s="9">
        <v>0</v>
      </c>
      <c r="P9" s="11">
        <f t="shared" ref="P9:P74" si="5">SUM(N9:O9)</f>
        <v>500</v>
      </c>
      <c r="Q9" s="37">
        <v>0</v>
      </c>
      <c r="R9" s="12">
        <v>1200</v>
      </c>
      <c r="S9" s="11">
        <f t="shared" si="1"/>
        <v>1200</v>
      </c>
      <c r="T9" s="42">
        <f t="shared" si="2"/>
        <v>11400</v>
      </c>
      <c r="U9" s="27"/>
      <c r="V9" s="13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2:39" ht="34.5" customHeight="1">
      <c r="B10" s="9">
        <v>5</v>
      </c>
      <c r="C10" s="17" t="s">
        <v>37</v>
      </c>
      <c r="D10" s="2" t="s">
        <v>26</v>
      </c>
      <c r="E10" s="37">
        <f>260*2+770</f>
        <v>1290</v>
      </c>
      <c r="F10" s="9">
        <v>260</v>
      </c>
      <c r="G10" s="11">
        <f t="shared" si="3"/>
        <v>1550</v>
      </c>
      <c r="H10" s="37">
        <v>100</v>
      </c>
      <c r="I10" s="9">
        <v>100</v>
      </c>
      <c r="J10" s="11">
        <f t="shared" si="4"/>
        <v>200</v>
      </c>
      <c r="K10" s="37">
        <v>100</v>
      </c>
      <c r="L10" s="9">
        <v>100</v>
      </c>
      <c r="M10" s="11">
        <f t="shared" si="0"/>
        <v>200</v>
      </c>
      <c r="N10" s="37">
        <v>0</v>
      </c>
      <c r="O10" s="9">
        <v>0</v>
      </c>
      <c r="P10" s="11">
        <f t="shared" si="5"/>
        <v>0</v>
      </c>
      <c r="Q10" s="37">
        <v>3000</v>
      </c>
      <c r="R10" s="12">
        <v>1200</v>
      </c>
      <c r="S10" s="11">
        <f t="shared" si="1"/>
        <v>4200</v>
      </c>
      <c r="T10" s="42">
        <f t="shared" si="2"/>
        <v>6150</v>
      </c>
      <c r="U10" s="27"/>
      <c r="V10" s="13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2:39" ht="34.5" customHeight="1">
      <c r="B11" s="9">
        <v>6</v>
      </c>
      <c r="C11" s="17" t="s">
        <v>38</v>
      </c>
      <c r="D11" s="2" t="s">
        <v>27</v>
      </c>
      <c r="E11" s="37">
        <f>290*2+870</f>
        <v>1450</v>
      </c>
      <c r="F11" s="9">
        <v>290</v>
      </c>
      <c r="G11" s="11">
        <f t="shared" si="3"/>
        <v>1740</v>
      </c>
      <c r="H11" s="37">
        <v>100</v>
      </c>
      <c r="I11" s="9">
        <v>100</v>
      </c>
      <c r="J11" s="11">
        <f t="shared" si="4"/>
        <v>200</v>
      </c>
      <c r="K11" s="37">
        <v>100</v>
      </c>
      <c r="L11" s="9">
        <v>100</v>
      </c>
      <c r="M11" s="11">
        <f t="shared" si="0"/>
        <v>200</v>
      </c>
      <c r="N11" s="37">
        <v>0</v>
      </c>
      <c r="O11" s="9">
        <v>0</v>
      </c>
      <c r="P11" s="11">
        <f t="shared" si="5"/>
        <v>0</v>
      </c>
      <c r="Q11" s="37">
        <v>1800</v>
      </c>
      <c r="R11" s="12">
        <v>1200</v>
      </c>
      <c r="S11" s="11">
        <f t="shared" si="1"/>
        <v>3000</v>
      </c>
      <c r="T11" s="42">
        <f t="shared" si="2"/>
        <v>5140</v>
      </c>
      <c r="U11" s="27"/>
      <c r="V11" s="13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2:39" ht="34.5" customHeight="1">
      <c r="B12" s="9">
        <v>7</v>
      </c>
      <c r="C12" s="17" t="s">
        <v>39</v>
      </c>
      <c r="D12" s="14" t="s">
        <v>28</v>
      </c>
      <c r="E12" s="37">
        <f>320*2+970</f>
        <v>1610</v>
      </c>
      <c r="F12" s="9">
        <v>320</v>
      </c>
      <c r="G12" s="11">
        <f t="shared" si="3"/>
        <v>1930</v>
      </c>
      <c r="H12" s="37">
        <v>100</v>
      </c>
      <c r="I12" s="9">
        <v>100</v>
      </c>
      <c r="J12" s="11">
        <f t="shared" si="4"/>
        <v>200</v>
      </c>
      <c r="K12" s="37">
        <v>100</v>
      </c>
      <c r="L12" s="9">
        <v>100</v>
      </c>
      <c r="M12" s="11">
        <f t="shared" si="0"/>
        <v>200</v>
      </c>
      <c r="N12" s="37">
        <v>500</v>
      </c>
      <c r="O12" s="9">
        <v>200</v>
      </c>
      <c r="P12" s="11">
        <f t="shared" si="5"/>
        <v>700</v>
      </c>
      <c r="Q12" s="37">
        <v>0</v>
      </c>
      <c r="R12" s="12">
        <v>0</v>
      </c>
      <c r="S12" s="11">
        <f t="shared" si="1"/>
        <v>0</v>
      </c>
      <c r="T12" s="42">
        <f t="shared" si="2"/>
        <v>3030</v>
      </c>
      <c r="U12" s="27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2:39" ht="34.5" customHeight="1">
      <c r="B13" s="9">
        <v>8</v>
      </c>
      <c r="C13" s="17" t="s">
        <v>40</v>
      </c>
      <c r="D13" s="14" t="s">
        <v>29</v>
      </c>
      <c r="E13" s="37">
        <f>1860*2+5580</f>
        <v>9300</v>
      </c>
      <c r="F13" s="9">
        <v>1860</v>
      </c>
      <c r="G13" s="11">
        <f t="shared" si="3"/>
        <v>11160</v>
      </c>
      <c r="H13" s="37">
        <v>100</v>
      </c>
      <c r="I13" s="9">
        <v>100</v>
      </c>
      <c r="J13" s="11">
        <f t="shared" si="4"/>
        <v>200</v>
      </c>
      <c r="K13" s="37">
        <v>100</v>
      </c>
      <c r="L13" s="9">
        <v>100</v>
      </c>
      <c r="M13" s="11">
        <f t="shared" si="0"/>
        <v>200</v>
      </c>
      <c r="N13" s="37">
        <v>0</v>
      </c>
      <c r="O13" s="9">
        <v>0</v>
      </c>
      <c r="P13" s="11">
        <f t="shared" si="5"/>
        <v>0</v>
      </c>
      <c r="Q13" s="37">
        <v>3000</v>
      </c>
      <c r="R13" s="12">
        <v>1200</v>
      </c>
      <c r="S13" s="11">
        <f t="shared" ref="S13:S78" si="6">SUM(Q13:R13)</f>
        <v>4200</v>
      </c>
      <c r="T13" s="42">
        <f t="shared" ref="T13:T78" si="7">G13+J13+M13+P13+S13</f>
        <v>15760</v>
      </c>
      <c r="U13" s="27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2:39" ht="34.5" customHeight="1">
      <c r="B14" s="9">
        <v>9</v>
      </c>
      <c r="C14" s="17" t="s">
        <v>41</v>
      </c>
      <c r="D14" s="14" t="s">
        <v>30</v>
      </c>
      <c r="E14" s="37">
        <f>190*2+560</f>
        <v>940</v>
      </c>
      <c r="F14" s="9">
        <v>190</v>
      </c>
      <c r="G14" s="11">
        <f t="shared" si="3"/>
        <v>1130</v>
      </c>
      <c r="H14" s="37">
        <v>100</v>
      </c>
      <c r="I14" s="9">
        <v>100</v>
      </c>
      <c r="J14" s="11">
        <f t="shared" si="4"/>
        <v>200</v>
      </c>
      <c r="K14" s="37">
        <v>100</v>
      </c>
      <c r="L14" s="9">
        <v>100</v>
      </c>
      <c r="M14" s="11">
        <f t="shared" si="0"/>
        <v>200</v>
      </c>
      <c r="N14" s="37">
        <v>0</v>
      </c>
      <c r="O14" s="9">
        <v>0</v>
      </c>
      <c r="P14" s="11">
        <f t="shared" si="5"/>
        <v>0</v>
      </c>
      <c r="Q14" s="37">
        <v>3000</v>
      </c>
      <c r="R14" s="12">
        <v>1200</v>
      </c>
      <c r="S14" s="11">
        <f t="shared" si="6"/>
        <v>4200</v>
      </c>
      <c r="T14" s="42">
        <f t="shared" si="7"/>
        <v>5730</v>
      </c>
      <c r="U14" s="27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2:39" ht="34.5" customHeight="1">
      <c r="B15" s="9">
        <v>10</v>
      </c>
      <c r="C15" s="17" t="s">
        <v>42</v>
      </c>
      <c r="D15" s="14" t="s">
        <v>31</v>
      </c>
      <c r="E15" s="37">
        <f>670*2+2000</f>
        <v>3340</v>
      </c>
      <c r="F15" s="9">
        <v>670</v>
      </c>
      <c r="G15" s="11">
        <f t="shared" si="3"/>
        <v>4010</v>
      </c>
      <c r="H15" s="37">
        <v>100</v>
      </c>
      <c r="I15" s="9">
        <v>100</v>
      </c>
      <c r="J15" s="11">
        <f t="shared" si="4"/>
        <v>200</v>
      </c>
      <c r="K15" s="37">
        <v>100</v>
      </c>
      <c r="L15" s="9">
        <v>100</v>
      </c>
      <c r="M15" s="11">
        <f t="shared" si="0"/>
        <v>200</v>
      </c>
      <c r="N15" s="37">
        <v>500</v>
      </c>
      <c r="O15" s="9">
        <v>200</v>
      </c>
      <c r="P15" s="11">
        <f t="shared" si="5"/>
        <v>700</v>
      </c>
      <c r="Q15" s="37">
        <v>0</v>
      </c>
      <c r="R15" s="12">
        <v>0</v>
      </c>
      <c r="S15" s="11">
        <f t="shared" si="6"/>
        <v>0</v>
      </c>
      <c r="T15" s="42">
        <f t="shared" si="7"/>
        <v>5110</v>
      </c>
      <c r="U15" s="27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2:39" ht="34.5" customHeight="1">
      <c r="B16" s="9">
        <v>11</v>
      </c>
      <c r="C16" s="17" t="s">
        <v>43</v>
      </c>
      <c r="D16" s="14" t="s">
        <v>32</v>
      </c>
      <c r="E16" s="37">
        <f>360*2+1090</f>
        <v>1810</v>
      </c>
      <c r="F16" s="9">
        <v>360</v>
      </c>
      <c r="G16" s="11">
        <f t="shared" si="3"/>
        <v>2170</v>
      </c>
      <c r="H16" s="37">
        <v>100</v>
      </c>
      <c r="I16" s="9">
        <v>100</v>
      </c>
      <c r="J16" s="11">
        <f t="shared" si="4"/>
        <v>200</v>
      </c>
      <c r="K16" s="37">
        <v>100</v>
      </c>
      <c r="L16" s="9">
        <v>100</v>
      </c>
      <c r="M16" s="11">
        <f t="shared" si="0"/>
        <v>200</v>
      </c>
      <c r="N16" s="37">
        <v>0</v>
      </c>
      <c r="O16" s="9">
        <v>0</v>
      </c>
      <c r="P16" s="11">
        <f t="shared" si="5"/>
        <v>0</v>
      </c>
      <c r="Q16" s="37">
        <v>3000</v>
      </c>
      <c r="R16" s="12">
        <v>1200</v>
      </c>
      <c r="S16" s="11">
        <f t="shared" si="6"/>
        <v>4200</v>
      </c>
      <c r="T16" s="42">
        <f t="shared" si="7"/>
        <v>6770</v>
      </c>
      <c r="U16" s="27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2:39" ht="34.5" customHeight="1">
      <c r="B17" s="9">
        <v>12</v>
      </c>
      <c r="C17" s="17" t="s">
        <v>44</v>
      </c>
      <c r="D17" s="14" t="s">
        <v>33</v>
      </c>
      <c r="E17" s="37">
        <f>410*2+1240</f>
        <v>2060</v>
      </c>
      <c r="F17" s="9">
        <v>410</v>
      </c>
      <c r="G17" s="11">
        <f t="shared" si="3"/>
        <v>2470</v>
      </c>
      <c r="H17" s="37">
        <v>100</v>
      </c>
      <c r="I17" s="9">
        <v>100</v>
      </c>
      <c r="J17" s="11">
        <f t="shared" si="4"/>
        <v>200</v>
      </c>
      <c r="K17" s="37">
        <v>100</v>
      </c>
      <c r="L17" s="9">
        <v>100</v>
      </c>
      <c r="M17" s="11">
        <f t="shared" si="0"/>
        <v>200</v>
      </c>
      <c r="N17" s="37">
        <v>0</v>
      </c>
      <c r="O17" s="9">
        <v>0</v>
      </c>
      <c r="P17" s="11">
        <f t="shared" si="5"/>
        <v>0</v>
      </c>
      <c r="Q17" s="37">
        <v>3000</v>
      </c>
      <c r="R17" s="12">
        <v>1200</v>
      </c>
      <c r="S17" s="11">
        <f t="shared" si="6"/>
        <v>4200</v>
      </c>
      <c r="T17" s="42">
        <f t="shared" si="7"/>
        <v>7070</v>
      </c>
      <c r="U17" s="27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2:39" ht="34.5" customHeight="1">
      <c r="B18" s="9">
        <v>13</v>
      </c>
      <c r="C18" s="17" t="s">
        <v>45</v>
      </c>
      <c r="D18" s="14" t="s">
        <v>34</v>
      </c>
      <c r="E18" s="37">
        <f>310*2+940</f>
        <v>1560</v>
      </c>
      <c r="F18" s="9">
        <v>310</v>
      </c>
      <c r="G18" s="11">
        <f t="shared" si="3"/>
        <v>1870</v>
      </c>
      <c r="H18" s="37">
        <v>100</v>
      </c>
      <c r="I18" s="9">
        <v>100</v>
      </c>
      <c r="J18" s="11">
        <f t="shared" si="4"/>
        <v>200</v>
      </c>
      <c r="K18" s="37">
        <v>100</v>
      </c>
      <c r="L18" s="9">
        <v>100</v>
      </c>
      <c r="M18" s="11">
        <f t="shared" si="0"/>
        <v>200</v>
      </c>
      <c r="N18" s="37">
        <v>0</v>
      </c>
      <c r="O18" s="9">
        <v>0</v>
      </c>
      <c r="P18" s="11">
        <f t="shared" si="5"/>
        <v>0</v>
      </c>
      <c r="Q18" s="37">
        <v>3000</v>
      </c>
      <c r="R18" s="12">
        <v>1200</v>
      </c>
      <c r="S18" s="11">
        <f t="shared" si="6"/>
        <v>4200</v>
      </c>
      <c r="T18" s="42">
        <f t="shared" si="7"/>
        <v>6470</v>
      </c>
      <c r="U18" s="27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2:39" ht="34.5" customHeight="1">
      <c r="B19" s="9">
        <v>14</v>
      </c>
      <c r="C19" s="17" t="s">
        <v>46</v>
      </c>
      <c r="D19" s="14" t="s">
        <v>35</v>
      </c>
      <c r="E19" s="37">
        <f>270*2+810</f>
        <v>1350</v>
      </c>
      <c r="F19" s="9">
        <v>270</v>
      </c>
      <c r="G19" s="11">
        <f t="shared" si="3"/>
        <v>1620</v>
      </c>
      <c r="H19" s="37">
        <v>100</v>
      </c>
      <c r="I19" s="9">
        <v>100</v>
      </c>
      <c r="J19" s="11">
        <f t="shared" si="4"/>
        <v>200</v>
      </c>
      <c r="K19" s="37">
        <v>100</v>
      </c>
      <c r="L19" s="9">
        <v>100</v>
      </c>
      <c r="M19" s="11">
        <f t="shared" si="0"/>
        <v>200</v>
      </c>
      <c r="N19" s="37">
        <v>0</v>
      </c>
      <c r="O19" s="9">
        <v>0</v>
      </c>
      <c r="P19" s="11">
        <f t="shared" si="5"/>
        <v>0</v>
      </c>
      <c r="Q19" s="37">
        <v>3000</v>
      </c>
      <c r="R19" s="12">
        <v>1200</v>
      </c>
      <c r="S19" s="11">
        <f t="shared" si="6"/>
        <v>4200</v>
      </c>
      <c r="T19" s="42">
        <f t="shared" si="7"/>
        <v>6220</v>
      </c>
      <c r="U19" s="27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2:39" ht="34.5" customHeight="1">
      <c r="B20" s="9">
        <v>15</v>
      </c>
      <c r="C20" s="17" t="s">
        <v>47</v>
      </c>
      <c r="D20" s="28" t="s">
        <v>36</v>
      </c>
      <c r="E20" s="37">
        <f>260*2+780</f>
        <v>1300</v>
      </c>
      <c r="F20" s="9">
        <v>260</v>
      </c>
      <c r="G20" s="11">
        <f t="shared" si="3"/>
        <v>1560</v>
      </c>
      <c r="H20" s="37">
        <v>100</v>
      </c>
      <c r="I20" s="9">
        <v>100</v>
      </c>
      <c r="J20" s="11">
        <f t="shared" si="4"/>
        <v>200</v>
      </c>
      <c r="K20" s="37">
        <v>100</v>
      </c>
      <c r="L20" s="9">
        <v>100</v>
      </c>
      <c r="M20" s="11">
        <f t="shared" si="0"/>
        <v>200</v>
      </c>
      <c r="N20" s="37">
        <v>0</v>
      </c>
      <c r="O20" s="9">
        <v>0</v>
      </c>
      <c r="P20" s="11">
        <f t="shared" si="5"/>
        <v>0</v>
      </c>
      <c r="Q20" s="37">
        <v>3000</v>
      </c>
      <c r="R20" s="12">
        <v>1200</v>
      </c>
      <c r="S20" s="11">
        <f t="shared" si="6"/>
        <v>4200</v>
      </c>
      <c r="T20" s="42">
        <f t="shared" si="7"/>
        <v>6160</v>
      </c>
      <c r="U20" s="27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2:39" ht="34.5" customHeight="1">
      <c r="B21" s="9">
        <v>16</v>
      </c>
      <c r="C21" s="17" t="s">
        <v>48</v>
      </c>
      <c r="D21" s="14" t="s">
        <v>51</v>
      </c>
      <c r="E21" s="37">
        <f>230*2+690</f>
        <v>1150</v>
      </c>
      <c r="F21" s="9">
        <v>230</v>
      </c>
      <c r="G21" s="11">
        <f t="shared" si="3"/>
        <v>1380</v>
      </c>
      <c r="H21" s="37">
        <v>100</v>
      </c>
      <c r="I21" s="9">
        <v>100</v>
      </c>
      <c r="J21" s="11">
        <f t="shared" si="4"/>
        <v>200</v>
      </c>
      <c r="K21" s="37">
        <v>100</v>
      </c>
      <c r="L21" s="9">
        <v>100</v>
      </c>
      <c r="M21" s="11">
        <f t="shared" si="0"/>
        <v>200</v>
      </c>
      <c r="N21" s="37">
        <v>500</v>
      </c>
      <c r="O21" s="9">
        <v>200</v>
      </c>
      <c r="P21" s="11">
        <f t="shared" si="5"/>
        <v>700</v>
      </c>
      <c r="Q21" s="37">
        <v>0</v>
      </c>
      <c r="R21" s="12">
        <v>0</v>
      </c>
      <c r="S21" s="11">
        <f t="shared" si="6"/>
        <v>0</v>
      </c>
      <c r="T21" s="42">
        <f t="shared" si="7"/>
        <v>2480</v>
      </c>
      <c r="U21" s="27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2:39" ht="34.5" customHeight="1">
      <c r="B22" s="9">
        <v>17</v>
      </c>
      <c r="C22" s="17" t="s">
        <v>49</v>
      </c>
      <c r="D22" s="14" t="s">
        <v>52</v>
      </c>
      <c r="E22" s="37">
        <f>380*2+1130</f>
        <v>1890</v>
      </c>
      <c r="F22" s="9">
        <v>380</v>
      </c>
      <c r="G22" s="11">
        <f t="shared" si="3"/>
        <v>2270</v>
      </c>
      <c r="H22" s="37">
        <v>100</v>
      </c>
      <c r="I22" s="9">
        <v>100</v>
      </c>
      <c r="J22" s="11">
        <f t="shared" si="4"/>
        <v>200</v>
      </c>
      <c r="K22" s="37">
        <v>100</v>
      </c>
      <c r="L22" s="9">
        <v>100</v>
      </c>
      <c r="M22" s="11">
        <f t="shared" si="0"/>
        <v>200</v>
      </c>
      <c r="N22" s="37">
        <v>0</v>
      </c>
      <c r="O22" s="9">
        <v>0</v>
      </c>
      <c r="P22" s="11">
        <f t="shared" si="5"/>
        <v>0</v>
      </c>
      <c r="Q22" s="37">
        <v>3000</v>
      </c>
      <c r="R22" s="12">
        <v>1200</v>
      </c>
      <c r="S22" s="11">
        <f t="shared" si="6"/>
        <v>4200</v>
      </c>
      <c r="T22" s="42">
        <f t="shared" si="7"/>
        <v>6870</v>
      </c>
      <c r="U22" s="27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2:39" ht="34.5" customHeight="1">
      <c r="B23" s="9">
        <v>18</v>
      </c>
      <c r="C23" s="17" t="s">
        <v>50</v>
      </c>
      <c r="D23" s="14" t="s">
        <v>53</v>
      </c>
      <c r="E23" s="37">
        <f>400*2+1210</f>
        <v>2010</v>
      </c>
      <c r="F23" s="9">
        <v>400</v>
      </c>
      <c r="G23" s="11">
        <f t="shared" si="3"/>
        <v>2410</v>
      </c>
      <c r="H23" s="37">
        <v>100</v>
      </c>
      <c r="I23" s="9">
        <v>100</v>
      </c>
      <c r="J23" s="11">
        <f t="shared" si="4"/>
        <v>200</v>
      </c>
      <c r="K23" s="37">
        <v>100</v>
      </c>
      <c r="L23" s="9">
        <v>100</v>
      </c>
      <c r="M23" s="11">
        <f t="shared" si="0"/>
        <v>200</v>
      </c>
      <c r="N23" s="37">
        <v>0</v>
      </c>
      <c r="O23" s="9">
        <v>0</v>
      </c>
      <c r="P23" s="11">
        <f t="shared" si="5"/>
        <v>0</v>
      </c>
      <c r="Q23" s="37">
        <v>3000</v>
      </c>
      <c r="R23" s="12">
        <v>1200</v>
      </c>
      <c r="S23" s="11">
        <f t="shared" si="6"/>
        <v>4200</v>
      </c>
      <c r="T23" s="42">
        <f t="shared" si="7"/>
        <v>7010</v>
      </c>
      <c r="U23" s="27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2:39" ht="34.5" customHeight="1">
      <c r="B24" s="9">
        <v>19</v>
      </c>
      <c r="C24" s="17" t="s">
        <v>66</v>
      </c>
      <c r="D24" s="14" t="s">
        <v>54</v>
      </c>
      <c r="E24" s="37">
        <f>460*2+1390</f>
        <v>2310</v>
      </c>
      <c r="F24" s="9">
        <v>460</v>
      </c>
      <c r="G24" s="11">
        <f t="shared" si="3"/>
        <v>2770</v>
      </c>
      <c r="H24" s="37">
        <v>100</v>
      </c>
      <c r="I24" s="9">
        <v>100</v>
      </c>
      <c r="J24" s="11">
        <f t="shared" si="4"/>
        <v>200</v>
      </c>
      <c r="K24" s="37">
        <v>100</v>
      </c>
      <c r="L24" s="9">
        <v>100</v>
      </c>
      <c r="M24" s="11">
        <f t="shared" si="0"/>
        <v>200</v>
      </c>
      <c r="N24" s="37">
        <v>500</v>
      </c>
      <c r="O24" s="9">
        <v>0</v>
      </c>
      <c r="P24" s="11">
        <f t="shared" si="5"/>
        <v>500</v>
      </c>
      <c r="Q24" s="37">
        <v>3000</v>
      </c>
      <c r="R24" s="12">
        <v>1200</v>
      </c>
      <c r="S24" s="11">
        <f t="shared" si="6"/>
        <v>4200</v>
      </c>
      <c r="T24" s="42">
        <f t="shared" si="7"/>
        <v>7870</v>
      </c>
      <c r="U24" s="27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2:39" ht="34.5" customHeight="1">
      <c r="B25" s="9">
        <v>20</v>
      </c>
      <c r="C25" s="17" t="s">
        <v>67</v>
      </c>
      <c r="D25" s="14" t="s">
        <v>55</v>
      </c>
      <c r="E25" s="37">
        <f>380*2+1130</f>
        <v>1890</v>
      </c>
      <c r="F25" s="9">
        <v>380</v>
      </c>
      <c r="G25" s="11">
        <f t="shared" si="3"/>
        <v>2270</v>
      </c>
      <c r="H25" s="37">
        <v>100</v>
      </c>
      <c r="I25" s="9">
        <v>100</v>
      </c>
      <c r="J25" s="11">
        <f t="shared" si="4"/>
        <v>200</v>
      </c>
      <c r="K25" s="37">
        <v>100</v>
      </c>
      <c r="L25" s="9">
        <v>100</v>
      </c>
      <c r="M25" s="11">
        <f t="shared" si="0"/>
        <v>200</v>
      </c>
      <c r="N25" s="37">
        <v>500</v>
      </c>
      <c r="O25" s="9">
        <v>200</v>
      </c>
      <c r="P25" s="11">
        <f t="shared" si="5"/>
        <v>700</v>
      </c>
      <c r="Q25" s="37">
        <v>0</v>
      </c>
      <c r="R25" s="12">
        <v>0</v>
      </c>
      <c r="S25" s="11">
        <f t="shared" si="6"/>
        <v>0</v>
      </c>
      <c r="T25" s="42">
        <f t="shared" si="7"/>
        <v>3370</v>
      </c>
      <c r="U25" s="27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2:39" ht="34.5" customHeight="1">
      <c r="B26" s="9">
        <v>21</v>
      </c>
      <c r="C26" s="17" t="s">
        <v>68</v>
      </c>
      <c r="D26" s="14" t="s">
        <v>56</v>
      </c>
      <c r="E26" s="37">
        <f>380*2+1130</f>
        <v>1890</v>
      </c>
      <c r="F26" s="9">
        <v>380</v>
      </c>
      <c r="G26" s="11">
        <f t="shared" si="3"/>
        <v>2270</v>
      </c>
      <c r="H26" s="37">
        <v>100</v>
      </c>
      <c r="I26" s="9">
        <v>100</v>
      </c>
      <c r="J26" s="11">
        <f t="shared" si="4"/>
        <v>200</v>
      </c>
      <c r="K26" s="37">
        <v>100</v>
      </c>
      <c r="L26" s="9">
        <v>100</v>
      </c>
      <c r="M26" s="11">
        <f t="shared" si="0"/>
        <v>200</v>
      </c>
      <c r="N26" s="37">
        <v>500</v>
      </c>
      <c r="O26" s="9">
        <v>200</v>
      </c>
      <c r="P26" s="11">
        <f t="shared" si="5"/>
        <v>700</v>
      </c>
      <c r="Q26" s="37">
        <v>0</v>
      </c>
      <c r="R26" s="12">
        <v>0</v>
      </c>
      <c r="S26" s="11">
        <f t="shared" si="6"/>
        <v>0</v>
      </c>
      <c r="T26" s="42">
        <f t="shared" si="7"/>
        <v>3370</v>
      </c>
      <c r="U26" s="27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2:39" ht="34.5" customHeight="1">
      <c r="B27" s="9">
        <v>22</v>
      </c>
      <c r="C27" s="17" t="s">
        <v>69</v>
      </c>
      <c r="D27" s="14" t="s">
        <v>57</v>
      </c>
      <c r="E27" s="37">
        <f>390*2+1170</f>
        <v>1950</v>
      </c>
      <c r="F27" s="9">
        <v>390</v>
      </c>
      <c r="G27" s="11">
        <f t="shared" si="3"/>
        <v>2340</v>
      </c>
      <c r="H27" s="37">
        <v>100</v>
      </c>
      <c r="I27" s="9">
        <v>100</v>
      </c>
      <c r="J27" s="11">
        <f t="shared" si="4"/>
        <v>200</v>
      </c>
      <c r="K27" s="37">
        <v>100</v>
      </c>
      <c r="L27" s="9">
        <v>100</v>
      </c>
      <c r="M27" s="11">
        <f t="shared" si="0"/>
        <v>200</v>
      </c>
      <c r="N27" s="37">
        <v>500</v>
      </c>
      <c r="O27" s="9">
        <v>200</v>
      </c>
      <c r="P27" s="11">
        <f t="shared" si="5"/>
        <v>700</v>
      </c>
      <c r="Q27" s="37">
        <v>0</v>
      </c>
      <c r="R27" s="12">
        <v>0</v>
      </c>
      <c r="S27" s="11">
        <f t="shared" si="6"/>
        <v>0</v>
      </c>
      <c r="T27" s="42">
        <f t="shared" si="7"/>
        <v>3440</v>
      </c>
      <c r="U27" s="27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2:39" ht="34.5" customHeight="1">
      <c r="B28" s="9">
        <v>23</v>
      </c>
      <c r="C28" s="17" t="s">
        <v>70</v>
      </c>
      <c r="D28" s="14" t="s">
        <v>58</v>
      </c>
      <c r="E28" s="37">
        <f>460*2+1370</f>
        <v>2290</v>
      </c>
      <c r="F28" s="9">
        <v>460</v>
      </c>
      <c r="G28" s="11">
        <f t="shared" si="3"/>
        <v>2750</v>
      </c>
      <c r="H28" s="37">
        <v>100</v>
      </c>
      <c r="I28" s="9">
        <v>100</v>
      </c>
      <c r="J28" s="11">
        <f t="shared" si="4"/>
        <v>200</v>
      </c>
      <c r="K28" s="37">
        <v>100</v>
      </c>
      <c r="L28" s="9">
        <v>100</v>
      </c>
      <c r="M28" s="11">
        <f t="shared" si="0"/>
        <v>200</v>
      </c>
      <c r="N28" s="37">
        <v>500</v>
      </c>
      <c r="O28" s="9">
        <v>200</v>
      </c>
      <c r="P28" s="11">
        <f t="shared" si="5"/>
        <v>700</v>
      </c>
      <c r="Q28" s="37">
        <v>0</v>
      </c>
      <c r="R28" s="12">
        <v>0</v>
      </c>
      <c r="S28" s="11">
        <f t="shared" si="6"/>
        <v>0</v>
      </c>
      <c r="T28" s="42">
        <f t="shared" si="7"/>
        <v>3850</v>
      </c>
      <c r="U28" s="27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2:39" ht="34.5" customHeight="1">
      <c r="B29" s="9">
        <v>24</v>
      </c>
      <c r="C29" s="17" t="s">
        <v>71</v>
      </c>
      <c r="D29" s="14" t="s">
        <v>59</v>
      </c>
      <c r="E29" s="37">
        <f>460*2+1390</f>
        <v>2310</v>
      </c>
      <c r="F29" s="9">
        <v>460</v>
      </c>
      <c r="G29" s="11">
        <f t="shared" si="3"/>
        <v>2770</v>
      </c>
      <c r="H29" s="37">
        <v>100</v>
      </c>
      <c r="I29" s="9">
        <v>100</v>
      </c>
      <c r="J29" s="11">
        <f t="shared" si="4"/>
        <v>200</v>
      </c>
      <c r="K29" s="37">
        <v>100</v>
      </c>
      <c r="L29" s="9">
        <v>100</v>
      </c>
      <c r="M29" s="11">
        <f t="shared" si="0"/>
        <v>200</v>
      </c>
      <c r="N29" s="37">
        <v>500</v>
      </c>
      <c r="O29" s="9">
        <v>200</v>
      </c>
      <c r="P29" s="11">
        <f t="shared" si="5"/>
        <v>700</v>
      </c>
      <c r="Q29" s="37">
        <v>0</v>
      </c>
      <c r="R29" s="12">
        <v>0</v>
      </c>
      <c r="S29" s="11">
        <f t="shared" si="6"/>
        <v>0</v>
      </c>
      <c r="T29" s="42">
        <f t="shared" si="7"/>
        <v>3870</v>
      </c>
      <c r="U29" s="27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2:39" ht="34.5" customHeight="1">
      <c r="B30" s="9">
        <v>25</v>
      </c>
      <c r="C30" s="17" t="s">
        <v>72</v>
      </c>
      <c r="D30" s="14" t="s">
        <v>60</v>
      </c>
      <c r="E30" s="37">
        <v>1330</v>
      </c>
      <c r="F30" s="9">
        <v>270</v>
      </c>
      <c r="G30" s="11">
        <f t="shared" si="3"/>
        <v>1600</v>
      </c>
      <c r="H30" s="37">
        <v>100</v>
      </c>
      <c r="I30" s="9">
        <v>100</v>
      </c>
      <c r="J30" s="11">
        <f t="shared" si="4"/>
        <v>200</v>
      </c>
      <c r="K30" s="37">
        <v>100</v>
      </c>
      <c r="L30" s="9">
        <v>100</v>
      </c>
      <c r="M30" s="11">
        <f t="shared" si="0"/>
        <v>200</v>
      </c>
      <c r="N30" s="37">
        <v>500</v>
      </c>
      <c r="O30" s="9">
        <v>200</v>
      </c>
      <c r="P30" s="11">
        <f t="shared" si="5"/>
        <v>700</v>
      </c>
      <c r="Q30" s="37">
        <v>0</v>
      </c>
      <c r="R30" s="12">
        <v>0</v>
      </c>
      <c r="S30" s="11">
        <f t="shared" si="6"/>
        <v>0</v>
      </c>
      <c r="T30" s="42">
        <f t="shared" si="7"/>
        <v>2700</v>
      </c>
      <c r="U30" s="27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2:39" ht="34.5" customHeight="1">
      <c r="B31" s="9">
        <v>26</v>
      </c>
      <c r="C31" s="17" t="s">
        <v>73</v>
      </c>
      <c r="D31" s="14" t="s">
        <v>61</v>
      </c>
      <c r="E31" s="37">
        <f>420*2+1270</f>
        <v>2110</v>
      </c>
      <c r="F31" s="9">
        <v>420</v>
      </c>
      <c r="G31" s="11">
        <f t="shared" si="3"/>
        <v>2530</v>
      </c>
      <c r="H31" s="37">
        <v>100</v>
      </c>
      <c r="I31" s="9">
        <v>100</v>
      </c>
      <c r="J31" s="11">
        <f t="shared" si="4"/>
        <v>200</v>
      </c>
      <c r="K31" s="37">
        <v>100</v>
      </c>
      <c r="L31" s="9">
        <v>100</v>
      </c>
      <c r="M31" s="11">
        <f t="shared" si="0"/>
        <v>200</v>
      </c>
      <c r="N31" s="37">
        <v>500</v>
      </c>
      <c r="O31" s="9">
        <v>200</v>
      </c>
      <c r="P31" s="11">
        <f t="shared" si="5"/>
        <v>700</v>
      </c>
      <c r="Q31" s="37">
        <v>0</v>
      </c>
      <c r="R31" s="12">
        <v>0</v>
      </c>
      <c r="S31" s="11">
        <f t="shared" si="6"/>
        <v>0</v>
      </c>
      <c r="T31" s="42">
        <f t="shared" si="7"/>
        <v>3630</v>
      </c>
      <c r="U31" s="27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2:39" ht="34.5" customHeight="1">
      <c r="B32" s="9">
        <v>27</v>
      </c>
      <c r="C32" s="17" t="s">
        <v>74</v>
      </c>
      <c r="D32" s="14" t="s">
        <v>62</v>
      </c>
      <c r="E32" s="37">
        <f>380*2+1130</f>
        <v>1890</v>
      </c>
      <c r="F32" s="9">
        <v>380</v>
      </c>
      <c r="G32" s="11">
        <f t="shared" si="3"/>
        <v>2270</v>
      </c>
      <c r="H32" s="37">
        <v>100</v>
      </c>
      <c r="I32" s="9">
        <v>100</v>
      </c>
      <c r="J32" s="11">
        <f t="shared" si="4"/>
        <v>200</v>
      </c>
      <c r="K32" s="37">
        <v>100</v>
      </c>
      <c r="L32" s="9">
        <v>100</v>
      </c>
      <c r="M32" s="11">
        <f t="shared" si="0"/>
        <v>200</v>
      </c>
      <c r="N32" s="37">
        <v>0</v>
      </c>
      <c r="O32" s="9">
        <v>0</v>
      </c>
      <c r="P32" s="11">
        <f t="shared" si="5"/>
        <v>0</v>
      </c>
      <c r="Q32" s="37">
        <v>3000</v>
      </c>
      <c r="R32" s="12">
        <v>1200</v>
      </c>
      <c r="S32" s="11">
        <f t="shared" si="6"/>
        <v>4200</v>
      </c>
      <c r="T32" s="42">
        <f t="shared" si="7"/>
        <v>6870</v>
      </c>
      <c r="U32" s="27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2:39" ht="34.5" customHeight="1">
      <c r="B33" s="9">
        <v>28</v>
      </c>
      <c r="C33" s="17" t="s">
        <v>75</v>
      </c>
      <c r="D33" s="14" t="s">
        <v>63</v>
      </c>
      <c r="E33" s="37">
        <f>50*2+160</f>
        <v>260</v>
      </c>
      <c r="F33" s="9">
        <v>50</v>
      </c>
      <c r="G33" s="11">
        <f t="shared" si="3"/>
        <v>310</v>
      </c>
      <c r="H33" s="37">
        <v>100</v>
      </c>
      <c r="I33" s="9">
        <v>100</v>
      </c>
      <c r="J33" s="11">
        <f t="shared" si="4"/>
        <v>200</v>
      </c>
      <c r="K33" s="37">
        <v>100</v>
      </c>
      <c r="L33" s="9">
        <v>100</v>
      </c>
      <c r="M33" s="11">
        <f t="shared" si="0"/>
        <v>200</v>
      </c>
      <c r="N33" s="37">
        <v>500</v>
      </c>
      <c r="O33" s="9">
        <v>200</v>
      </c>
      <c r="P33" s="11">
        <f t="shared" si="5"/>
        <v>700</v>
      </c>
      <c r="Q33" s="37">
        <v>0</v>
      </c>
      <c r="R33" s="12">
        <v>0</v>
      </c>
      <c r="S33" s="11">
        <f t="shared" si="6"/>
        <v>0</v>
      </c>
      <c r="T33" s="42">
        <f t="shared" si="7"/>
        <v>1410</v>
      </c>
      <c r="U33" s="27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2:39" ht="34.5" customHeight="1">
      <c r="B34" s="9">
        <v>29</v>
      </c>
      <c r="C34" s="17" t="s">
        <v>76</v>
      </c>
      <c r="D34" s="14" t="s">
        <v>64</v>
      </c>
      <c r="E34" s="37">
        <f>60*2+170</f>
        <v>290</v>
      </c>
      <c r="F34" s="9">
        <v>60</v>
      </c>
      <c r="G34" s="11">
        <f t="shared" si="3"/>
        <v>350</v>
      </c>
      <c r="H34" s="37">
        <v>100</v>
      </c>
      <c r="I34" s="9">
        <v>100</v>
      </c>
      <c r="J34" s="11">
        <f t="shared" si="4"/>
        <v>200</v>
      </c>
      <c r="K34" s="37">
        <v>100</v>
      </c>
      <c r="L34" s="9">
        <v>100</v>
      </c>
      <c r="M34" s="11">
        <f t="shared" si="0"/>
        <v>200</v>
      </c>
      <c r="N34" s="37">
        <v>0</v>
      </c>
      <c r="O34" s="9">
        <v>0</v>
      </c>
      <c r="P34" s="11">
        <f t="shared" si="5"/>
        <v>0</v>
      </c>
      <c r="Q34" s="37">
        <v>3000</v>
      </c>
      <c r="R34" s="12">
        <v>1200</v>
      </c>
      <c r="S34" s="11">
        <f t="shared" si="6"/>
        <v>4200</v>
      </c>
      <c r="T34" s="42">
        <f t="shared" si="7"/>
        <v>4950</v>
      </c>
      <c r="U34" s="27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2:39" ht="34.5" customHeight="1">
      <c r="B35" s="9">
        <v>30</v>
      </c>
      <c r="C35" s="17" t="s">
        <v>77</v>
      </c>
      <c r="D35" s="28" t="s">
        <v>65</v>
      </c>
      <c r="E35" s="37">
        <f>500*2+1490</f>
        <v>2490</v>
      </c>
      <c r="F35" s="9">
        <v>500</v>
      </c>
      <c r="G35" s="11">
        <f t="shared" si="3"/>
        <v>2990</v>
      </c>
      <c r="H35" s="37">
        <v>100</v>
      </c>
      <c r="I35" s="9">
        <v>100</v>
      </c>
      <c r="J35" s="11">
        <f t="shared" si="4"/>
        <v>200</v>
      </c>
      <c r="K35" s="37">
        <v>100</v>
      </c>
      <c r="L35" s="9">
        <v>100</v>
      </c>
      <c r="M35" s="11">
        <f t="shared" si="0"/>
        <v>200</v>
      </c>
      <c r="N35" s="37">
        <v>500</v>
      </c>
      <c r="O35" s="9">
        <v>200</v>
      </c>
      <c r="P35" s="11">
        <f t="shared" si="5"/>
        <v>700</v>
      </c>
      <c r="Q35" s="37">
        <v>0</v>
      </c>
      <c r="R35" s="12">
        <v>0</v>
      </c>
      <c r="S35" s="11">
        <f t="shared" si="6"/>
        <v>0</v>
      </c>
      <c r="T35" s="42">
        <f t="shared" si="7"/>
        <v>4090</v>
      </c>
      <c r="U35" s="27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2:39" ht="34.5" customHeight="1">
      <c r="B36" s="9">
        <v>31</v>
      </c>
      <c r="C36" s="17" t="s">
        <v>78</v>
      </c>
      <c r="D36" s="29" t="s">
        <v>94</v>
      </c>
      <c r="E36" s="37">
        <f>60*2+170</f>
        <v>290</v>
      </c>
      <c r="F36" s="9">
        <v>60</v>
      </c>
      <c r="G36" s="11">
        <f t="shared" si="3"/>
        <v>350</v>
      </c>
      <c r="H36" s="37">
        <v>100</v>
      </c>
      <c r="I36" s="9">
        <v>100</v>
      </c>
      <c r="J36" s="11">
        <f t="shared" si="4"/>
        <v>200</v>
      </c>
      <c r="K36" s="37">
        <v>100</v>
      </c>
      <c r="L36" s="9">
        <v>100</v>
      </c>
      <c r="M36" s="11">
        <f t="shared" si="0"/>
        <v>200</v>
      </c>
      <c r="N36" s="37">
        <v>500</v>
      </c>
      <c r="O36" s="9">
        <v>200</v>
      </c>
      <c r="P36" s="11">
        <f t="shared" si="5"/>
        <v>700</v>
      </c>
      <c r="Q36" s="37">
        <v>0</v>
      </c>
      <c r="R36" s="12">
        <v>0</v>
      </c>
      <c r="S36" s="11">
        <f t="shared" si="6"/>
        <v>0</v>
      </c>
      <c r="T36" s="42">
        <f t="shared" si="7"/>
        <v>1450</v>
      </c>
      <c r="U36" s="27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2:39" ht="34.5" customHeight="1">
      <c r="B37" s="9">
        <v>32</v>
      </c>
      <c r="C37" s="17" t="s">
        <v>79</v>
      </c>
      <c r="D37" s="14" t="s">
        <v>95</v>
      </c>
      <c r="E37" s="37">
        <f>420*2+1250</f>
        <v>2090</v>
      </c>
      <c r="F37" s="9">
        <v>420</v>
      </c>
      <c r="G37" s="11">
        <f t="shared" si="3"/>
        <v>2510</v>
      </c>
      <c r="H37" s="37">
        <v>100</v>
      </c>
      <c r="I37" s="9">
        <v>100</v>
      </c>
      <c r="J37" s="11">
        <f t="shared" si="4"/>
        <v>200</v>
      </c>
      <c r="K37" s="37">
        <v>100</v>
      </c>
      <c r="L37" s="9">
        <v>100</v>
      </c>
      <c r="M37" s="11">
        <f t="shared" si="0"/>
        <v>200</v>
      </c>
      <c r="N37" s="37">
        <v>0</v>
      </c>
      <c r="O37" s="9">
        <v>0</v>
      </c>
      <c r="P37" s="11">
        <f t="shared" si="5"/>
        <v>0</v>
      </c>
      <c r="Q37" s="37">
        <v>3000</v>
      </c>
      <c r="R37" s="12">
        <v>1200</v>
      </c>
      <c r="S37" s="11">
        <f t="shared" si="6"/>
        <v>4200</v>
      </c>
      <c r="T37" s="42">
        <f t="shared" si="7"/>
        <v>7110</v>
      </c>
      <c r="U37" s="27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2:39" ht="34.5" customHeight="1">
      <c r="B38" s="9">
        <v>33</v>
      </c>
      <c r="C38" s="17" t="s">
        <v>80</v>
      </c>
      <c r="D38" s="14" t="s">
        <v>96</v>
      </c>
      <c r="E38" s="37">
        <f>430*2+1290</f>
        <v>2150</v>
      </c>
      <c r="F38" s="9">
        <v>430</v>
      </c>
      <c r="G38" s="11">
        <f t="shared" si="3"/>
        <v>2580</v>
      </c>
      <c r="H38" s="37">
        <v>100</v>
      </c>
      <c r="I38" s="9">
        <v>100</v>
      </c>
      <c r="J38" s="11">
        <f t="shared" si="4"/>
        <v>200</v>
      </c>
      <c r="K38" s="37">
        <v>100</v>
      </c>
      <c r="L38" s="9">
        <v>100</v>
      </c>
      <c r="M38" s="11">
        <f t="shared" si="0"/>
        <v>200</v>
      </c>
      <c r="N38" s="37">
        <v>500</v>
      </c>
      <c r="O38" s="9">
        <v>200</v>
      </c>
      <c r="P38" s="11">
        <f t="shared" si="5"/>
        <v>700</v>
      </c>
      <c r="Q38" s="37">
        <v>0</v>
      </c>
      <c r="R38" s="12">
        <v>0</v>
      </c>
      <c r="S38" s="11">
        <f t="shared" si="6"/>
        <v>0</v>
      </c>
      <c r="T38" s="42">
        <f t="shared" si="7"/>
        <v>3680</v>
      </c>
      <c r="U38" s="27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2:39" ht="34.5" customHeight="1">
      <c r="B39" s="9">
        <v>34</v>
      </c>
      <c r="C39" s="17" t="s">
        <v>81</v>
      </c>
      <c r="D39" s="14" t="s">
        <v>97</v>
      </c>
      <c r="E39" s="37">
        <f>480*2+1450</f>
        <v>2410</v>
      </c>
      <c r="F39" s="9">
        <v>480</v>
      </c>
      <c r="G39" s="11">
        <f t="shared" si="3"/>
        <v>2890</v>
      </c>
      <c r="H39" s="37">
        <v>100</v>
      </c>
      <c r="I39" s="9">
        <v>100</v>
      </c>
      <c r="J39" s="11">
        <f t="shared" si="4"/>
        <v>200</v>
      </c>
      <c r="K39" s="37">
        <v>100</v>
      </c>
      <c r="L39" s="9">
        <v>100</v>
      </c>
      <c r="M39" s="11">
        <f t="shared" si="0"/>
        <v>200</v>
      </c>
      <c r="N39" s="37">
        <v>0</v>
      </c>
      <c r="O39" s="9">
        <v>0</v>
      </c>
      <c r="P39" s="11">
        <f t="shared" si="5"/>
        <v>0</v>
      </c>
      <c r="Q39" s="37">
        <v>3000</v>
      </c>
      <c r="R39" s="12">
        <v>1200</v>
      </c>
      <c r="S39" s="11">
        <f t="shared" si="6"/>
        <v>4200</v>
      </c>
      <c r="T39" s="42">
        <f t="shared" si="7"/>
        <v>7490</v>
      </c>
      <c r="U39" s="27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2:39" ht="34.5" customHeight="1">
      <c r="B40" s="9">
        <v>35</v>
      </c>
      <c r="C40" s="17" t="s">
        <v>82</v>
      </c>
      <c r="D40" s="14" t="s">
        <v>98</v>
      </c>
      <c r="E40" s="37">
        <f>1050*2+3150</f>
        <v>5250</v>
      </c>
      <c r="F40" s="9">
        <v>1050</v>
      </c>
      <c r="G40" s="11">
        <f t="shared" si="3"/>
        <v>6300</v>
      </c>
      <c r="H40" s="37">
        <v>100</v>
      </c>
      <c r="I40" s="9">
        <v>100</v>
      </c>
      <c r="J40" s="11">
        <f t="shared" si="4"/>
        <v>200</v>
      </c>
      <c r="K40" s="37">
        <v>100</v>
      </c>
      <c r="L40" s="9">
        <v>100</v>
      </c>
      <c r="M40" s="11">
        <f t="shared" si="0"/>
        <v>200</v>
      </c>
      <c r="N40" s="37">
        <v>0</v>
      </c>
      <c r="O40" s="9">
        <v>0</v>
      </c>
      <c r="P40" s="11">
        <f t="shared" si="5"/>
        <v>0</v>
      </c>
      <c r="Q40" s="37">
        <v>3000</v>
      </c>
      <c r="R40" s="12">
        <v>1200</v>
      </c>
      <c r="S40" s="11">
        <f t="shared" si="6"/>
        <v>4200</v>
      </c>
      <c r="T40" s="42">
        <f t="shared" si="7"/>
        <v>10900</v>
      </c>
      <c r="U40" s="27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2:39" ht="34.5" customHeight="1">
      <c r="B41" s="9">
        <v>36</v>
      </c>
      <c r="C41" s="17" t="s">
        <v>83</v>
      </c>
      <c r="D41" s="14" t="s">
        <v>98</v>
      </c>
      <c r="E41" s="37">
        <f>40*2+130</f>
        <v>210</v>
      </c>
      <c r="F41" s="9">
        <v>40</v>
      </c>
      <c r="G41" s="11">
        <f t="shared" si="3"/>
        <v>250</v>
      </c>
      <c r="H41" s="37">
        <v>100</v>
      </c>
      <c r="I41" s="9">
        <v>100</v>
      </c>
      <c r="J41" s="11">
        <f t="shared" si="4"/>
        <v>200</v>
      </c>
      <c r="K41" s="37">
        <v>100</v>
      </c>
      <c r="L41" s="9">
        <v>100</v>
      </c>
      <c r="M41" s="11">
        <f t="shared" si="0"/>
        <v>200</v>
      </c>
      <c r="N41" s="37">
        <v>500</v>
      </c>
      <c r="O41" s="9">
        <v>200</v>
      </c>
      <c r="P41" s="11">
        <f t="shared" si="5"/>
        <v>700</v>
      </c>
      <c r="Q41" s="37">
        <v>0</v>
      </c>
      <c r="R41" s="12">
        <v>0</v>
      </c>
      <c r="S41" s="11">
        <f t="shared" si="6"/>
        <v>0</v>
      </c>
      <c r="T41" s="42">
        <f t="shared" si="7"/>
        <v>1350</v>
      </c>
      <c r="U41" s="27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2:39" ht="34.5" customHeight="1">
      <c r="B42" s="9">
        <v>37</v>
      </c>
      <c r="C42" s="17" t="s">
        <v>84</v>
      </c>
      <c r="D42" s="14" t="s">
        <v>99</v>
      </c>
      <c r="E42" s="37">
        <f>620*2+1850</f>
        <v>3090</v>
      </c>
      <c r="F42" s="9">
        <v>620</v>
      </c>
      <c r="G42" s="11">
        <f t="shared" si="3"/>
        <v>3710</v>
      </c>
      <c r="H42" s="37">
        <v>100</v>
      </c>
      <c r="I42" s="9">
        <v>100</v>
      </c>
      <c r="J42" s="11">
        <f t="shared" si="4"/>
        <v>200</v>
      </c>
      <c r="K42" s="37">
        <v>100</v>
      </c>
      <c r="L42" s="9">
        <v>100</v>
      </c>
      <c r="M42" s="11">
        <f t="shared" si="0"/>
        <v>200</v>
      </c>
      <c r="N42" s="37">
        <v>0</v>
      </c>
      <c r="O42" s="9">
        <v>0</v>
      </c>
      <c r="P42" s="11">
        <f t="shared" si="5"/>
        <v>0</v>
      </c>
      <c r="Q42" s="37">
        <v>3000</v>
      </c>
      <c r="R42" s="12">
        <v>1200</v>
      </c>
      <c r="S42" s="11">
        <f t="shared" si="6"/>
        <v>4200</v>
      </c>
      <c r="T42" s="42">
        <f t="shared" si="7"/>
        <v>8310</v>
      </c>
      <c r="U42" s="27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2:39" ht="34.5" customHeight="1">
      <c r="B43" s="9">
        <v>38</v>
      </c>
      <c r="C43" s="17" t="s">
        <v>85</v>
      </c>
      <c r="D43" s="14" t="s">
        <v>100</v>
      </c>
      <c r="E43" s="37">
        <f>950*2+2840</f>
        <v>4740</v>
      </c>
      <c r="F43" s="9">
        <v>150</v>
      </c>
      <c r="G43" s="11">
        <f t="shared" si="3"/>
        <v>4890</v>
      </c>
      <c r="H43" s="37">
        <v>100</v>
      </c>
      <c r="I43" s="9">
        <v>100</v>
      </c>
      <c r="J43" s="11">
        <f t="shared" si="4"/>
        <v>200</v>
      </c>
      <c r="K43" s="37">
        <v>100</v>
      </c>
      <c r="L43" s="9">
        <v>100</v>
      </c>
      <c r="M43" s="11">
        <f t="shared" si="0"/>
        <v>200</v>
      </c>
      <c r="N43" s="37">
        <v>0</v>
      </c>
      <c r="O43" s="9">
        <v>0</v>
      </c>
      <c r="P43" s="11">
        <f t="shared" si="5"/>
        <v>0</v>
      </c>
      <c r="Q43" s="37">
        <v>3000</v>
      </c>
      <c r="R43" s="12">
        <v>1200</v>
      </c>
      <c r="S43" s="11">
        <f t="shared" si="6"/>
        <v>4200</v>
      </c>
      <c r="T43" s="42">
        <f t="shared" si="7"/>
        <v>9490</v>
      </c>
      <c r="U43" s="27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2:39" ht="34.5" customHeight="1">
      <c r="B44" s="9">
        <v>39</v>
      </c>
      <c r="C44" s="17" t="s">
        <v>86</v>
      </c>
      <c r="D44" s="14" t="s">
        <v>101</v>
      </c>
      <c r="E44" s="37">
        <f>70*2+200</f>
        <v>340</v>
      </c>
      <c r="F44" s="9">
        <v>70</v>
      </c>
      <c r="G44" s="11">
        <f t="shared" si="3"/>
        <v>410</v>
      </c>
      <c r="H44" s="37">
        <v>100</v>
      </c>
      <c r="I44" s="9">
        <v>100</v>
      </c>
      <c r="J44" s="11">
        <f t="shared" si="4"/>
        <v>200</v>
      </c>
      <c r="K44" s="37">
        <v>100</v>
      </c>
      <c r="L44" s="9">
        <v>100</v>
      </c>
      <c r="M44" s="11">
        <f t="shared" si="0"/>
        <v>200</v>
      </c>
      <c r="N44" s="37">
        <v>0</v>
      </c>
      <c r="O44" s="9">
        <v>0</v>
      </c>
      <c r="P44" s="11">
        <f t="shared" si="5"/>
        <v>0</v>
      </c>
      <c r="Q44" s="37">
        <v>3000</v>
      </c>
      <c r="R44" s="12">
        <v>1200</v>
      </c>
      <c r="S44" s="11">
        <f t="shared" si="6"/>
        <v>4200</v>
      </c>
      <c r="T44" s="42">
        <f t="shared" si="7"/>
        <v>5010</v>
      </c>
      <c r="U44" s="27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2:39" ht="34.5" customHeight="1">
      <c r="B45" s="9">
        <v>40</v>
      </c>
      <c r="C45" s="17" t="s">
        <v>87</v>
      </c>
      <c r="D45" s="14" t="s">
        <v>102</v>
      </c>
      <c r="E45" s="37">
        <f>70*2+200</f>
        <v>340</v>
      </c>
      <c r="F45" s="9">
        <v>70</v>
      </c>
      <c r="G45" s="11">
        <f t="shared" si="3"/>
        <v>410</v>
      </c>
      <c r="H45" s="37">
        <v>100</v>
      </c>
      <c r="I45" s="9">
        <v>100</v>
      </c>
      <c r="J45" s="11">
        <f t="shared" si="4"/>
        <v>200</v>
      </c>
      <c r="K45" s="37">
        <v>100</v>
      </c>
      <c r="L45" s="9">
        <v>100</v>
      </c>
      <c r="M45" s="11">
        <f t="shared" si="0"/>
        <v>200</v>
      </c>
      <c r="N45" s="37">
        <v>0</v>
      </c>
      <c r="O45" s="9">
        <v>0</v>
      </c>
      <c r="P45" s="11">
        <f t="shared" si="5"/>
        <v>0</v>
      </c>
      <c r="Q45" s="37">
        <v>3000</v>
      </c>
      <c r="R45" s="12">
        <v>1200</v>
      </c>
      <c r="S45" s="11">
        <f t="shared" si="6"/>
        <v>4200</v>
      </c>
      <c r="T45" s="42">
        <f t="shared" si="7"/>
        <v>5010</v>
      </c>
      <c r="U45" s="27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2:39" ht="34.5" customHeight="1">
      <c r="B46" s="9">
        <v>41</v>
      </c>
      <c r="C46" s="17" t="s">
        <v>170</v>
      </c>
      <c r="D46" s="14" t="s">
        <v>102</v>
      </c>
      <c r="E46" s="37">
        <f>1900+3800</f>
        <v>5700</v>
      </c>
      <c r="F46" s="9">
        <v>1900</v>
      </c>
      <c r="G46" s="11">
        <f>SUM(E46:F46)</f>
        <v>7600</v>
      </c>
      <c r="H46" s="37">
        <v>100</v>
      </c>
      <c r="I46" s="9">
        <v>100</v>
      </c>
      <c r="J46" s="11">
        <f>SUM(H46:I46)</f>
        <v>200</v>
      </c>
      <c r="K46" s="37">
        <v>100</v>
      </c>
      <c r="L46" s="9">
        <v>100</v>
      </c>
      <c r="M46" s="11">
        <f>SUM(K46:L46)</f>
        <v>200</v>
      </c>
      <c r="N46" s="37">
        <v>0</v>
      </c>
      <c r="O46" s="9">
        <v>0</v>
      </c>
      <c r="P46" s="11">
        <f>SUM(N46:O46)</f>
        <v>0</v>
      </c>
      <c r="Q46" s="37">
        <v>3000</v>
      </c>
      <c r="R46" s="12">
        <v>1200</v>
      </c>
      <c r="S46" s="11">
        <f>SUM(Q46:R46)</f>
        <v>4200</v>
      </c>
      <c r="T46" s="42">
        <f>G46+J46+M46+P46+S46</f>
        <v>12200</v>
      </c>
      <c r="U46" s="27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2:39" ht="34.5" customHeight="1">
      <c r="B47" s="9">
        <v>42</v>
      </c>
      <c r="C47" s="17" t="s">
        <v>88</v>
      </c>
      <c r="D47" s="14" t="s">
        <v>103</v>
      </c>
      <c r="E47" s="37">
        <f>510*2+1540</f>
        <v>2560</v>
      </c>
      <c r="F47" s="9">
        <v>510</v>
      </c>
      <c r="G47" s="11">
        <f t="shared" si="3"/>
        <v>3070</v>
      </c>
      <c r="H47" s="37">
        <v>100</v>
      </c>
      <c r="I47" s="9">
        <v>100</v>
      </c>
      <c r="J47" s="11">
        <f t="shared" si="4"/>
        <v>200</v>
      </c>
      <c r="K47" s="37">
        <v>100</v>
      </c>
      <c r="L47" s="9">
        <v>100</v>
      </c>
      <c r="M47" s="11">
        <f t="shared" si="0"/>
        <v>200</v>
      </c>
      <c r="N47" s="37">
        <v>0</v>
      </c>
      <c r="O47" s="9">
        <v>0</v>
      </c>
      <c r="P47" s="11">
        <f t="shared" si="5"/>
        <v>0</v>
      </c>
      <c r="Q47" s="37">
        <v>3000</v>
      </c>
      <c r="R47" s="12">
        <v>1200</v>
      </c>
      <c r="S47" s="11">
        <f t="shared" si="6"/>
        <v>4200</v>
      </c>
      <c r="T47" s="42">
        <f t="shared" si="7"/>
        <v>7670</v>
      </c>
      <c r="U47" s="27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2:39" ht="34.5" customHeight="1">
      <c r="B48" s="9">
        <v>43</v>
      </c>
      <c r="C48" s="17" t="s">
        <v>89</v>
      </c>
      <c r="D48" s="14" t="s">
        <v>104</v>
      </c>
      <c r="E48" s="37">
        <f>510*2+1540</f>
        <v>2560</v>
      </c>
      <c r="F48" s="9">
        <v>510</v>
      </c>
      <c r="G48" s="11">
        <f t="shared" si="3"/>
        <v>3070</v>
      </c>
      <c r="H48" s="37">
        <v>100</v>
      </c>
      <c r="I48" s="9">
        <v>100</v>
      </c>
      <c r="J48" s="11">
        <f t="shared" si="4"/>
        <v>200</v>
      </c>
      <c r="K48" s="37">
        <v>100</v>
      </c>
      <c r="L48" s="9">
        <v>100</v>
      </c>
      <c r="M48" s="11">
        <f t="shared" si="0"/>
        <v>200</v>
      </c>
      <c r="N48" s="37">
        <v>0</v>
      </c>
      <c r="O48" s="9">
        <v>0</v>
      </c>
      <c r="P48" s="11">
        <f t="shared" si="5"/>
        <v>0</v>
      </c>
      <c r="Q48" s="37">
        <v>3000</v>
      </c>
      <c r="R48" s="12">
        <v>1200</v>
      </c>
      <c r="S48" s="11">
        <f t="shared" si="6"/>
        <v>4200</v>
      </c>
      <c r="T48" s="42">
        <f t="shared" si="7"/>
        <v>7670</v>
      </c>
      <c r="U48" s="27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2:39" ht="34.5" customHeight="1">
      <c r="B49" s="9">
        <v>44</v>
      </c>
      <c r="C49" s="17" t="s">
        <v>90</v>
      </c>
      <c r="D49" s="14" t="s">
        <v>105</v>
      </c>
      <c r="E49" s="37">
        <f>560*2+1690</f>
        <v>2810</v>
      </c>
      <c r="F49" s="9">
        <v>560</v>
      </c>
      <c r="G49" s="11">
        <f t="shared" si="3"/>
        <v>3370</v>
      </c>
      <c r="H49" s="37">
        <v>100</v>
      </c>
      <c r="I49" s="9">
        <v>100</v>
      </c>
      <c r="J49" s="11">
        <f t="shared" si="4"/>
        <v>200</v>
      </c>
      <c r="K49" s="37">
        <v>100</v>
      </c>
      <c r="L49" s="9">
        <v>100</v>
      </c>
      <c r="M49" s="11">
        <f t="shared" si="0"/>
        <v>200</v>
      </c>
      <c r="N49" s="37">
        <v>0</v>
      </c>
      <c r="O49" s="9">
        <v>0</v>
      </c>
      <c r="P49" s="11">
        <f t="shared" si="5"/>
        <v>0</v>
      </c>
      <c r="Q49" s="37">
        <v>3000</v>
      </c>
      <c r="R49" s="12">
        <v>1200</v>
      </c>
      <c r="S49" s="11">
        <f t="shared" si="6"/>
        <v>4200</v>
      </c>
      <c r="T49" s="42">
        <f t="shared" si="7"/>
        <v>7970</v>
      </c>
      <c r="U49" s="27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2:39" ht="34.5" customHeight="1">
      <c r="B50" s="9">
        <v>45</v>
      </c>
      <c r="C50" s="17" t="s">
        <v>91</v>
      </c>
      <c r="D50" s="14" t="s">
        <v>106</v>
      </c>
      <c r="E50" s="37">
        <f>1460*2+4320</f>
        <v>7240</v>
      </c>
      <c r="F50" s="9">
        <v>1470</v>
      </c>
      <c r="G50" s="11">
        <f t="shared" si="3"/>
        <v>8710</v>
      </c>
      <c r="H50" s="37">
        <v>100</v>
      </c>
      <c r="I50" s="9">
        <v>100</v>
      </c>
      <c r="J50" s="11">
        <f t="shared" si="4"/>
        <v>200</v>
      </c>
      <c r="K50" s="37">
        <v>100</v>
      </c>
      <c r="L50" s="9">
        <v>100</v>
      </c>
      <c r="M50" s="11">
        <f t="shared" si="0"/>
        <v>200</v>
      </c>
      <c r="N50" s="37">
        <v>0</v>
      </c>
      <c r="O50" s="9">
        <v>0</v>
      </c>
      <c r="P50" s="11">
        <f t="shared" si="5"/>
        <v>0</v>
      </c>
      <c r="Q50" s="37">
        <v>3000</v>
      </c>
      <c r="R50" s="12">
        <v>1200</v>
      </c>
      <c r="S50" s="11">
        <f t="shared" si="6"/>
        <v>4200</v>
      </c>
      <c r="T50" s="42">
        <f t="shared" si="7"/>
        <v>13310</v>
      </c>
      <c r="U50" s="27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2:39" ht="34.5" customHeight="1">
      <c r="B51" s="9">
        <v>46</v>
      </c>
      <c r="C51" s="17" t="s">
        <v>92</v>
      </c>
      <c r="D51" s="28" t="s">
        <v>107</v>
      </c>
      <c r="E51" s="37">
        <f>80*2+250</f>
        <v>410</v>
      </c>
      <c r="F51" s="9">
        <v>80</v>
      </c>
      <c r="G51" s="11">
        <f t="shared" si="3"/>
        <v>490</v>
      </c>
      <c r="H51" s="37">
        <v>100</v>
      </c>
      <c r="I51" s="9">
        <v>100</v>
      </c>
      <c r="J51" s="11">
        <f t="shared" si="4"/>
        <v>200</v>
      </c>
      <c r="K51" s="37">
        <v>100</v>
      </c>
      <c r="L51" s="9">
        <v>100</v>
      </c>
      <c r="M51" s="11">
        <f t="shared" si="0"/>
        <v>200</v>
      </c>
      <c r="N51" s="37">
        <v>0</v>
      </c>
      <c r="O51" s="9">
        <v>0</v>
      </c>
      <c r="P51" s="11">
        <f t="shared" si="5"/>
        <v>0</v>
      </c>
      <c r="Q51" s="37">
        <v>3000</v>
      </c>
      <c r="R51" s="12">
        <v>1200</v>
      </c>
      <c r="S51" s="11">
        <f t="shared" si="6"/>
        <v>4200</v>
      </c>
      <c r="T51" s="42">
        <f t="shared" si="7"/>
        <v>5090</v>
      </c>
      <c r="U51" s="27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2:39" ht="34.5" customHeight="1">
      <c r="B52" s="9">
        <v>47</v>
      </c>
      <c r="C52" s="17" t="s">
        <v>93</v>
      </c>
      <c r="D52" s="14" t="s">
        <v>108</v>
      </c>
      <c r="E52" s="37">
        <f>740*2+2230</f>
        <v>3710</v>
      </c>
      <c r="F52" s="9">
        <v>740</v>
      </c>
      <c r="G52" s="11">
        <f t="shared" si="3"/>
        <v>4450</v>
      </c>
      <c r="H52" s="37">
        <v>100</v>
      </c>
      <c r="I52" s="9">
        <v>100</v>
      </c>
      <c r="J52" s="11">
        <f t="shared" si="4"/>
        <v>200</v>
      </c>
      <c r="K52" s="37">
        <v>100</v>
      </c>
      <c r="L52" s="9">
        <v>100</v>
      </c>
      <c r="M52" s="11">
        <f t="shared" si="0"/>
        <v>200</v>
      </c>
      <c r="N52" s="37">
        <v>500</v>
      </c>
      <c r="O52" s="9">
        <v>200</v>
      </c>
      <c r="P52" s="11">
        <f t="shared" si="5"/>
        <v>700</v>
      </c>
      <c r="Q52" s="37">
        <v>0</v>
      </c>
      <c r="R52" s="12">
        <v>0</v>
      </c>
      <c r="S52" s="11">
        <f t="shared" si="6"/>
        <v>0</v>
      </c>
      <c r="T52" s="42">
        <f t="shared" si="7"/>
        <v>5550</v>
      </c>
      <c r="U52" s="27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2:39" ht="34.5" customHeight="1">
      <c r="B53" s="9">
        <v>48</v>
      </c>
      <c r="C53" s="17" t="s">
        <v>123</v>
      </c>
      <c r="D53" s="14" t="s">
        <v>109</v>
      </c>
      <c r="E53" s="37">
        <f>130*2+380</f>
        <v>640</v>
      </c>
      <c r="F53" s="9">
        <v>130</v>
      </c>
      <c r="G53" s="11">
        <f t="shared" si="3"/>
        <v>770</v>
      </c>
      <c r="H53" s="37">
        <v>100</v>
      </c>
      <c r="I53" s="9">
        <v>100</v>
      </c>
      <c r="J53" s="11">
        <f t="shared" si="4"/>
        <v>200</v>
      </c>
      <c r="K53" s="37">
        <v>100</v>
      </c>
      <c r="L53" s="9">
        <v>100</v>
      </c>
      <c r="M53" s="11">
        <f t="shared" si="0"/>
        <v>200</v>
      </c>
      <c r="N53" s="37">
        <v>500</v>
      </c>
      <c r="O53" s="9">
        <v>200</v>
      </c>
      <c r="P53" s="11">
        <f t="shared" si="5"/>
        <v>700</v>
      </c>
      <c r="Q53" s="37">
        <v>0</v>
      </c>
      <c r="R53" s="12">
        <v>0</v>
      </c>
      <c r="S53" s="11">
        <f t="shared" si="6"/>
        <v>0</v>
      </c>
      <c r="T53" s="42">
        <f t="shared" si="7"/>
        <v>1870</v>
      </c>
      <c r="U53" s="27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2:39" ht="34.5" customHeight="1">
      <c r="B54" s="9">
        <v>49</v>
      </c>
      <c r="C54" s="17" t="s">
        <v>124</v>
      </c>
      <c r="D54" s="14" t="s">
        <v>110</v>
      </c>
      <c r="E54" s="37">
        <f>720*2+2160</f>
        <v>3600</v>
      </c>
      <c r="F54" s="9">
        <v>720</v>
      </c>
      <c r="G54" s="11">
        <f t="shared" si="3"/>
        <v>4320</v>
      </c>
      <c r="H54" s="37">
        <v>100</v>
      </c>
      <c r="I54" s="9">
        <v>100</v>
      </c>
      <c r="J54" s="11">
        <f t="shared" si="4"/>
        <v>200</v>
      </c>
      <c r="K54" s="37">
        <v>100</v>
      </c>
      <c r="L54" s="9">
        <v>100</v>
      </c>
      <c r="M54" s="11">
        <f t="shared" si="0"/>
        <v>200</v>
      </c>
      <c r="N54" s="37">
        <v>500</v>
      </c>
      <c r="O54" s="9">
        <v>200</v>
      </c>
      <c r="P54" s="11">
        <f t="shared" si="5"/>
        <v>700</v>
      </c>
      <c r="Q54" s="37">
        <v>0</v>
      </c>
      <c r="R54" s="12">
        <v>0</v>
      </c>
      <c r="S54" s="11">
        <f t="shared" si="6"/>
        <v>0</v>
      </c>
      <c r="T54" s="42">
        <f t="shared" si="7"/>
        <v>5420</v>
      </c>
      <c r="U54" s="27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2:39" ht="34.5" customHeight="1">
      <c r="B55" s="9">
        <v>50</v>
      </c>
      <c r="C55" s="17" t="s">
        <v>125</v>
      </c>
      <c r="D55" s="14" t="s">
        <v>111</v>
      </c>
      <c r="E55" s="37">
        <f>640*2+1920</f>
        <v>3200</v>
      </c>
      <c r="F55" s="9">
        <v>640</v>
      </c>
      <c r="G55" s="11">
        <f t="shared" si="3"/>
        <v>3840</v>
      </c>
      <c r="H55" s="37">
        <v>100</v>
      </c>
      <c r="I55" s="9">
        <v>100</v>
      </c>
      <c r="J55" s="11">
        <f t="shared" si="4"/>
        <v>200</v>
      </c>
      <c r="K55" s="37">
        <v>100</v>
      </c>
      <c r="L55" s="9">
        <v>100</v>
      </c>
      <c r="M55" s="11">
        <f t="shared" si="0"/>
        <v>200</v>
      </c>
      <c r="N55" s="37">
        <v>0</v>
      </c>
      <c r="O55" s="9">
        <v>0</v>
      </c>
      <c r="P55" s="11">
        <f t="shared" si="5"/>
        <v>0</v>
      </c>
      <c r="Q55" s="37">
        <v>3000</v>
      </c>
      <c r="R55" s="12">
        <v>1200</v>
      </c>
      <c r="S55" s="11">
        <f t="shared" si="6"/>
        <v>4200</v>
      </c>
      <c r="T55" s="42">
        <f t="shared" si="7"/>
        <v>8440</v>
      </c>
      <c r="U55" s="27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2:39" ht="34.5" customHeight="1">
      <c r="B56" s="9">
        <v>51</v>
      </c>
      <c r="C56" s="17" t="s">
        <v>126</v>
      </c>
      <c r="D56" s="14" t="s">
        <v>112</v>
      </c>
      <c r="E56" s="37">
        <f>280*2+850</f>
        <v>1410</v>
      </c>
      <c r="F56" s="9">
        <v>280</v>
      </c>
      <c r="G56" s="11">
        <f t="shared" si="3"/>
        <v>1690</v>
      </c>
      <c r="H56" s="37">
        <v>100</v>
      </c>
      <c r="I56" s="9">
        <v>100</v>
      </c>
      <c r="J56" s="11">
        <f t="shared" si="4"/>
        <v>200</v>
      </c>
      <c r="K56" s="37">
        <v>100</v>
      </c>
      <c r="L56" s="9">
        <v>100</v>
      </c>
      <c r="M56" s="11">
        <f t="shared" si="0"/>
        <v>200</v>
      </c>
      <c r="N56" s="37">
        <v>500</v>
      </c>
      <c r="O56" s="9">
        <v>200</v>
      </c>
      <c r="P56" s="11">
        <f t="shared" si="5"/>
        <v>700</v>
      </c>
      <c r="Q56" s="37">
        <v>0</v>
      </c>
      <c r="R56" s="12">
        <v>0</v>
      </c>
      <c r="S56" s="11">
        <f t="shared" si="6"/>
        <v>0</v>
      </c>
      <c r="T56" s="42">
        <f t="shared" si="7"/>
        <v>2790</v>
      </c>
      <c r="U56" s="27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2:39" ht="34.5" customHeight="1">
      <c r="B57" s="9">
        <v>52</v>
      </c>
      <c r="C57" s="17" t="s">
        <v>127</v>
      </c>
      <c r="D57" s="14" t="s">
        <v>113</v>
      </c>
      <c r="E57" s="37">
        <f>130*2+380</f>
        <v>640</v>
      </c>
      <c r="F57" s="9">
        <v>130</v>
      </c>
      <c r="G57" s="11">
        <f t="shared" si="3"/>
        <v>770</v>
      </c>
      <c r="H57" s="37">
        <v>100</v>
      </c>
      <c r="I57" s="9">
        <v>100</v>
      </c>
      <c r="J57" s="11">
        <f t="shared" si="4"/>
        <v>200</v>
      </c>
      <c r="K57" s="37">
        <v>100</v>
      </c>
      <c r="L57" s="9">
        <v>100</v>
      </c>
      <c r="M57" s="11">
        <f t="shared" si="0"/>
        <v>200</v>
      </c>
      <c r="N57" s="37">
        <v>0</v>
      </c>
      <c r="O57" s="9">
        <v>0</v>
      </c>
      <c r="P57" s="11">
        <f t="shared" si="5"/>
        <v>0</v>
      </c>
      <c r="Q57" s="37">
        <v>3000</v>
      </c>
      <c r="R57" s="12">
        <v>1200</v>
      </c>
      <c r="S57" s="11">
        <f t="shared" si="6"/>
        <v>4200</v>
      </c>
      <c r="T57" s="42">
        <f t="shared" si="7"/>
        <v>5370</v>
      </c>
      <c r="U57" s="27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2:39" ht="34.5" customHeight="1">
      <c r="B58" s="9">
        <v>53</v>
      </c>
      <c r="C58" s="17" t="s">
        <v>128</v>
      </c>
      <c r="D58" s="14" t="s">
        <v>114</v>
      </c>
      <c r="E58" s="37">
        <f>360*2+1090</f>
        <v>1810</v>
      </c>
      <c r="F58" s="9">
        <v>360</v>
      </c>
      <c r="G58" s="11">
        <f t="shared" si="3"/>
        <v>2170</v>
      </c>
      <c r="H58" s="37">
        <v>100</v>
      </c>
      <c r="I58" s="9">
        <v>100</v>
      </c>
      <c r="J58" s="11">
        <f t="shared" si="4"/>
        <v>200</v>
      </c>
      <c r="K58" s="37">
        <v>100</v>
      </c>
      <c r="L58" s="9">
        <v>100</v>
      </c>
      <c r="M58" s="11">
        <f t="shared" si="0"/>
        <v>200</v>
      </c>
      <c r="N58" s="37">
        <v>0</v>
      </c>
      <c r="O58" s="9">
        <v>0</v>
      </c>
      <c r="P58" s="11">
        <f t="shared" si="5"/>
        <v>0</v>
      </c>
      <c r="Q58" s="37">
        <v>3000</v>
      </c>
      <c r="R58" s="12">
        <v>1200</v>
      </c>
      <c r="S58" s="11">
        <f t="shared" si="6"/>
        <v>4200</v>
      </c>
      <c r="T58" s="42">
        <f t="shared" si="7"/>
        <v>6770</v>
      </c>
      <c r="U58" s="27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2:39" ht="34.5" customHeight="1">
      <c r="B59" s="9">
        <v>54</v>
      </c>
      <c r="C59" s="17" t="s">
        <v>129</v>
      </c>
      <c r="D59" s="14" t="s">
        <v>115</v>
      </c>
      <c r="E59" s="37">
        <f>250*2+750</f>
        <v>1250</v>
      </c>
      <c r="F59" s="9">
        <v>250</v>
      </c>
      <c r="G59" s="11">
        <f t="shared" si="3"/>
        <v>1500</v>
      </c>
      <c r="H59" s="37">
        <v>100</v>
      </c>
      <c r="I59" s="9">
        <v>100</v>
      </c>
      <c r="J59" s="11">
        <f t="shared" si="4"/>
        <v>200</v>
      </c>
      <c r="K59" s="37">
        <v>100</v>
      </c>
      <c r="L59" s="9">
        <v>100</v>
      </c>
      <c r="M59" s="11">
        <f t="shared" si="0"/>
        <v>200</v>
      </c>
      <c r="N59" s="37">
        <v>500</v>
      </c>
      <c r="O59" s="9">
        <v>200</v>
      </c>
      <c r="P59" s="11">
        <f t="shared" si="5"/>
        <v>700</v>
      </c>
      <c r="Q59" s="37">
        <v>0</v>
      </c>
      <c r="R59" s="12">
        <v>0</v>
      </c>
      <c r="S59" s="11">
        <f t="shared" si="6"/>
        <v>0</v>
      </c>
      <c r="T59" s="42">
        <f t="shared" si="7"/>
        <v>2600</v>
      </c>
      <c r="U59" s="27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2:39" ht="34.5" customHeight="1">
      <c r="B60" s="9">
        <v>55</v>
      </c>
      <c r="C60" s="17" t="s">
        <v>130</v>
      </c>
      <c r="D60" s="14" t="s">
        <v>116</v>
      </c>
      <c r="E60" s="37">
        <f>200*2+610</f>
        <v>1010</v>
      </c>
      <c r="F60" s="9">
        <v>200</v>
      </c>
      <c r="G60" s="11">
        <f t="shared" si="3"/>
        <v>1210</v>
      </c>
      <c r="H60" s="37">
        <v>100</v>
      </c>
      <c r="I60" s="9">
        <v>100</v>
      </c>
      <c r="J60" s="11">
        <f t="shared" si="4"/>
        <v>200</v>
      </c>
      <c r="K60" s="37">
        <v>100</v>
      </c>
      <c r="L60" s="9">
        <v>100</v>
      </c>
      <c r="M60" s="11">
        <f t="shared" si="0"/>
        <v>200</v>
      </c>
      <c r="N60" s="37">
        <v>0</v>
      </c>
      <c r="O60" s="9">
        <v>0</v>
      </c>
      <c r="P60" s="11">
        <f t="shared" si="5"/>
        <v>0</v>
      </c>
      <c r="Q60" s="37">
        <v>3000</v>
      </c>
      <c r="R60" s="12">
        <v>1200</v>
      </c>
      <c r="S60" s="11">
        <f t="shared" si="6"/>
        <v>4200</v>
      </c>
      <c r="T60" s="42">
        <f t="shared" si="7"/>
        <v>5810</v>
      </c>
      <c r="U60" s="27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2:39" ht="34.5" customHeight="1">
      <c r="B61" s="9">
        <v>56</v>
      </c>
      <c r="C61" s="17" t="s">
        <v>151</v>
      </c>
      <c r="D61" s="28" t="s">
        <v>116</v>
      </c>
      <c r="E61" s="37">
        <f>80*2+250</f>
        <v>410</v>
      </c>
      <c r="F61" s="9">
        <v>80</v>
      </c>
      <c r="G61" s="11">
        <f>SUM(E61:F61)</f>
        <v>490</v>
      </c>
      <c r="H61" s="37">
        <v>100</v>
      </c>
      <c r="I61" s="9">
        <v>100</v>
      </c>
      <c r="J61" s="11">
        <f>SUM(H61:I61)</f>
        <v>200</v>
      </c>
      <c r="K61" s="37">
        <v>100</v>
      </c>
      <c r="L61" s="9">
        <v>100</v>
      </c>
      <c r="M61" s="11">
        <f>SUM(K61:L61)</f>
        <v>200</v>
      </c>
      <c r="N61" s="37">
        <v>500</v>
      </c>
      <c r="O61" s="9">
        <v>200</v>
      </c>
      <c r="P61" s="11">
        <f>SUM(N61:O61)</f>
        <v>700</v>
      </c>
      <c r="Q61" s="37">
        <v>0</v>
      </c>
      <c r="R61" s="12">
        <v>0</v>
      </c>
      <c r="S61" s="11">
        <f>SUM(Q61:R61)</f>
        <v>0</v>
      </c>
      <c r="T61" s="42">
        <f>G61+J61+M61+P61+S61</f>
        <v>1590</v>
      </c>
      <c r="U61" s="27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2:39" ht="34.5" customHeight="1">
      <c r="B62" s="9">
        <v>57</v>
      </c>
      <c r="C62" s="17" t="s">
        <v>131</v>
      </c>
      <c r="D62" s="14" t="s">
        <v>117</v>
      </c>
      <c r="E62" s="37">
        <f>270*2+810</f>
        <v>1350</v>
      </c>
      <c r="F62" s="9">
        <v>270</v>
      </c>
      <c r="G62" s="11">
        <f t="shared" si="3"/>
        <v>1620</v>
      </c>
      <c r="H62" s="37">
        <v>100</v>
      </c>
      <c r="I62" s="9">
        <v>100</v>
      </c>
      <c r="J62" s="11">
        <f t="shared" si="4"/>
        <v>200</v>
      </c>
      <c r="K62" s="37">
        <v>100</v>
      </c>
      <c r="L62" s="9">
        <v>100</v>
      </c>
      <c r="M62" s="11">
        <f t="shared" si="0"/>
        <v>200</v>
      </c>
      <c r="N62" s="37">
        <v>0</v>
      </c>
      <c r="O62" s="9">
        <v>0</v>
      </c>
      <c r="P62" s="11">
        <f t="shared" si="5"/>
        <v>0</v>
      </c>
      <c r="Q62" s="37">
        <v>3000</v>
      </c>
      <c r="R62" s="12">
        <v>1200</v>
      </c>
      <c r="S62" s="11">
        <f t="shared" si="6"/>
        <v>4200</v>
      </c>
      <c r="T62" s="42">
        <f t="shared" si="7"/>
        <v>6220</v>
      </c>
      <c r="U62" s="27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2:39" ht="34.5" customHeight="1">
      <c r="B63" s="9">
        <v>58</v>
      </c>
      <c r="C63" s="17" t="s">
        <v>132</v>
      </c>
      <c r="D63" s="14" t="s">
        <v>118</v>
      </c>
      <c r="E63" s="37">
        <f>240*2+710</f>
        <v>1190</v>
      </c>
      <c r="F63" s="9">
        <v>240</v>
      </c>
      <c r="G63" s="11">
        <f t="shared" si="3"/>
        <v>1430</v>
      </c>
      <c r="H63" s="37">
        <v>100</v>
      </c>
      <c r="I63" s="9">
        <v>100</v>
      </c>
      <c r="J63" s="11">
        <f t="shared" si="4"/>
        <v>200</v>
      </c>
      <c r="K63" s="37">
        <v>100</v>
      </c>
      <c r="L63" s="9">
        <v>100</v>
      </c>
      <c r="M63" s="11">
        <f t="shared" si="0"/>
        <v>200</v>
      </c>
      <c r="N63" s="37">
        <v>500</v>
      </c>
      <c r="O63" s="9">
        <v>200</v>
      </c>
      <c r="P63" s="11">
        <f t="shared" si="5"/>
        <v>700</v>
      </c>
      <c r="Q63" s="37">
        <v>0</v>
      </c>
      <c r="R63" s="12">
        <v>0</v>
      </c>
      <c r="S63" s="11">
        <f t="shared" si="6"/>
        <v>0</v>
      </c>
      <c r="T63" s="42">
        <f t="shared" si="7"/>
        <v>2530</v>
      </c>
      <c r="U63" s="27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2:39" ht="34.5" customHeight="1">
      <c r="B64" s="9">
        <v>59</v>
      </c>
      <c r="C64" s="17" t="s">
        <v>133</v>
      </c>
      <c r="D64" s="14" t="s">
        <v>119</v>
      </c>
      <c r="E64" s="37">
        <f>60*2+180</f>
        <v>300</v>
      </c>
      <c r="F64" s="9">
        <v>60</v>
      </c>
      <c r="G64" s="11">
        <f t="shared" si="3"/>
        <v>360</v>
      </c>
      <c r="H64" s="37">
        <v>100</v>
      </c>
      <c r="I64" s="9">
        <v>100</v>
      </c>
      <c r="J64" s="11">
        <f t="shared" si="4"/>
        <v>200</v>
      </c>
      <c r="K64" s="37">
        <v>100</v>
      </c>
      <c r="L64" s="9">
        <v>100</v>
      </c>
      <c r="M64" s="11">
        <f t="shared" si="0"/>
        <v>200</v>
      </c>
      <c r="N64" s="37">
        <v>0</v>
      </c>
      <c r="O64" s="9">
        <v>0</v>
      </c>
      <c r="P64" s="11">
        <f t="shared" si="5"/>
        <v>0</v>
      </c>
      <c r="Q64" s="37">
        <v>3000</v>
      </c>
      <c r="R64" s="12">
        <v>1200</v>
      </c>
      <c r="S64" s="11">
        <f t="shared" si="6"/>
        <v>4200</v>
      </c>
      <c r="T64" s="42">
        <f t="shared" si="7"/>
        <v>4960</v>
      </c>
      <c r="U64" s="27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2:39" ht="34.5" customHeight="1">
      <c r="B65" s="9">
        <v>60</v>
      </c>
      <c r="C65" s="17" t="s">
        <v>134</v>
      </c>
      <c r="D65" s="14" t="s">
        <v>120</v>
      </c>
      <c r="E65" s="37">
        <f>40*2+130</f>
        <v>210</v>
      </c>
      <c r="F65" s="9">
        <v>40</v>
      </c>
      <c r="G65" s="11">
        <f t="shared" si="3"/>
        <v>250</v>
      </c>
      <c r="H65" s="37">
        <v>100</v>
      </c>
      <c r="I65" s="9">
        <v>100</v>
      </c>
      <c r="J65" s="11">
        <f t="shared" si="4"/>
        <v>200</v>
      </c>
      <c r="K65" s="37">
        <v>100</v>
      </c>
      <c r="L65" s="9">
        <v>100</v>
      </c>
      <c r="M65" s="11">
        <f t="shared" si="0"/>
        <v>200</v>
      </c>
      <c r="N65" s="37">
        <v>500</v>
      </c>
      <c r="O65" s="9">
        <v>200</v>
      </c>
      <c r="P65" s="11">
        <f t="shared" si="5"/>
        <v>700</v>
      </c>
      <c r="Q65" s="37">
        <v>0</v>
      </c>
      <c r="R65" s="12">
        <v>0</v>
      </c>
      <c r="S65" s="11">
        <f t="shared" si="6"/>
        <v>0</v>
      </c>
      <c r="T65" s="42">
        <f t="shared" si="7"/>
        <v>1350</v>
      </c>
      <c r="U65" s="27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2:39" ht="34.5" customHeight="1">
      <c r="B66" s="9">
        <v>61</v>
      </c>
      <c r="C66" s="17" t="s">
        <v>135</v>
      </c>
      <c r="D66" s="14" t="s">
        <v>121</v>
      </c>
      <c r="E66" s="37">
        <f>360*2+1080</f>
        <v>1800</v>
      </c>
      <c r="F66" s="9">
        <v>360</v>
      </c>
      <c r="G66" s="11">
        <f t="shared" si="3"/>
        <v>2160</v>
      </c>
      <c r="H66" s="37">
        <v>100</v>
      </c>
      <c r="I66" s="9">
        <v>100</v>
      </c>
      <c r="J66" s="11">
        <f t="shared" si="4"/>
        <v>200</v>
      </c>
      <c r="K66" s="37">
        <v>100</v>
      </c>
      <c r="L66" s="9">
        <v>100</v>
      </c>
      <c r="M66" s="11">
        <f t="shared" si="0"/>
        <v>200</v>
      </c>
      <c r="N66" s="37">
        <v>0</v>
      </c>
      <c r="O66" s="9">
        <v>0</v>
      </c>
      <c r="P66" s="11">
        <f t="shared" si="5"/>
        <v>0</v>
      </c>
      <c r="Q66" s="37">
        <v>3000</v>
      </c>
      <c r="R66" s="12">
        <v>1200</v>
      </c>
      <c r="S66" s="11">
        <f t="shared" si="6"/>
        <v>4200</v>
      </c>
      <c r="T66" s="42">
        <f t="shared" si="7"/>
        <v>6760</v>
      </c>
      <c r="U66" s="27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2:39" ht="34.5" customHeight="1">
      <c r="B67" s="9">
        <v>62</v>
      </c>
      <c r="C67" s="17" t="s">
        <v>136</v>
      </c>
      <c r="D67" s="28" t="s">
        <v>122</v>
      </c>
      <c r="E67" s="37">
        <f>540*2+1630</f>
        <v>2710</v>
      </c>
      <c r="F67" s="9">
        <v>540</v>
      </c>
      <c r="G67" s="11">
        <f t="shared" si="3"/>
        <v>3250</v>
      </c>
      <c r="H67" s="37">
        <v>100</v>
      </c>
      <c r="I67" s="9">
        <v>100</v>
      </c>
      <c r="J67" s="11">
        <f t="shared" si="4"/>
        <v>200</v>
      </c>
      <c r="K67" s="37">
        <v>100</v>
      </c>
      <c r="L67" s="9">
        <v>100</v>
      </c>
      <c r="M67" s="11">
        <f t="shared" si="0"/>
        <v>200</v>
      </c>
      <c r="N67" s="37">
        <v>0</v>
      </c>
      <c r="O67" s="9">
        <v>0</v>
      </c>
      <c r="P67" s="11">
        <f t="shared" si="5"/>
        <v>0</v>
      </c>
      <c r="Q67" s="37">
        <v>3000</v>
      </c>
      <c r="R67" s="12">
        <v>1200</v>
      </c>
      <c r="S67" s="11">
        <f t="shared" si="6"/>
        <v>4200</v>
      </c>
      <c r="T67" s="42">
        <f t="shared" si="7"/>
        <v>7850</v>
      </c>
      <c r="U67" s="27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2:39" ht="34.5" customHeight="1">
      <c r="B68" s="9">
        <v>63</v>
      </c>
      <c r="C68" s="17" t="s">
        <v>137</v>
      </c>
      <c r="D68" s="14" t="s">
        <v>152</v>
      </c>
      <c r="E68" s="37">
        <f>660*2+1990</f>
        <v>3310</v>
      </c>
      <c r="F68" s="9">
        <v>660</v>
      </c>
      <c r="G68" s="11">
        <f t="shared" si="3"/>
        <v>3970</v>
      </c>
      <c r="H68" s="37">
        <v>100</v>
      </c>
      <c r="I68" s="9">
        <v>100</v>
      </c>
      <c r="J68" s="11">
        <f t="shared" si="4"/>
        <v>200</v>
      </c>
      <c r="K68" s="37">
        <v>100</v>
      </c>
      <c r="L68" s="9">
        <v>100</v>
      </c>
      <c r="M68" s="11">
        <f t="shared" si="0"/>
        <v>200</v>
      </c>
      <c r="N68" s="37">
        <v>0</v>
      </c>
      <c r="O68" s="9">
        <v>0</v>
      </c>
      <c r="P68" s="11">
        <f t="shared" si="5"/>
        <v>0</v>
      </c>
      <c r="Q68" s="37">
        <v>3000</v>
      </c>
      <c r="R68" s="12">
        <v>1200</v>
      </c>
      <c r="S68" s="11">
        <f t="shared" si="6"/>
        <v>4200</v>
      </c>
      <c r="T68" s="42">
        <f t="shared" si="7"/>
        <v>8570</v>
      </c>
      <c r="U68" s="27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2:39" ht="34.5" customHeight="1">
      <c r="B69" s="9">
        <v>64</v>
      </c>
      <c r="C69" s="17" t="s">
        <v>138</v>
      </c>
      <c r="D69" s="14" t="s">
        <v>153</v>
      </c>
      <c r="E69" s="37">
        <f>930*2+2780</f>
        <v>4640</v>
      </c>
      <c r="F69" s="9">
        <v>930</v>
      </c>
      <c r="G69" s="11">
        <f t="shared" si="3"/>
        <v>5570</v>
      </c>
      <c r="H69" s="37">
        <v>100</v>
      </c>
      <c r="I69" s="9">
        <v>100</v>
      </c>
      <c r="J69" s="11">
        <f t="shared" si="4"/>
        <v>200</v>
      </c>
      <c r="K69" s="37">
        <v>100</v>
      </c>
      <c r="L69" s="9">
        <v>100</v>
      </c>
      <c r="M69" s="11">
        <f t="shared" si="0"/>
        <v>200</v>
      </c>
      <c r="N69" s="37">
        <v>0</v>
      </c>
      <c r="O69" s="9">
        <v>0</v>
      </c>
      <c r="P69" s="11">
        <f t="shared" si="5"/>
        <v>0</v>
      </c>
      <c r="Q69" s="37">
        <v>3000</v>
      </c>
      <c r="R69" s="12">
        <v>1200</v>
      </c>
      <c r="S69" s="11">
        <f t="shared" si="6"/>
        <v>4200</v>
      </c>
      <c r="T69" s="42">
        <f t="shared" si="7"/>
        <v>10170</v>
      </c>
      <c r="U69" s="27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2:39" ht="34.5" customHeight="1">
      <c r="B70" s="9">
        <v>65</v>
      </c>
      <c r="C70" s="17" t="s">
        <v>139</v>
      </c>
      <c r="D70" s="14" t="s">
        <v>154</v>
      </c>
      <c r="E70" s="37">
        <f>60*2+190</f>
        <v>310</v>
      </c>
      <c r="F70" s="9">
        <v>60</v>
      </c>
      <c r="G70" s="11">
        <f t="shared" si="3"/>
        <v>370</v>
      </c>
      <c r="H70" s="37">
        <v>100</v>
      </c>
      <c r="I70" s="9">
        <v>100</v>
      </c>
      <c r="J70" s="11">
        <f t="shared" si="4"/>
        <v>200</v>
      </c>
      <c r="K70" s="37">
        <v>100</v>
      </c>
      <c r="L70" s="9">
        <v>100</v>
      </c>
      <c r="M70" s="11">
        <f t="shared" si="0"/>
        <v>200</v>
      </c>
      <c r="N70" s="37">
        <v>0</v>
      </c>
      <c r="O70" s="9">
        <v>0</v>
      </c>
      <c r="P70" s="11">
        <f t="shared" si="5"/>
        <v>0</v>
      </c>
      <c r="Q70" s="37">
        <v>3000</v>
      </c>
      <c r="R70" s="12">
        <v>1200</v>
      </c>
      <c r="S70" s="11">
        <f t="shared" si="6"/>
        <v>4200</v>
      </c>
      <c r="T70" s="42">
        <f t="shared" si="7"/>
        <v>4970</v>
      </c>
      <c r="U70" s="27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2:39" ht="34.5" customHeight="1">
      <c r="B71" s="9">
        <v>66</v>
      </c>
      <c r="C71" s="17" t="s">
        <v>140</v>
      </c>
      <c r="D71" s="14" t="s">
        <v>155</v>
      </c>
      <c r="E71" s="37">
        <f>1340*2+4010</f>
        <v>6690</v>
      </c>
      <c r="F71" s="9">
        <v>1340</v>
      </c>
      <c r="G71" s="11">
        <f t="shared" si="3"/>
        <v>8030</v>
      </c>
      <c r="H71" s="37">
        <v>100</v>
      </c>
      <c r="I71" s="9">
        <v>100</v>
      </c>
      <c r="J71" s="11">
        <f t="shared" si="4"/>
        <v>200</v>
      </c>
      <c r="K71" s="37">
        <v>100</v>
      </c>
      <c r="L71" s="9">
        <v>100</v>
      </c>
      <c r="M71" s="11">
        <f t="shared" si="0"/>
        <v>200</v>
      </c>
      <c r="N71" s="37">
        <v>0</v>
      </c>
      <c r="O71" s="9">
        <v>0</v>
      </c>
      <c r="P71" s="11">
        <f t="shared" si="5"/>
        <v>0</v>
      </c>
      <c r="Q71" s="37">
        <v>3000</v>
      </c>
      <c r="R71" s="12">
        <v>1200</v>
      </c>
      <c r="S71" s="11">
        <f t="shared" si="6"/>
        <v>4200</v>
      </c>
      <c r="T71" s="42">
        <f t="shared" si="7"/>
        <v>12630</v>
      </c>
      <c r="U71" s="27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2:39" ht="34.5" customHeight="1">
      <c r="B72" s="9">
        <v>67</v>
      </c>
      <c r="C72" s="17" t="s">
        <v>141</v>
      </c>
      <c r="D72" s="14" t="s">
        <v>156</v>
      </c>
      <c r="E72" s="37">
        <f>1180*2+3550</f>
        <v>5910</v>
      </c>
      <c r="F72" s="9">
        <v>1180</v>
      </c>
      <c r="G72" s="11">
        <f t="shared" si="3"/>
        <v>7090</v>
      </c>
      <c r="H72" s="37">
        <v>100</v>
      </c>
      <c r="I72" s="9">
        <v>100</v>
      </c>
      <c r="J72" s="11">
        <f t="shared" si="4"/>
        <v>200</v>
      </c>
      <c r="K72" s="37">
        <v>100</v>
      </c>
      <c r="L72" s="9">
        <v>100</v>
      </c>
      <c r="M72" s="11">
        <f t="shared" ref="M72:M133" si="8">SUM(K72:L72)</f>
        <v>200</v>
      </c>
      <c r="N72" s="37">
        <v>500</v>
      </c>
      <c r="O72" s="9">
        <v>200</v>
      </c>
      <c r="P72" s="11">
        <f t="shared" si="5"/>
        <v>700</v>
      </c>
      <c r="Q72" s="37">
        <v>0</v>
      </c>
      <c r="R72" s="12">
        <v>0</v>
      </c>
      <c r="S72" s="11">
        <f t="shared" si="6"/>
        <v>0</v>
      </c>
      <c r="T72" s="42">
        <f t="shared" si="7"/>
        <v>8190</v>
      </c>
      <c r="U72" s="27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2:39" ht="34.5" customHeight="1">
      <c r="B73" s="9">
        <v>68</v>
      </c>
      <c r="C73" s="17" t="s">
        <v>142</v>
      </c>
      <c r="D73" s="14" t="s">
        <v>157</v>
      </c>
      <c r="E73" s="37">
        <f>170*2+500</f>
        <v>840</v>
      </c>
      <c r="F73" s="9">
        <v>170</v>
      </c>
      <c r="G73" s="11">
        <f t="shared" si="3"/>
        <v>1010</v>
      </c>
      <c r="H73" s="37">
        <v>100</v>
      </c>
      <c r="I73" s="9">
        <v>100</v>
      </c>
      <c r="J73" s="11">
        <f t="shared" si="4"/>
        <v>200</v>
      </c>
      <c r="K73" s="37">
        <v>100</v>
      </c>
      <c r="L73" s="9">
        <v>100</v>
      </c>
      <c r="M73" s="11">
        <f t="shared" si="8"/>
        <v>200</v>
      </c>
      <c r="N73" s="37">
        <v>500</v>
      </c>
      <c r="O73" s="9">
        <v>200</v>
      </c>
      <c r="P73" s="11">
        <f t="shared" si="5"/>
        <v>700</v>
      </c>
      <c r="Q73" s="37">
        <v>0</v>
      </c>
      <c r="R73" s="12">
        <v>0</v>
      </c>
      <c r="S73" s="11">
        <f t="shared" si="6"/>
        <v>0</v>
      </c>
      <c r="T73" s="42">
        <f t="shared" si="7"/>
        <v>2110</v>
      </c>
      <c r="U73" s="27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2:39" ht="34.5" customHeight="1">
      <c r="B74" s="9">
        <v>69</v>
      </c>
      <c r="C74" s="17" t="s">
        <v>143</v>
      </c>
      <c r="D74" s="14" t="s">
        <v>158</v>
      </c>
      <c r="E74" s="37">
        <f>80*2+250</f>
        <v>410</v>
      </c>
      <c r="F74" s="9">
        <v>80</v>
      </c>
      <c r="G74" s="11">
        <f t="shared" si="3"/>
        <v>490</v>
      </c>
      <c r="H74" s="37">
        <v>100</v>
      </c>
      <c r="I74" s="9">
        <v>100</v>
      </c>
      <c r="J74" s="11">
        <f t="shared" si="4"/>
        <v>200</v>
      </c>
      <c r="K74" s="37">
        <v>100</v>
      </c>
      <c r="L74" s="9">
        <v>100</v>
      </c>
      <c r="M74" s="11">
        <f t="shared" si="8"/>
        <v>200</v>
      </c>
      <c r="N74" s="37">
        <v>500</v>
      </c>
      <c r="O74" s="9">
        <v>200</v>
      </c>
      <c r="P74" s="11">
        <f t="shared" si="5"/>
        <v>700</v>
      </c>
      <c r="Q74" s="37">
        <v>0</v>
      </c>
      <c r="R74" s="12">
        <v>0</v>
      </c>
      <c r="S74" s="11">
        <f t="shared" si="6"/>
        <v>0</v>
      </c>
      <c r="T74" s="42">
        <f t="shared" si="7"/>
        <v>1590</v>
      </c>
      <c r="U74" s="27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2:39" ht="34.5" customHeight="1">
      <c r="B75" s="9">
        <v>70</v>
      </c>
      <c r="C75" s="17" t="s">
        <v>144</v>
      </c>
      <c r="D75" s="14" t="s">
        <v>159</v>
      </c>
      <c r="E75" s="37">
        <f>330*2+1000</f>
        <v>1660</v>
      </c>
      <c r="F75" s="9">
        <v>330</v>
      </c>
      <c r="G75" s="11">
        <f t="shared" ref="G75:G76" si="9">SUM(E75:F75)</f>
        <v>1990</v>
      </c>
      <c r="H75" s="37">
        <v>100</v>
      </c>
      <c r="I75" s="9">
        <v>100</v>
      </c>
      <c r="J75" s="11">
        <f t="shared" ref="J75:J136" si="10">SUM(H75:I75)</f>
        <v>200</v>
      </c>
      <c r="K75" s="37">
        <v>100</v>
      </c>
      <c r="L75" s="9">
        <v>100</v>
      </c>
      <c r="M75" s="11">
        <f t="shared" si="8"/>
        <v>200</v>
      </c>
      <c r="N75" s="37">
        <v>500</v>
      </c>
      <c r="O75" s="9">
        <v>200</v>
      </c>
      <c r="P75" s="11">
        <f t="shared" ref="P75:P136" si="11">SUM(N75:O75)</f>
        <v>700</v>
      </c>
      <c r="Q75" s="37">
        <v>0</v>
      </c>
      <c r="R75" s="12">
        <v>0</v>
      </c>
      <c r="S75" s="11">
        <f t="shared" si="6"/>
        <v>0</v>
      </c>
      <c r="T75" s="42">
        <f t="shared" si="7"/>
        <v>3090</v>
      </c>
      <c r="U75" s="27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2:39" ht="34.5" customHeight="1">
      <c r="B76" s="9">
        <v>71</v>
      </c>
      <c r="C76" s="17" t="s">
        <v>145</v>
      </c>
      <c r="D76" s="14" t="s">
        <v>160</v>
      </c>
      <c r="E76" s="37">
        <f>270*2+810</f>
        <v>1350</v>
      </c>
      <c r="F76" s="9">
        <v>270</v>
      </c>
      <c r="G76" s="11">
        <f t="shared" si="9"/>
        <v>1620</v>
      </c>
      <c r="H76" s="37">
        <v>100</v>
      </c>
      <c r="I76" s="9">
        <v>100</v>
      </c>
      <c r="J76" s="11">
        <f t="shared" si="10"/>
        <v>200</v>
      </c>
      <c r="K76" s="37">
        <v>100</v>
      </c>
      <c r="L76" s="9">
        <v>100</v>
      </c>
      <c r="M76" s="11">
        <f t="shared" si="8"/>
        <v>200</v>
      </c>
      <c r="N76" s="37">
        <v>500</v>
      </c>
      <c r="O76" s="9">
        <v>200</v>
      </c>
      <c r="P76" s="11">
        <f t="shared" si="11"/>
        <v>700</v>
      </c>
      <c r="Q76" s="37">
        <v>0</v>
      </c>
      <c r="R76" s="12">
        <v>0</v>
      </c>
      <c r="S76" s="11">
        <f t="shared" si="6"/>
        <v>0</v>
      </c>
      <c r="T76" s="42">
        <f t="shared" si="7"/>
        <v>2720</v>
      </c>
      <c r="U76" s="27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2:39" ht="34.5" customHeight="1">
      <c r="B77" s="9">
        <v>72</v>
      </c>
      <c r="C77" s="17" t="s">
        <v>146</v>
      </c>
      <c r="D77" s="14" t="s">
        <v>161</v>
      </c>
      <c r="E77" s="37">
        <f>90*2+270</f>
        <v>450</v>
      </c>
      <c r="F77" s="9">
        <v>90</v>
      </c>
      <c r="G77" s="11">
        <f t="shared" ref="G77:G138" si="12">SUM(E77:F77)</f>
        <v>540</v>
      </c>
      <c r="H77" s="37">
        <v>100</v>
      </c>
      <c r="I77" s="9">
        <v>100</v>
      </c>
      <c r="J77" s="11">
        <f t="shared" si="10"/>
        <v>200</v>
      </c>
      <c r="K77" s="37">
        <v>100</v>
      </c>
      <c r="L77" s="9">
        <v>100</v>
      </c>
      <c r="M77" s="11">
        <f t="shared" si="8"/>
        <v>200</v>
      </c>
      <c r="N77" s="37">
        <v>500</v>
      </c>
      <c r="O77" s="9">
        <v>200</v>
      </c>
      <c r="P77" s="11">
        <f t="shared" si="11"/>
        <v>700</v>
      </c>
      <c r="Q77" s="37">
        <v>0</v>
      </c>
      <c r="R77" s="12">
        <v>0</v>
      </c>
      <c r="S77" s="11">
        <f t="shared" si="6"/>
        <v>0</v>
      </c>
      <c r="T77" s="42">
        <f t="shared" si="7"/>
        <v>1640</v>
      </c>
      <c r="U77" s="27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2:39" ht="34.5" customHeight="1">
      <c r="B78" s="9">
        <v>73</v>
      </c>
      <c r="C78" s="17" t="s">
        <v>147</v>
      </c>
      <c r="D78" s="14" t="s">
        <v>162</v>
      </c>
      <c r="E78" s="37">
        <f>90*2+270</f>
        <v>450</v>
      </c>
      <c r="F78" s="9">
        <v>90</v>
      </c>
      <c r="G78" s="11">
        <f t="shared" si="12"/>
        <v>540</v>
      </c>
      <c r="H78" s="37">
        <v>100</v>
      </c>
      <c r="I78" s="9">
        <v>100</v>
      </c>
      <c r="J78" s="11">
        <f t="shared" si="10"/>
        <v>200</v>
      </c>
      <c r="K78" s="37">
        <v>100</v>
      </c>
      <c r="L78" s="9">
        <v>100</v>
      </c>
      <c r="M78" s="11">
        <f t="shared" si="8"/>
        <v>200</v>
      </c>
      <c r="N78" s="37">
        <v>500</v>
      </c>
      <c r="O78" s="9">
        <v>200</v>
      </c>
      <c r="P78" s="11">
        <f t="shared" si="11"/>
        <v>700</v>
      </c>
      <c r="Q78" s="37">
        <v>0</v>
      </c>
      <c r="R78" s="12">
        <v>0</v>
      </c>
      <c r="S78" s="11">
        <f t="shared" si="6"/>
        <v>0</v>
      </c>
      <c r="T78" s="42">
        <f t="shared" si="7"/>
        <v>1640</v>
      </c>
      <c r="U78" s="27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2:39" ht="34.5" customHeight="1">
      <c r="B79" s="9">
        <v>74</v>
      </c>
      <c r="C79" s="17" t="s">
        <v>148</v>
      </c>
      <c r="D79" s="14" t="s">
        <v>163</v>
      </c>
      <c r="E79" s="37">
        <f>460*2+1390</f>
        <v>2310</v>
      </c>
      <c r="F79" s="9">
        <v>460</v>
      </c>
      <c r="G79" s="11">
        <f t="shared" si="12"/>
        <v>2770</v>
      </c>
      <c r="H79" s="37">
        <v>100</v>
      </c>
      <c r="I79" s="9">
        <v>100</v>
      </c>
      <c r="J79" s="11">
        <f t="shared" si="10"/>
        <v>200</v>
      </c>
      <c r="K79" s="37">
        <v>100</v>
      </c>
      <c r="L79" s="9">
        <v>100</v>
      </c>
      <c r="M79" s="11">
        <f t="shared" si="8"/>
        <v>200</v>
      </c>
      <c r="N79" s="37">
        <v>0</v>
      </c>
      <c r="O79" s="9">
        <v>0</v>
      </c>
      <c r="P79" s="11">
        <f t="shared" si="11"/>
        <v>0</v>
      </c>
      <c r="Q79" s="37">
        <v>3000</v>
      </c>
      <c r="R79" s="12">
        <v>1200</v>
      </c>
      <c r="S79" s="11">
        <f t="shared" ref="S79:S141" si="13">SUM(Q79:R79)</f>
        <v>4200</v>
      </c>
      <c r="T79" s="42">
        <f t="shared" ref="T79:T141" si="14">G79+J79+M79+P79+S79</f>
        <v>7370</v>
      </c>
      <c r="U79" s="27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2:39" ht="34.5" customHeight="1">
      <c r="B80" s="9">
        <v>75</v>
      </c>
      <c r="C80" s="17" t="s">
        <v>149</v>
      </c>
      <c r="D80" s="14" t="s">
        <v>164</v>
      </c>
      <c r="E80" s="37">
        <f>170*2+500</f>
        <v>840</v>
      </c>
      <c r="F80" s="9">
        <v>170</v>
      </c>
      <c r="G80" s="11">
        <f t="shared" si="12"/>
        <v>1010</v>
      </c>
      <c r="H80" s="37">
        <v>100</v>
      </c>
      <c r="I80" s="9">
        <v>100</v>
      </c>
      <c r="J80" s="11">
        <f t="shared" si="10"/>
        <v>200</v>
      </c>
      <c r="K80" s="37">
        <v>100</v>
      </c>
      <c r="L80" s="9">
        <v>100</v>
      </c>
      <c r="M80" s="11">
        <f t="shared" si="8"/>
        <v>200</v>
      </c>
      <c r="N80" s="37">
        <v>500</v>
      </c>
      <c r="O80" s="9">
        <v>200</v>
      </c>
      <c r="P80" s="11">
        <f t="shared" si="11"/>
        <v>700</v>
      </c>
      <c r="Q80" s="37">
        <v>0</v>
      </c>
      <c r="R80" s="12">
        <v>0</v>
      </c>
      <c r="S80" s="11">
        <f t="shared" si="13"/>
        <v>0</v>
      </c>
      <c r="T80" s="42">
        <f t="shared" si="14"/>
        <v>2110</v>
      </c>
      <c r="U80" s="27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2:39" ht="34.5" customHeight="1">
      <c r="B81" s="9">
        <v>76</v>
      </c>
      <c r="C81" s="17" t="s">
        <v>150</v>
      </c>
      <c r="D81" s="14" t="s">
        <v>165</v>
      </c>
      <c r="E81" s="37">
        <f>80*2+250</f>
        <v>410</v>
      </c>
      <c r="F81" s="9">
        <v>80</v>
      </c>
      <c r="G81" s="11">
        <f t="shared" si="12"/>
        <v>490</v>
      </c>
      <c r="H81" s="37">
        <v>100</v>
      </c>
      <c r="I81" s="9">
        <v>100</v>
      </c>
      <c r="J81" s="11">
        <f t="shared" si="10"/>
        <v>200</v>
      </c>
      <c r="K81" s="37">
        <v>100</v>
      </c>
      <c r="L81" s="9">
        <v>100</v>
      </c>
      <c r="M81" s="11">
        <f t="shared" si="8"/>
        <v>200</v>
      </c>
      <c r="N81" s="37">
        <v>0</v>
      </c>
      <c r="O81" s="9">
        <v>0</v>
      </c>
      <c r="P81" s="11">
        <f t="shared" si="11"/>
        <v>0</v>
      </c>
      <c r="Q81" s="37">
        <v>3000</v>
      </c>
      <c r="R81" s="12">
        <v>1200</v>
      </c>
      <c r="S81" s="11">
        <f t="shared" si="13"/>
        <v>4200</v>
      </c>
      <c r="T81" s="42">
        <f t="shared" si="14"/>
        <v>5090</v>
      </c>
      <c r="U81" s="27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2:39" ht="34.5" customHeight="1">
      <c r="B82" s="9">
        <v>77</v>
      </c>
      <c r="C82" s="17" t="s">
        <v>168</v>
      </c>
      <c r="D82" s="14" t="s">
        <v>166</v>
      </c>
      <c r="E82" s="37">
        <f>170*2+500</f>
        <v>840</v>
      </c>
      <c r="F82" s="9">
        <v>170</v>
      </c>
      <c r="G82" s="11">
        <f t="shared" si="12"/>
        <v>1010</v>
      </c>
      <c r="H82" s="37">
        <v>100</v>
      </c>
      <c r="I82" s="9">
        <v>100</v>
      </c>
      <c r="J82" s="11">
        <f t="shared" si="10"/>
        <v>200</v>
      </c>
      <c r="K82" s="37">
        <v>100</v>
      </c>
      <c r="L82" s="9">
        <v>100</v>
      </c>
      <c r="M82" s="11">
        <f t="shared" si="8"/>
        <v>200</v>
      </c>
      <c r="N82" s="37">
        <v>500</v>
      </c>
      <c r="O82" s="9">
        <v>200</v>
      </c>
      <c r="P82" s="11">
        <f t="shared" si="11"/>
        <v>700</v>
      </c>
      <c r="Q82" s="37">
        <v>0</v>
      </c>
      <c r="R82" s="12">
        <v>0</v>
      </c>
      <c r="S82" s="11">
        <f t="shared" si="13"/>
        <v>0</v>
      </c>
      <c r="T82" s="42">
        <f t="shared" si="14"/>
        <v>2110</v>
      </c>
      <c r="U82" s="27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2:39" ht="34.5" customHeight="1">
      <c r="B83" s="9">
        <v>78</v>
      </c>
      <c r="C83" s="17" t="s">
        <v>169</v>
      </c>
      <c r="D83" s="30" t="s">
        <v>167</v>
      </c>
      <c r="E83" s="37">
        <f>170*2+500</f>
        <v>840</v>
      </c>
      <c r="F83" s="9">
        <v>170</v>
      </c>
      <c r="G83" s="11">
        <f t="shared" si="12"/>
        <v>1010</v>
      </c>
      <c r="H83" s="37">
        <v>100</v>
      </c>
      <c r="I83" s="9">
        <v>100</v>
      </c>
      <c r="J83" s="11">
        <f t="shared" si="10"/>
        <v>200</v>
      </c>
      <c r="K83" s="37">
        <v>100</v>
      </c>
      <c r="L83" s="9">
        <v>100</v>
      </c>
      <c r="M83" s="11">
        <f t="shared" si="8"/>
        <v>200</v>
      </c>
      <c r="N83" s="37">
        <v>500</v>
      </c>
      <c r="O83" s="9">
        <v>200</v>
      </c>
      <c r="P83" s="11">
        <f t="shared" si="11"/>
        <v>700</v>
      </c>
      <c r="Q83" s="37">
        <v>0</v>
      </c>
      <c r="R83" s="12">
        <v>0</v>
      </c>
      <c r="S83" s="11">
        <f t="shared" si="13"/>
        <v>0</v>
      </c>
      <c r="T83" s="42">
        <f t="shared" si="14"/>
        <v>2110</v>
      </c>
      <c r="U83" s="27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2:39" ht="34.5" customHeight="1">
      <c r="B84" s="9">
        <v>79</v>
      </c>
      <c r="C84" s="17" t="s">
        <v>171</v>
      </c>
      <c r="D84" s="14" t="s">
        <v>183</v>
      </c>
      <c r="E84" s="37">
        <f>80*2+250</f>
        <v>410</v>
      </c>
      <c r="F84" s="9">
        <v>80</v>
      </c>
      <c r="G84" s="11">
        <f t="shared" si="12"/>
        <v>490</v>
      </c>
      <c r="H84" s="37">
        <v>100</v>
      </c>
      <c r="I84" s="9">
        <v>100</v>
      </c>
      <c r="J84" s="11">
        <f t="shared" si="10"/>
        <v>200</v>
      </c>
      <c r="K84" s="37">
        <v>100</v>
      </c>
      <c r="L84" s="9">
        <v>100</v>
      </c>
      <c r="M84" s="11">
        <f t="shared" si="8"/>
        <v>200</v>
      </c>
      <c r="N84" s="37">
        <v>500</v>
      </c>
      <c r="O84" s="9">
        <v>200</v>
      </c>
      <c r="P84" s="11">
        <f t="shared" si="11"/>
        <v>700</v>
      </c>
      <c r="Q84" s="37">
        <v>0</v>
      </c>
      <c r="R84" s="12">
        <v>0</v>
      </c>
      <c r="S84" s="11">
        <f t="shared" si="13"/>
        <v>0</v>
      </c>
      <c r="T84" s="42">
        <f t="shared" si="14"/>
        <v>1590</v>
      </c>
      <c r="U84" s="27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2:39" ht="34.5" customHeight="1">
      <c r="B85" s="9">
        <v>80</v>
      </c>
      <c r="C85" s="17" t="s">
        <v>172</v>
      </c>
      <c r="D85" s="14" t="s">
        <v>184</v>
      </c>
      <c r="E85" s="37">
        <f>870*2+2600</f>
        <v>4340</v>
      </c>
      <c r="F85" s="9">
        <v>870</v>
      </c>
      <c r="G85" s="11">
        <f t="shared" si="12"/>
        <v>5210</v>
      </c>
      <c r="H85" s="37">
        <v>100</v>
      </c>
      <c r="I85" s="9">
        <v>100</v>
      </c>
      <c r="J85" s="11">
        <f t="shared" si="10"/>
        <v>200</v>
      </c>
      <c r="K85" s="37">
        <v>100</v>
      </c>
      <c r="L85" s="9">
        <v>100</v>
      </c>
      <c r="M85" s="11">
        <f t="shared" si="8"/>
        <v>200</v>
      </c>
      <c r="N85" s="37">
        <v>0</v>
      </c>
      <c r="O85" s="9">
        <v>0</v>
      </c>
      <c r="P85" s="11">
        <f t="shared" si="11"/>
        <v>0</v>
      </c>
      <c r="Q85" s="37">
        <v>3000</v>
      </c>
      <c r="R85" s="12">
        <v>1200</v>
      </c>
      <c r="S85" s="11">
        <f t="shared" si="13"/>
        <v>4200</v>
      </c>
      <c r="T85" s="42">
        <f t="shared" si="14"/>
        <v>9810</v>
      </c>
      <c r="U85" s="27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2:39" ht="34.5" customHeight="1">
      <c r="B86" s="9">
        <v>81</v>
      </c>
      <c r="C86" s="17" t="s">
        <v>173</v>
      </c>
      <c r="D86" s="14" t="s">
        <v>185</v>
      </c>
      <c r="E86" s="37">
        <f>700*2+2100</f>
        <v>3500</v>
      </c>
      <c r="F86" s="9">
        <v>700</v>
      </c>
      <c r="G86" s="11">
        <f t="shared" si="12"/>
        <v>4200</v>
      </c>
      <c r="H86" s="37">
        <v>100</v>
      </c>
      <c r="I86" s="9">
        <v>100</v>
      </c>
      <c r="J86" s="11">
        <f t="shared" si="10"/>
        <v>200</v>
      </c>
      <c r="K86" s="37">
        <v>100</v>
      </c>
      <c r="L86" s="9">
        <v>100</v>
      </c>
      <c r="M86" s="11">
        <f t="shared" si="8"/>
        <v>200</v>
      </c>
      <c r="N86" s="37">
        <v>500</v>
      </c>
      <c r="O86" s="9">
        <v>0</v>
      </c>
      <c r="P86" s="11">
        <f t="shared" si="11"/>
        <v>500</v>
      </c>
      <c r="Q86" s="37">
        <v>3000</v>
      </c>
      <c r="R86" s="12">
        <v>1200</v>
      </c>
      <c r="S86" s="11">
        <f t="shared" si="13"/>
        <v>4200</v>
      </c>
      <c r="T86" s="42">
        <f t="shared" si="14"/>
        <v>9300</v>
      </c>
      <c r="U86" s="27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2:39" ht="34.5" customHeight="1">
      <c r="B87" s="9">
        <v>82</v>
      </c>
      <c r="C87" s="17" t="s">
        <v>174</v>
      </c>
      <c r="D87" s="14" t="s">
        <v>186</v>
      </c>
      <c r="E87" s="37">
        <f>310*2+930</f>
        <v>1550</v>
      </c>
      <c r="F87" s="9">
        <v>310</v>
      </c>
      <c r="G87" s="11">
        <f t="shared" si="12"/>
        <v>1860</v>
      </c>
      <c r="H87" s="37">
        <v>100</v>
      </c>
      <c r="I87" s="9">
        <v>100</v>
      </c>
      <c r="J87" s="11">
        <f t="shared" si="10"/>
        <v>200</v>
      </c>
      <c r="K87" s="37">
        <v>100</v>
      </c>
      <c r="L87" s="9">
        <v>100</v>
      </c>
      <c r="M87" s="11">
        <f t="shared" si="8"/>
        <v>200</v>
      </c>
      <c r="N87" s="37">
        <v>500</v>
      </c>
      <c r="O87" s="9">
        <v>200</v>
      </c>
      <c r="P87" s="11">
        <f t="shared" si="11"/>
        <v>700</v>
      </c>
      <c r="Q87" s="37">
        <v>0</v>
      </c>
      <c r="R87" s="12">
        <v>0</v>
      </c>
      <c r="S87" s="11">
        <f t="shared" si="13"/>
        <v>0</v>
      </c>
      <c r="T87" s="42">
        <f t="shared" si="14"/>
        <v>2960</v>
      </c>
      <c r="U87" s="27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2:39" ht="34.5" customHeight="1">
      <c r="B88" s="9">
        <v>83</v>
      </c>
      <c r="C88" s="18" t="s">
        <v>175</v>
      </c>
      <c r="D88" s="14" t="s">
        <v>187</v>
      </c>
      <c r="E88" s="37">
        <f>810*2+2440</f>
        <v>4060</v>
      </c>
      <c r="F88" s="9">
        <v>810</v>
      </c>
      <c r="G88" s="11">
        <f t="shared" si="12"/>
        <v>4870</v>
      </c>
      <c r="H88" s="37">
        <v>100</v>
      </c>
      <c r="I88" s="9">
        <v>100</v>
      </c>
      <c r="J88" s="11">
        <f t="shared" si="10"/>
        <v>200</v>
      </c>
      <c r="K88" s="37">
        <v>100</v>
      </c>
      <c r="L88" s="9">
        <v>100</v>
      </c>
      <c r="M88" s="11">
        <f t="shared" si="8"/>
        <v>200</v>
      </c>
      <c r="N88" s="37">
        <v>500</v>
      </c>
      <c r="O88" s="9">
        <v>200</v>
      </c>
      <c r="P88" s="11">
        <f t="shared" si="11"/>
        <v>700</v>
      </c>
      <c r="Q88" s="37">
        <v>0</v>
      </c>
      <c r="R88" s="12">
        <v>0</v>
      </c>
      <c r="S88" s="11">
        <f t="shared" si="13"/>
        <v>0</v>
      </c>
      <c r="T88" s="42">
        <f t="shared" si="14"/>
        <v>5970</v>
      </c>
      <c r="U88" s="27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2:39" ht="34.5" customHeight="1">
      <c r="B89" s="9">
        <v>84</v>
      </c>
      <c r="C89" s="17" t="s">
        <v>176</v>
      </c>
      <c r="D89" s="14" t="s">
        <v>188</v>
      </c>
      <c r="E89" s="37">
        <f>820*2+2470</f>
        <v>4110</v>
      </c>
      <c r="F89" s="9">
        <v>820</v>
      </c>
      <c r="G89" s="11">
        <f t="shared" si="12"/>
        <v>4930</v>
      </c>
      <c r="H89" s="37">
        <v>100</v>
      </c>
      <c r="I89" s="9">
        <v>100</v>
      </c>
      <c r="J89" s="11">
        <f t="shared" si="10"/>
        <v>200</v>
      </c>
      <c r="K89" s="37">
        <v>100</v>
      </c>
      <c r="L89" s="9">
        <v>100</v>
      </c>
      <c r="M89" s="11">
        <f t="shared" si="8"/>
        <v>200</v>
      </c>
      <c r="N89" s="37">
        <v>0</v>
      </c>
      <c r="O89" s="9">
        <v>0</v>
      </c>
      <c r="P89" s="11">
        <f t="shared" si="11"/>
        <v>0</v>
      </c>
      <c r="Q89" s="37">
        <v>3000</v>
      </c>
      <c r="R89" s="12">
        <v>1200</v>
      </c>
      <c r="S89" s="11">
        <f t="shared" si="13"/>
        <v>4200</v>
      </c>
      <c r="T89" s="42">
        <f t="shared" si="14"/>
        <v>9530</v>
      </c>
      <c r="U89" s="27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2:39" ht="34.5" customHeight="1">
      <c r="B90" s="9">
        <v>85</v>
      </c>
      <c r="C90" s="17" t="s">
        <v>177</v>
      </c>
      <c r="D90" s="14" t="s">
        <v>189</v>
      </c>
      <c r="E90" s="37">
        <f>590*2+1780</f>
        <v>2960</v>
      </c>
      <c r="F90" s="9">
        <v>590</v>
      </c>
      <c r="G90" s="11">
        <f t="shared" si="12"/>
        <v>3550</v>
      </c>
      <c r="H90" s="37">
        <v>100</v>
      </c>
      <c r="I90" s="9">
        <v>100</v>
      </c>
      <c r="J90" s="11">
        <f t="shared" si="10"/>
        <v>200</v>
      </c>
      <c r="K90" s="37">
        <v>100</v>
      </c>
      <c r="L90" s="9">
        <v>100</v>
      </c>
      <c r="M90" s="11">
        <f t="shared" si="8"/>
        <v>200</v>
      </c>
      <c r="N90" s="37">
        <v>0</v>
      </c>
      <c r="O90" s="9">
        <v>0</v>
      </c>
      <c r="P90" s="11">
        <f t="shared" si="11"/>
        <v>0</v>
      </c>
      <c r="Q90" s="37">
        <v>3000</v>
      </c>
      <c r="R90" s="12">
        <v>1200</v>
      </c>
      <c r="S90" s="11">
        <f t="shared" si="13"/>
        <v>4200</v>
      </c>
      <c r="T90" s="42">
        <f t="shared" si="14"/>
        <v>8150</v>
      </c>
      <c r="U90" s="27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2:39" ht="34.5" customHeight="1">
      <c r="B91" s="9">
        <v>86</v>
      </c>
      <c r="C91" s="17" t="s">
        <v>178</v>
      </c>
      <c r="D91" s="14" t="s">
        <v>190</v>
      </c>
      <c r="E91" s="37">
        <f>330*2+990</f>
        <v>1650</v>
      </c>
      <c r="F91" s="9">
        <v>330</v>
      </c>
      <c r="G91" s="11">
        <f t="shared" si="12"/>
        <v>1980</v>
      </c>
      <c r="H91" s="37">
        <v>100</v>
      </c>
      <c r="I91" s="9">
        <v>100</v>
      </c>
      <c r="J91" s="11">
        <f t="shared" si="10"/>
        <v>200</v>
      </c>
      <c r="K91" s="37">
        <v>100</v>
      </c>
      <c r="L91" s="9">
        <v>100</v>
      </c>
      <c r="M91" s="11">
        <f t="shared" si="8"/>
        <v>200</v>
      </c>
      <c r="N91" s="37">
        <v>0</v>
      </c>
      <c r="O91" s="9">
        <v>0</v>
      </c>
      <c r="P91" s="11">
        <f t="shared" si="11"/>
        <v>0</v>
      </c>
      <c r="Q91" s="37">
        <v>3000</v>
      </c>
      <c r="R91" s="12">
        <v>1200</v>
      </c>
      <c r="S91" s="11">
        <f t="shared" si="13"/>
        <v>4200</v>
      </c>
      <c r="T91" s="42">
        <f t="shared" si="14"/>
        <v>6580</v>
      </c>
      <c r="U91" s="27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2:39" ht="34.5" customHeight="1">
      <c r="B92" s="9">
        <v>87</v>
      </c>
      <c r="C92" s="17" t="s">
        <v>179</v>
      </c>
      <c r="D92" s="14" t="s">
        <v>191</v>
      </c>
      <c r="E92" s="37">
        <f>800+1200</f>
        <v>2000</v>
      </c>
      <c r="F92" s="9">
        <v>400</v>
      </c>
      <c r="G92" s="11">
        <f t="shared" si="12"/>
        <v>2400</v>
      </c>
      <c r="H92" s="37">
        <v>100</v>
      </c>
      <c r="I92" s="9">
        <v>100</v>
      </c>
      <c r="J92" s="11">
        <f t="shared" si="10"/>
        <v>200</v>
      </c>
      <c r="K92" s="37">
        <v>100</v>
      </c>
      <c r="L92" s="9">
        <v>100</v>
      </c>
      <c r="M92" s="11">
        <f t="shared" si="8"/>
        <v>200</v>
      </c>
      <c r="N92" s="37">
        <v>500</v>
      </c>
      <c r="O92" s="9">
        <v>200</v>
      </c>
      <c r="P92" s="11">
        <f t="shared" si="11"/>
        <v>700</v>
      </c>
      <c r="Q92" s="37">
        <v>0</v>
      </c>
      <c r="R92" s="12">
        <v>0</v>
      </c>
      <c r="S92" s="11">
        <f t="shared" si="13"/>
        <v>0</v>
      </c>
      <c r="T92" s="42">
        <f t="shared" si="14"/>
        <v>3500</v>
      </c>
      <c r="U92" s="27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2:39" ht="34.5" customHeight="1">
      <c r="B93" s="9">
        <v>88</v>
      </c>
      <c r="C93" s="17" t="s">
        <v>180</v>
      </c>
      <c r="D93" s="14" t="s">
        <v>192</v>
      </c>
      <c r="E93" s="37">
        <f>410*2+1240</f>
        <v>2060</v>
      </c>
      <c r="F93" s="9">
        <v>410</v>
      </c>
      <c r="G93" s="11">
        <f t="shared" si="12"/>
        <v>2470</v>
      </c>
      <c r="H93" s="37">
        <v>100</v>
      </c>
      <c r="I93" s="9">
        <v>100</v>
      </c>
      <c r="J93" s="11">
        <f t="shared" si="10"/>
        <v>200</v>
      </c>
      <c r="K93" s="37">
        <v>100</v>
      </c>
      <c r="L93" s="9">
        <v>100</v>
      </c>
      <c r="M93" s="11">
        <f t="shared" si="8"/>
        <v>200</v>
      </c>
      <c r="N93" s="37">
        <v>0</v>
      </c>
      <c r="O93" s="9">
        <v>0</v>
      </c>
      <c r="P93" s="11">
        <f t="shared" si="11"/>
        <v>0</v>
      </c>
      <c r="Q93" s="37">
        <v>3000</v>
      </c>
      <c r="R93" s="12">
        <v>1200</v>
      </c>
      <c r="S93" s="11">
        <f t="shared" si="13"/>
        <v>4200</v>
      </c>
      <c r="T93" s="42">
        <f t="shared" si="14"/>
        <v>7070</v>
      </c>
      <c r="U93" s="27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2:39" ht="34.5" customHeight="1">
      <c r="B94" s="9">
        <v>89</v>
      </c>
      <c r="C94" s="17" t="s">
        <v>181</v>
      </c>
      <c r="D94" s="14" t="s">
        <v>193</v>
      </c>
      <c r="E94" s="37">
        <f>90*2+270</f>
        <v>450</v>
      </c>
      <c r="F94" s="9">
        <v>90</v>
      </c>
      <c r="G94" s="11">
        <f t="shared" si="12"/>
        <v>540</v>
      </c>
      <c r="H94" s="37">
        <v>100</v>
      </c>
      <c r="I94" s="9">
        <v>100</v>
      </c>
      <c r="J94" s="11">
        <f t="shared" si="10"/>
        <v>200</v>
      </c>
      <c r="K94" s="37">
        <v>100</v>
      </c>
      <c r="L94" s="9">
        <v>100</v>
      </c>
      <c r="M94" s="11">
        <f t="shared" si="8"/>
        <v>200</v>
      </c>
      <c r="N94" s="37">
        <v>500</v>
      </c>
      <c r="O94" s="9">
        <v>200</v>
      </c>
      <c r="P94" s="11">
        <f t="shared" si="11"/>
        <v>700</v>
      </c>
      <c r="Q94" s="37">
        <v>0</v>
      </c>
      <c r="R94" s="12">
        <v>0</v>
      </c>
      <c r="S94" s="11">
        <f t="shared" si="13"/>
        <v>0</v>
      </c>
      <c r="T94" s="42">
        <f t="shared" si="14"/>
        <v>1640</v>
      </c>
      <c r="U94" s="27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2:39" ht="34.5" customHeight="1">
      <c r="B95" s="9">
        <v>90</v>
      </c>
      <c r="C95" s="17" t="s">
        <v>182</v>
      </c>
      <c r="D95" s="28" t="s">
        <v>194</v>
      </c>
      <c r="E95" s="37">
        <f>660*2+1970</f>
        <v>3290</v>
      </c>
      <c r="F95" s="9">
        <v>660</v>
      </c>
      <c r="G95" s="11">
        <f t="shared" si="12"/>
        <v>3950</v>
      </c>
      <c r="H95" s="37">
        <v>100</v>
      </c>
      <c r="I95" s="9">
        <v>100</v>
      </c>
      <c r="J95" s="11">
        <f t="shared" si="10"/>
        <v>200</v>
      </c>
      <c r="K95" s="37">
        <v>100</v>
      </c>
      <c r="L95" s="9">
        <v>100</v>
      </c>
      <c r="M95" s="11">
        <f t="shared" si="8"/>
        <v>200</v>
      </c>
      <c r="N95" s="37">
        <v>0</v>
      </c>
      <c r="O95" s="9">
        <v>0</v>
      </c>
      <c r="P95" s="11">
        <f t="shared" si="11"/>
        <v>0</v>
      </c>
      <c r="Q95" s="37">
        <v>3000</v>
      </c>
      <c r="R95" s="12">
        <v>1200</v>
      </c>
      <c r="S95" s="11">
        <f t="shared" si="13"/>
        <v>4200</v>
      </c>
      <c r="T95" s="42">
        <f t="shared" si="14"/>
        <v>8550</v>
      </c>
      <c r="U95" s="27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2:39" ht="34.5" customHeight="1">
      <c r="B96" s="9">
        <v>91</v>
      </c>
      <c r="C96" s="17" t="s">
        <v>195</v>
      </c>
      <c r="D96" s="14" t="s">
        <v>210</v>
      </c>
      <c r="E96" s="37">
        <f>160*2+490</f>
        <v>810</v>
      </c>
      <c r="F96" s="9">
        <v>160</v>
      </c>
      <c r="G96" s="11">
        <f t="shared" si="12"/>
        <v>970</v>
      </c>
      <c r="H96" s="37">
        <v>100</v>
      </c>
      <c r="I96" s="9">
        <v>100</v>
      </c>
      <c r="J96" s="11">
        <f t="shared" si="10"/>
        <v>200</v>
      </c>
      <c r="K96" s="37">
        <v>100</v>
      </c>
      <c r="L96" s="9">
        <v>100</v>
      </c>
      <c r="M96" s="11">
        <f t="shared" si="8"/>
        <v>200</v>
      </c>
      <c r="N96" s="37">
        <v>500</v>
      </c>
      <c r="O96" s="9">
        <v>200</v>
      </c>
      <c r="P96" s="11">
        <f t="shared" si="11"/>
        <v>700</v>
      </c>
      <c r="Q96" s="37">
        <v>0</v>
      </c>
      <c r="R96" s="12">
        <v>0</v>
      </c>
      <c r="S96" s="11">
        <f t="shared" si="13"/>
        <v>0</v>
      </c>
      <c r="T96" s="42">
        <f t="shared" si="14"/>
        <v>2070</v>
      </c>
      <c r="U96" s="27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2:39" ht="34.5" customHeight="1">
      <c r="B97" s="9">
        <v>92</v>
      </c>
      <c r="C97" s="17" t="s">
        <v>196</v>
      </c>
      <c r="D97" s="14" t="s">
        <v>211</v>
      </c>
      <c r="E97" s="37">
        <f>190*2+580</f>
        <v>960</v>
      </c>
      <c r="F97" s="9">
        <v>190</v>
      </c>
      <c r="G97" s="11">
        <f t="shared" si="12"/>
        <v>1150</v>
      </c>
      <c r="H97" s="37">
        <v>100</v>
      </c>
      <c r="I97" s="9">
        <v>100</v>
      </c>
      <c r="J97" s="11">
        <f t="shared" si="10"/>
        <v>200</v>
      </c>
      <c r="K97" s="37">
        <v>100</v>
      </c>
      <c r="L97" s="9">
        <v>100</v>
      </c>
      <c r="M97" s="11">
        <f t="shared" si="8"/>
        <v>200</v>
      </c>
      <c r="N97" s="37">
        <v>0</v>
      </c>
      <c r="O97" s="9">
        <v>0</v>
      </c>
      <c r="P97" s="11">
        <f t="shared" si="11"/>
        <v>0</v>
      </c>
      <c r="Q97" s="37">
        <v>3000</v>
      </c>
      <c r="R97" s="12">
        <v>1200</v>
      </c>
      <c r="S97" s="11">
        <f t="shared" si="13"/>
        <v>4200</v>
      </c>
      <c r="T97" s="42">
        <f t="shared" si="14"/>
        <v>5750</v>
      </c>
      <c r="U97" s="27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2:39" ht="34.5" customHeight="1">
      <c r="B98" s="9">
        <v>93</v>
      </c>
      <c r="C98" s="17" t="s">
        <v>197</v>
      </c>
      <c r="D98" s="15" t="s">
        <v>212</v>
      </c>
      <c r="E98" s="37">
        <f>160*2+470</f>
        <v>790</v>
      </c>
      <c r="F98" s="9">
        <v>160</v>
      </c>
      <c r="G98" s="11">
        <f t="shared" si="12"/>
        <v>950</v>
      </c>
      <c r="H98" s="37">
        <v>100</v>
      </c>
      <c r="I98" s="9">
        <v>100</v>
      </c>
      <c r="J98" s="11">
        <f t="shared" si="10"/>
        <v>200</v>
      </c>
      <c r="K98" s="37">
        <v>100</v>
      </c>
      <c r="L98" s="9">
        <v>100</v>
      </c>
      <c r="M98" s="11">
        <f t="shared" si="8"/>
        <v>200</v>
      </c>
      <c r="N98" s="37">
        <v>500</v>
      </c>
      <c r="O98" s="9">
        <v>200</v>
      </c>
      <c r="P98" s="11">
        <f t="shared" si="11"/>
        <v>700</v>
      </c>
      <c r="Q98" s="37">
        <v>0</v>
      </c>
      <c r="R98" s="12">
        <v>0</v>
      </c>
      <c r="S98" s="11">
        <f t="shared" si="13"/>
        <v>0</v>
      </c>
      <c r="T98" s="42">
        <f t="shared" si="14"/>
        <v>2050</v>
      </c>
      <c r="U98" s="27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2:39" ht="34.5" customHeight="1">
      <c r="B99" s="9">
        <v>94</v>
      </c>
      <c r="C99" s="17" t="s">
        <v>198</v>
      </c>
      <c r="D99" s="14" t="s">
        <v>213</v>
      </c>
      <c r="E99" s="37">
        <v>720</v>
      </c>
      <c r="F99" s="9">
        <v>140</v>
      </c>
      <c r="G99" s="11">
        <f t="shared" si="12"/>
        <v>860</v>
      </c>
      <c r="H99" s="37">
        <v>100</v>
      </c>
      <c r="I99" s="9">
        <v>100</v>
      </c>
      <c r="J99" s="11">
        <f t="shared" si="10"/>
        <v>200</v>
      </c>
      <c r="K99" s="37">
        <v>100</v>
      </c>
      <c r="L99" s="9">
        <v>100</v>
      </c>
      <c r="M99" s="11">
        <f t="shared" si="8"/>
        <v>200</v>
      </c>
      <c r="N99" s="37">
        <v>500</v>
      </c>
      <c r="O99" s="9">
        <v>200</v>
      </c>
      <c r="P99" s="11">
        <f t="shared" si="11"/>
        <v>700</v>
      </c>
      <c r="Q99" s="37">
        <v>0</v>
      </c>
      <c r="R99" s="12">
        <v>0</v>
      </c>
      <c r="S99" s="11">
        <f t="shared" si="13"/>
        <v>0</v>
      </c>
      <c r="T99" s="42">
        <f t="shared" si="14"/>
        <v>1960</v>
      </c>
      <c r="U99" s="27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2:39" ht="34.5" customHeight="1">
      <c r="B100" s="9">
        <v>95</v>
      </c>
      <c r="C100" s="17" t="s">
        <v>199</v>
      </c>
      <c r="D100" s="14" t="s">
        <v>214</v>
      </c>
      <c r="E100" s="37">
        <f>290*2+860</f>
        <v>1440</v>
      </c>
      <c r="F100" s="9">
        <v>290</v>
      </c>
      <c r="G100" s="11">
        <f t="shared" si="12"/>
        <v>1730</v>
      </c>
      <c r="H100" s="37">
        <v>100</v>
      </c>
      <c r="I100" s="9">
        <v>100</v>
      </c>
      <c r="J100" s="11">
        <f t="shared" si="10"/>
        <v>200</v>
      </c>
      <c r="K100" s="37">
        <v>100</v>
      </c>
      <c r="L100" s="9">
        <v>100</v>
      </c>
      <c r="M100" s="11">
        <f t="shared" si="8"/>
        <v>200</v>
      </c>
      <c r="N100" s="37">
        <v>0</v>
      </c>
      <c r="O100" s="9">
        <v>0</v>
      </c>
      <c r="P100" s="11">
        <f t="shared" si="11"/>
        <v>0</v>
      </c>
      <c r="Q100" s="37">
        <v>3000</v>
      </c>
      <c r="R100" s="12">
        <v>1200</v>
      </c>
      <c r="S100" s="11">
        <f t="shared" si="13"/>
        <v>4200</v>
      </c>
      <c r="T100" s="42">
        <f t="shared" si="14"/>
        <v>6330</v>
      </c>
      <c r="U100" s="27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2:39" ht="34.5" customHeight="1">
      <c r="B101" s="9">
        <v>96</v>
      </c>
      <c r="C101" s="17" t="s">
        <v>200</v>
      </c>
      <c r="D101" s="14" t="s">
        <v>215</v>
      </c>
      <c r="E101" s="37">
        <f>1550*2+4650</f>
        <v>7750</v>
      </c>
      <c r="F101" s="9">
        <v>1550</v>
      </c>
      <c r="G101" s="11">
        <f t="shared" si="12"/>
        <v>9300</v>
      </c>
      <c r="H101" s="37">
        <v>100</v>
      </c>
      <c r="I101" s="9">
        <v>100</v>
      </c>
      <c r="J101" s="11">
        <f t="shared" si="10"/>
        <v>200</v>
      </c>
      <c r="K101" s="37">
        <v>100</v>
      </c>
      <c r="L101" s="9">
        <v>100</v>
      </c>
      <c r="M101" s="11">
        <f t="shared" si="8"/>
        <v>200</v>
      </c>
      <c r="N101" s="37">
        <v>0</v>
      </c>
      <c r="O101" s="9">
        <v>0</v>
      </c>
      <c r="P101" s="11">
        <f t="shared" si="11"/>
        <v>0</v>
      </c>
      <c r="Q101" s="37">
        <v>3000</v>
      </c>
      <c r="R101" s="12">
        <v>1200</v>
      </c>
      <c r="S101" s="11">
        <f t="shared" si="13"/>
        <v>4200</v>
      </c>
      <c r="T101" s="42">
        <f t="shared" si="14"/>
        <v>13900</v>
      </c>
      <c r="U101" s="27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2:39" ht="34.5" customHeight="1">
      <c r="B102" s="9">
        <v>97</v>
      </c>
      <c r="C102" s="17" t="s">
        <v>201</v>
      </c>
      <c r="D102" s="14" t="s">
        <v>216</v>
      </c>
      <c r="E102" s="37">
        <f>80*2+230</f>
        <v>390</v>
      </c>
      <c r="F102" s="9">
        <v>80</v>
      </c>
      <c r="G102" s="11">
        <f t="shared" si="12"/>
        <v>470</v>
      </c>
      <c r="H102" s="37">
        <v>100</v>
      </c>
      <c r="I102" s="9">
        <v>100</v>
      </c>
      <c r="J102" s="11">
        <f t="shared" si="10"/>
        <v>200</v>
      </c>
      <c r="K102" s="37">
        <v>100</v>
      </c>
      <c r="L102" s="9">
        <v>100</v>
      </c>
      <c r="M102" s="11">
        <f t="shared" si="8"/>
        <v>200</v>
      </c>
      <c r="N102" s="37">
        <v>500</v>
      </c>
      <c r="O102" s="9">
        <v>200</v>
      </c>
      <c r="P102" s="11">
        <f t="shared" si="11"/>
        <v>700</v>
      </c>
      <c r="Q102" s="37">
        <v>0</v>
      </c>
      <c r="R102" s="12">
        <v>0</v>
      </c>
      <c r="S102" s="11">
        <f t="shared" si="13"/>
        <v>0</v>
      </c>
      <c r="T102" s="42">
        <f t="shared" si="14"/>
        <v>1570</v>
      </c>
      <c r="U102" s="27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2:39" ht="34.5" customHeight="1">
      <c r="B103" s="9">
        <v>98</v>
      </c>
      <c r="C103" s="17" t="s">
        <v>202</v>
      </c>
      <c r="D103" s="14" t="s">
        <v>217</v>
      </c>
      <c r="E103" s="37">
        <f>70*2+220</f>
        <v>360</v>
      </c>
      <c r="F103" s="9">
        <v>70</v>
      </c>
      <c r="G103" s="11">
        <f t="shared" si="12"/>
        <v>430</v>
      </c>
      <c r="H103" s="37">
        <v>100</v>
      </c>
      <c r="I103" s="9">
        <v>100</v>
      </c>
      <c r="J103" s="11">
        <f t="shared" si="10"/>
        <v>200</v>
      </c>
      <c r="K103" s="37">
        <v>100</v>
      </c>
      <c r="L103" s="9">
        <v>100</v>
      </c>
      <c r="M103" s="11">
        <f t="shared" si="8"/>
        <v>200</v>
      </c>
      <c r="N103" s="37">
        <v>0</v>
      </c>
      <c r="O103" s="9">
        <v>0</v>
      </c>
      <c r="P103" s="11">
        <f t="shared" si="11"/>
        <v>0</v>
      </c>
      <c r="Q103" s="37">
        <v>3000</v>
      </c>
      <c r="R103" s="12">
        <v>1200</v>
      </c>
      <c r="S103" s="11">
        <f t="shared" si="13"/>
        <v>4200</v>
      </c>
      <c r="T103" s="42">
        <f t="shared" si="14"/>
        <v>5030</v>
      </c>
      <c r="U103" s="27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2:39" ht="34.5" customHeight="1">
      <c r="B104" s="9">
        <v>99</v>
      </c>
      <c r="C104" s="17" t="s">
        <v>203</v>
      </c>
      <c r="D104" s="14" t="s">
        <v>218</v>
      </c>
      <c r="E104" s="37">
        <f>740*2+2230</f>
        <v>3710</v>
      </c>
      <c r="F104" s="9">
        <v>740</v>
      </c>
      <c r="G104" s="11">
        <f t="shared" si="12"/>
        <v>4450</v>
      </c>
      <c r="H104" s="37">
        <v>100</v>
      </c>
      <c r="I104" s="9">
        <v>100</v>
      </c>
      <c r="J104" s="11">
        <f t="shared" si="10"/>
        <v>200</v>
      </c>
      <c r="K104" s="37">
        <v>100</v>
      </c>
      <c r="L104" s="9">
        <v>100</v>
      </c>
      <c r="M104" s="11">
        <f t="shared" si="8"/>
        <v>200</v>
      </c>
      <c r="N104" s="37">
        <v>0</v>
      </c>
      <c r="O104" s="9">
        <v>0</v>
      </c>
      <c r="P104" s="11">
        <f t="shared" si="11"/>
        <v>0</v>
      </c>
      <c r="Q104" s="37">
        <v>3000</v>
      </c>
      <c r="R104" s="12">
        <v>1200</v>
      </c>
      <c r="S104" s="11">
        <f t="shared" si="13"/>
        <v>4200</v>
      </c>
      <c r="T104" s="42">
        <f t="shared" si="14"/>
        <v>9050</v>
      </c>
      <c r="U104" s="27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2:39" ht="34.5" customHeight="1">
      <c r="B105" s="9">
        <v>100</v>
      </c>
      <c r="C105" s="17" t="s">
        <v>204</v>
      </c>
      <c r="D105" s="14" t="s">
        <v>219</v>
      </c>
      <c r="E105" s="37">
        <f>90*2+260</f>
        <v>440</v>
      </c>
      <c r="F105" s="9">
        <v>90</v>
      </c>
      <c r="G105" s="11">
        <f t="shared" si="12"/>
        <v>530</v>
      </c>
      <c r="H105" s="37">
        <v>100</v>
      </c>
      <c r="I105" s="9">
        <v>100</v>
      </c>
      <c r="J105" s="11">
        <f t="shared" si="10"/>
        <v>200</v>
      </c>
      <c r="K105" s="37">
        <v>100</v>
      </c>
      <c r="L105" s="9">
        <v>100</v>
      </c>
      <c r="M105" s="11">
        <f t="shared" si="8"/>
        <v>200</v>
      </c>
      <c r="N105" s="37">
        <v>0</v>
      </c>
      <c r="O105" s="9">
        <v>0</v>
      </c>
      <c r="P105" s="11">
        <f t="shared" si="11"/>
        <v>0</v>
      </c>
      <c r="Q105" s="37">
        <v>3000</v>
      </c>
      <c r="R105" s="12">
        <v>1200</v>
      </c>
      <c r="S105" s="11">
        <f t="shared" si="13"/>
        <v>4200</v>
      </c>
      <c r="T105" s="42">
        <f t="shared" si="14"/>
        <v>5130</v>
      </c>
      <c r="U105" s="27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2:39" ht="34.5" customHeight="1">
      <c r="B106" s="9">
        <v>101</v>
      </c>
      <c r="C106" s="17" t="s">
        <v>205</v>
      </c>
      <c r="D106" s="14" t="s">
        <v>484</v>
      </c>
      <c r="E106" s="37">
        <f>620*2+2100</f>
        <v>3340</v>
      </c>
      <c r="F106" s="9">
        <v>700</v>
      </c>
      <c r="G106" s="11">
        <f t="shared" si="12"/>
        <v>4040</v>
      </c>
      <c r="H106" s="37">
        <v>100</v>
      </c>
      <c r="I106" s="9">
        <v>100</v>
      </c>
      <c r="J106" s="11">
        <f t="shared" si="10"/>
        <v>200</v>
      </c>
      <c r="K106" s="37">
        <v>100</v>
      </c>
      <c r="L106" s="9">
        <v>100</v>
      </c>
      <c r="M106" s="11">
        <f t="shared" si="8"/>
        <v>200</v>
      </c>
      <c r="N106" s="37">
        <v>0</v>
      </c>
      <c r="O106" s="9">
        <v>0</v>
      </c>
      <c r="P106" s="11">
        <f t="shared" si="11"/>
        <v>0</v>
      </c>
      <c r="Q106" s="37">
        <v>3000</v>
      </c>
      <c r="R106" s="12">
        <v>1200</v>
      </c>
      <c r="S106" s="11">
        <f t="shared" si="13"/>
        <v>4200</v>
      </c>
      <c r="T106" s="42">
        <f t="shared" si="14"/>
        <v>8640</v>
      </c>
      <c r="U106" s="27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2:39" ht="34.5" customHeight="1">
      <c r="B107" s="9">
        <v>102</v>
      </c>
      <c r="C107" s="17" t="s">
        <v>206</v>
      </c>
      <c r="D107" s="14" t="s">
        <v>220</v>
      </c>
      <c r="E107" s="37">
        <f>820*2+2450</f>
        <v>4090</v>
      </c>
      <c r="F107" s="9">
        <v>820</v>
      </c>
      <c r="G107" s="11">
        <f t="shared" si="12"/>
        <v>4910</v>
      </c>
      <c r="H107" s="37">
        <v>100</v>
      </c>
      <c r="I107" s="9">
        <v>100</v>
      </c>
      <c r="J107" s="11">
        <f t="shared" si="10"/>
        <v>200</v>
      </c>
      <c r="K107" s="37">
        <v>100</v>
      </c>
      <c r="L107" s="9">
        <v>100</v>
      </c>
      <c r="M107" s="11">
        <f t="shared" si="8"/>
        <v>200</v>
      </c>
      <c r="N107" s="37">
        <v>500</v>
      </c>
      <c r="O107" s="9">
        <v>200</v>
      </c>
      <c r="P107" s="11">
        <f t="shared" si="11"/>
        <v>700</v>
      </c>
      <c r="Q107" s="37">
        <v>0</v>
      </c>
      <c r="R107" s="12">
        <v>0</v>
      </c>
      <c r="S107" s="11">
        <f t="shared" si="13"/>
        <v>0</v>
      </c>
      <c r="T107" s="42">
        <f t="shared" si="14"/>
        <v>6010</v>
      </c>
      <c r="U107" s="27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2:39" ht="34.5" customHeight="1">
      <c r="B108" s="9">
        <v>103</v>
      </c>
      <c r="C108" s="17" t="s">
        <v>207</v>
      </c>
      <c r="D108" s="14" t="s">
        <v>221</v>
      </c>
      <c r="E108" s="37">
        <f>740*2+2230</f>
        <v>3710</v>
      </c>
      <c r="F108" s="9">
        <v>740</v>
      </c>
      <c r="G108" s="11">
        <f t="shared" si="12"/>
        <v>4450</v>
      </c>
      <c r="H108" s="37">
        <v>100</v>
      </c>
      <c r="I108" s="9">
        <v>100</v>
      </c>
      <c r="J108" s="11">
        <f t="shared" si="10"/>
        <v>200</v>
      </c>
      <c r="K108" s="37">
        <v>100</v>
      </c>
      <c r="L108" s="9">
        <v>100</v>
      </c>
      <c r="M108" s="11">
        <f t="shared" si="8"/>
        <v>200</v>
      </c>
      <c r="N108" s="37">
        <v>0</v>
      </c>
      <c r="O108" s="9">
        <v>0</v>
      </c>
      <c r="P108" s="11">
        <f t="shared" si="11"/>
        <v>0</v>
      </c>
      <c r="Q108" s="37">
        <v>3000</v>
      </c>
      <c r="R108" s="12">
        <v>1200</v>
      </c>
      <c r="S108" s="11">
        <f t="shared" si="13"/>
        <v>4200</v>
      </c>
      <c r="T108" s="42">
        <f t="shared" si="14"/>
        <v>9050</v>
      </c>
      <c r="U108" s="27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2:39" ht="34.5" customHeight="1">
      <c r="B109" s="9">
        <v>104</v>
      </c>
      <c r="C109" s="17" t="s">
        <v>208</v>
      </c>
      <c r="D109" s="14" t="s">
        <v>222</v>
      </c>
      <c r="E109" s="37">
        <f>330*2+980</f>
        <v>1640</v>
      </c>
      <c r="F109" s="9">
        <v>330</v>
      </c>
      <c r="G109" s="11">
        <f t="shared" si="12"/>
        <v>1970</v>
      </c>
      <c r="H109" s="37">
        <v>100</v>
      </c>
      <c r="I109" s="9">
        <v>100</v>
      </c>
      <c r="J109" s="11">
        <f t="shared" si="10"/>
        <v>200</v>
      </c>
      <c r="K109" s="37">
        <v>100</v>
      </c>
      <c r="L109" s="9">
        <v>100</v>
      </c>
      <c r="M109" s="11">
        <f t="shared" si="8"/>
        <v>200</v>
      </c>
      <c r="N109" s="37">
        <v>0</v>
      </c>
      <c r="O109" s="9">
        <v>0</v>
      </c>
      <c r="P109" s="11">
        <f t="shared" si="11"/>
        <v>0</v>
      </c>
      <c r="Q109" s="37">
        <v>3000</v>
      </c>
      <c r="R109" s="12">
        <v>1200</v>
      </c>
      <c r="S109" s="11">
        <f t="shared" si="13"/>
        <v>4200</v>
      </c>
      <c r="T109" s="42">
        <f t="shared" si="14"/>
        <v>6570</v>
      </c>
      <c r="U109" s="27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2:39" ht="34.5" customHeight="1">
      <c r="B110" s="9">
        <v>105</v>
      </c>
      <c r="C110" s="18" t="s">
        <v>209</v>
      </c>
      <c r="D110" s="31" t="s">
        <v>223</v>
      </c>
      <c r="E110" s="37">
        <f>170*2+500</f>
        <v>840</v>
      </c>
      <c r="F110" s="9">
        <v>170</v>
      </c>
      <c r="G110" s="11">
        <f t="shared" si="12"/>
        <v>1010</v>
      </c>
      <c r="H110" s="37">
        <v>100</v>
      </c>
      <c r="I110" s="9">
        <v>100</v>
      </c>
      <c r="J110" s="11">
        <f t="shared" si="10"/>
        <v>200</v>
      </c>
      <c r="K110" s="37">
        <v>100</v>
      </c>
      <c r="L110" s="9">
        <v>100</v>
      </c>
      <c r="M110" s="11">
        <f t="shared" si="8"/>
        <v>200</v>
      </c>
      <c r="N110" s="37">
        <v>500</v>
      </c>
      <c r="O110" s="9">
        <v>200</v>
      </c>
      <c r="P110" s="11">
        <f t="shared" si="11"/>
        <v>700</v>
      </c>
      <c r="Q110" s="37">
        <v>0</v>
      </c>
      <c r="R110" s="12">
        <v>0</v>
      </c>
      <c r="S110" s="11">
        <f t="shared" si="13"/>
        <v>0</v>
      </c>
      <c r="T110" s="42">
        <f t="shared" si="14"/>
        <v>2110</v>
      </c>
      <c r="U110" s="27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2:39" ht="34.5" customHeight="1">
      <c r="B111" s="9">
        <v>106</v>
      </c>
      <c r="C111" s="17" t="s">
        <v>225</v>
      </c>
      <c r="D111" s="14" t="s">
        <v>224</v>
      </c>
      <c r="E111" s="37">
        <f>360*2+1090</f>
        <v>1810</v>
      </c>
      <c r="F111" s="9">
        <v>360</v>
      </c>
      <c r="G111" s="11">
        <f t="shared" si="12"/>
        <v>2170</v>
      </c>
      <c r="H111" s="37">
        <v>100</v>
      </c>
      <c r="I111" s="9">
        <v>100</v>
      </c>
      <c r="J111" s="11">
        <f t="shared" si="10"/>
        <v>200</v>
      </c>
      <c r="K111" s="37">
        <v>100</v>
      </c>
      <c r="L111" s="9">
        <v>100</v>
      </c>
      <c r="M111" s="11">
        <f t="shared" si="8"/>
        <v>200</v>
      </c>
      <c r="N111" s="37">
        <v>0</v>
      </c>
      <c r="O111" s="9">
        <v>0</v>
      </c>
      <c r="P111" s="11">
        <f t="shared" si="11"/>
        <v>0</v>
      </c>
      <c r="Q111" s="37">
        <v>3000</v>
      </c>
      <c r="R111" s="12">
        <v>1200</v>
      </c>
      <c r="S111" s="11">
        <f t="shared" si="13"/>
        <v>4200</v>
      </c>
      <c r="T111" s="42">
        <f t="shared" si="14"/>
        <v>6770</v>
      </c>
      <c r="U111" s="27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2:39" ht="34.5" customHeight="1">
      <c r="B112" s="9">
        <v>107</v>
      </c>
      <c r="C112" s="17" t="s">
        <v>226</v>
      </c>
      <c r="D112" s="14" t="s">
        <v>240</v>
      </c>
      <c r="E112" s="37">
        <f>160*2+490</f>
        <v>810</v>
      </c>
      <c r="F112" s="9">
        <v>160</v>
      </c>
      <c r="G112" s="11">
        <f t="shared" si="12"/>
        <v>970</v>
      </c>
      <c r="H112" s="37">
        <v>100</v>
      </c>
      <c r="I112" s="9">
        <v>100</v>
      </c>
      <c r="J112" s="11">
        <f t="shared" si="10"/>
        <v>200</v>
      </c>
      <c r="K112" s="37">
        <v>100</v>
      </c>
      <c r="L112" s="9">
        <v>100</v>
      </c>
      <c r="M112" s="11">
        <f t="shared" si="8"/>
        <v>200</v>
      </c>
      <c r="N112" s="37">
        <v>500</v>
      </c>
      <c r="O112" s="9">
        <v>200</v>
      </c>
      <c r="P112" s="11">
        <f t="shared" si="11"/>
        <v>700</v>
      </c>
      <c r="Q112" s="37">
        <v>0</v>
      </c>
      <c r="R112" s="12">
        <v>0</v>
      </c>
      <c r="S112" s="11">
        <f t="shared" si="13"/>
        <v>0</v>
      </c>
      <c r="T112" s="42">
        <f t="shared" si="14"/>
        <v>2070</v>
      </c>
      <c r="U112" s="27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2:39" ht="34.5" customHeight="1">
      <c r="B113" s="9">
        <v>108</v>
      </c>
      <c r="C113" s="17" t="s">
        <v>227</v>
      </c>
      <c r="D113" s="14" t="s">
        <v>241</v>
      </c>
      <c r="E113" s="37">
        <f>160*2+490</f>
        <v>810</v>
      </c>
      <c r="F113" s="9">
        <v>160</v>
      </c>
      <c r="G113" s="11">
        <f t="shared" si="12"/>
        <v>970</v>
      </c>
      <c r="H113" s="37">
        <v>100</v>
      </c>
      <c r="I113" s="9">
        <v>100</v>
      </c>
      <c r="J113" s="11">
        <f t="shared" si="10"/>
        <v>200</v>
      </c>
      <c r="K113" s="37">
        <v>100</v>
      </c>
      <c r="L113" s="9">
        <v>100</v>
      </c>
      <c r="M113" s="11">
        <f t="shared" si="8"/>
        <v>200</v>
      </c>
      <c r="N113" s="37">
        <v>500</v>
      </c>
      <c r="O113" s="9">
        <v>200</v>
      </c>
      <c r="P113" s="11">
        <f t="shared" si="11"/>
        <v>700</v>
      </c>
      <c r="Q113" s="37">
        <v>0</v>
      </c>
      <c r="R113" s="12">
        <v>0</v>
      </c>
      <c r="S113" s="11">
        <f t="shared" si="13"/>
        <v>0</v>
      </c>
      <c r="T113" s="42">
        <f t="shared" si="14"/>
        <v>2070</v>
      </c>
      <c r="U113" s="27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2:39" ht="34.5" customHeight="1">
      <c r="B114" s="9">
        <v>109</v>
      </c>
      <c r="C114" s="17" t="s">
        <v>228</v>
      </c>
      <c r="D114" s="14" t="s">
        <v>242</v>
      </c>
      <c r="E114" s="37">
        <f>280*2+850</f>
        <v>1410</v>
      </c>
      <c r="F114" s="9">
        <v>280</v>
      </c>
      <c r="G114" s="11">
        <f t="shared" si="12"/>
        <v>1690</v>
      </c>
      <c r="H114" s="37">
        <v>100</v>
      </c>
      <c r="I114" s="9">
        <v>100</v>
      </c>
      <c r="J114" s="11">
        <f t="shared" si="10"/>
        <v>200</v>
      </c>
      <c r="K114" s="37">
        <v>100</v>
      </c>
      <c r="L114" s="9">
        <v>100</v>
      </c>
      <c r="M114" s="11">
        <f t="shared" si="8"/>
        <v>200</v>
      </c>
      <c r="N114" s="37">
        <v>500</v>
      </c>
      <c r="O114" s="9">
        <v>0</v>
      </c>
      <c r="P114" s="11">
        <f t="shared" si="11"/>
        <v>500</v>
      </c>
      <c r="Q114" s="37">
        <v>3000</v>
      </c>
      <c r="R114" s="12">
        <v>1200</v>
      </c>
      <c r="S114" s="11">
        <f t="shared" si="13"/>
        <v>4200</v>
      </c>
      <c r="T114" s="42">
        <f t="shared" si="14"/>
        <v>6790</v>
      </c>
      <c r="U114" s="27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2:39" ht="34.5" customHeight="1">
      <c r="B115" s="9">
        <v>110</v>
      </c>
      <c r="C115" s="17" t="s">
        <v>229</v>
      </c>
      <c r="D115" s="14" t="s">
        <v>244</v>
      </c>
      <c r="E115" s="37">
        <f>420*2+1250</f>
        <v>2090</v>
      </c>
      <c r="F115" s="9">
        <v>420</v>
      </c>
      <c r="G115" s="11">
        <f t="shared" si="12"/>
        <v>2510</v>
      </c>
      <c r="H115" s="37">
        <v>100</v>
      </c>
      <c r="I115" s="9">
        <v>100</v>
      </c>
      <c r="J115" s="11">
        <f t="shared" si="10"/>
        <v>200</v>
      </c>
      <c r="K115" s="37">
        <v>100</v>
      </c>
      <c r="L115" s="9">
        <v>100</v>
      </c>
      <c r="M115" s="11">
        <f t="shared" si="8"/>
        <v>200</v>
      </c>
      <c r="N115" s="37">
        <v>0</v>
      </c>
      <c r="O115" s="9">
        <v>0</v>
      </c>
      <c r="P115" s="11">
        <f t="shared" si="11"/>
        <v>0</v>
      </c>
      <c r="Q115" s="37">
        <v>3000</v>
      </c>
      <c r="R115" s="12">
        <v>1200</v>
      </c>
      <c r="S115" s="11">
        <f t="shared" si="13"/>
        <v>4200</v>
      </c>
      <c r="T115" s="42">
        <f t="shared" si="14"/>
        <v>7110</v>
      </c>
      <c r="U115" s="27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2:39" ht="34.5" customHeight="1">
      <c r="B116" s="9">
        <v>111</v>
      </c>
      <c r="C116" s="17" t="s">
        <v>230</v>
      </c>
      <c r="D116" s="14" t="s">
        <v>245</v>
      </c>
      <c r="E116" s="37">
        <f>370*2+1110</f>
        <v>1850</v>
      </c>
      <c r="F116" s="9">
        <v>370</v>
      </c>
      <c r="G116" s="11">
        <f t="shared" si="12"/>
        <v>2220</v>
      </c>
      <c r="H116" s="37">
        <v>100</v>
      </c>
      <c r="I116" s="9">
        <v>100</v>
      </c>
      <c r="J116" s="11">
        <f t="shared" si="10"/>
        <v>200</v>
      </c>
      <c r="K116" s="37">
        <v>100</v>
      </c>
      <c r="L116" s="9">
        <v>100</v>
      </c>
      <c r="M116" s="11">
        <f t="shared" si="8"/>
        <v>200</v>
      </c>
      <c r="N116" s="37">
        <v>0</v>
      </c>
      <c r="O116" s="9">
        <v>0</v>
      </c>
      <c r="P116" s="11">
        <f t="shared" si="11"/>
        <v>0</v>
      </c>
      <c r="Q116" s="37">
        <v>3000</v>
      </c>
      <c r="R116" s="12">
        <v>1200</v>
      </c>
      <c r="S116" s="11">
        <f t="shared" si="13"/>
        <v>4200</v>
      </c>
      <c r="T116" s="42">
        <f t="shared" si="14"/>
        <v>6820</v>
      </c>
      <c r="U116" s="27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2:39" ht="34.5" customHeight="1">
      <c r="B117" s="9">
        <v>112</v>
      </c>
      <c r="C117" s="17" t="s">
        <v>231</v>
      </c>
      <c r="D117" s="14" t="s">
        <v>243</v>
      </c>
      <c r="E117" s="37">
        <f>150*2+450</f>
        <v>750</v>
      </c>
      <c r="F117" s="9">
        <v>150</v>
      </c>
      <c r="G117" s="11">
        <f t="shared" si="12"/>
        <v>900</v>
      </c>
      <c r="H117" s="37">
        <v>100</v>
      </c>
      <c r="I117" s="9">
        <v>100</v>
      </c>
      <c r="J117" s="11">
        <f t="shared" si="10"/>
        <v>200</v>
      </c>
      <c r="K117" s="37">
        <v>100</v>
      </c>
      <c r="L117" s="9">
        <v>100</v>
      </c>
      <c r="M117" s="11">
        <f t="shared" si="8"/>
        <v>200</v>
      </c>
      <c r="N117" s="37">
        <v>0</v>
      </c>
      <c r="O117" s="9">
        <v>0</v>
      </c>
      <c r="P117" s="11">
        <f t="shared" si="11"/>
        <v>0</v>
      </c>
      <c r="Q117" s="37">
        <v>3000</v>
      </c>
      <c r="R117" s="12">
        <v>1200</v>
      </c>
      <c r="S117" s="11">
        <f t="shared" si="13"/>
        <v>4200</v>
      </c>
      <c r="T117" s="42">
        <f t="shared" si="14"/>
        <v>5500</v>
      </c>
      <c r="U117" s="27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2:39" ht="34.5" customHeight="1">
      <c r="B118" s="9">
        <v>113</v>
      </c>
      <c r="C118" s="17" t="s">
        <v>232</v>
      </c>
      <c r="D118" s="14" t="s">
        <v>246</v>
      </c>
      <c r="E118" s="37">
        <f>330*2+980</f>
        <v>1640</v>
      </c>
      <c r="F118" s="9">
        <v>330</v>
      </c>
      <c r="G118" s="11">
        <f t="shared" si="12"/>
        <v>1970</v>
      </c>
      <c r="H118" s="37">
        <v>100</v>
      </c>
      <c r="I118" s="9">
        <v>100</v>
      </c>
      <c r="J118" s="11">
        <f t="shared" si="10"/>
        <v>200</v>
      </c>
      <c r="K118" s="37">
        <v>100</v>
      </c>
      <c r="L118" s="9">
        <v>100</v>
      </c>
      <c r="M118" s="11">
        <f t="shared" si="8"/>
        <v>200</v>
      </c>
      <c r="N118" s="37">
        <v>500</v>
      </c>
      <c r="O118" s="9">
        <v>200</v>
      </c>
      <c r="P118" s="11">
        <f t="shared" si="11"/>
        <v>700</v>
      </c>
      <c r="Q118" s="37">
        <v>0</v>
      </c>
      <c r="R118" s="12">
        <v>0</v>
      </c>
      <c r="S118" s="11">
        <f t="shared" si="13"/>
        <v>0</v>
      </c>
      <c r="T118" s="42">
        <f t="shared" si="14"/>
        <v>3070</v>
      </c>
      <c r="U118" s="27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2:39" ht="34.5" customHeight="1">
      <c r="B119" s="9">
        <v>114</v>
      </c>
      <c r="C119" s="17" t="s">
        <v>233</v>
      </c>
      <c r="D119" s="14" t="s">
        <v>247</v>
      </c>
      <c r="E119" s="37">
        <f>320*2+960</f>
        <v>1600</v>
      </c>
      <c r="F119" s="9">
        <v>320</v>
      </c>
      <c r="G119" s="11">
        <f t="shared" si="12"/>
        <v>1920</v>
      </c>
      <c r="H119" s="37">
        <v>100</v>
      </c>
      <c r="I119" s="9">
        <v>100</v>
      </c>
      <c r="J119" s="11">
        <f t="shared" si="10"/>
        <v>200</v>
      </c>
      <c r="K119" s="37">
        <v>100</v>
      </c>
      <c r="L119" s="9">
        <v>100</v>
      </c>
      <c r="M119" s="11">
        <f t="shared" si="8"/>
        <v>200</v>
      </c>
      <c r="N119" s="37">
        <v>0</v>
      </c>
      <c r="O119" s="9">
        <v>0</v>
      </c>
      <c r="P119" s="11">
        <f t="shared" si="11"/>
        <v>0</v>
      </c>
      <c r="Q119" s="37">
        <v>3000</v>
      </c>
      <c r="R119" s="12">
        <v>1200</v>
      </c>
      <c r="S119" s="11">
        <f t="shared" si="13"/>
        <v>4200</v>
      </c>
      <c r="T119" s="42">
        <f t="shared" si="14"/>
        <v>6520</v>
      </c>
      <c r="U119" s="27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2:39" ht="34.5" customHeight="1">
      <c r="B120" s="9">
        <v>115</v>
      </c>
      <c r="C120" s="17" t="s">
        <v>234</v>
      </c>
      <c r="D120" s="14" t="s">
        <v>248</v>
      </c>
      <c r="E120" s="37">
        <f>100+150</f>
        <v>250</v>
      </c>
      <c r="F120" s="9">
        <v>50</v>
      </c>
      <c r="G120" s="11">
        <f t="shared" si="12"/>
        <v>300</v>
      </c>
      <c r="H120" s="37">
        <v>100</v>
      </c>
      <c r="I120" s="9">
        <v>100</v>
      </c>
      <c r="J120" s="11">
        <f t="shared" si="10"/>
        <v>200</v>
      </c>
      <c r="K120" s="37">
        <v>100</v>
      </c>
      <c r="L120" s="9">
        <v>100</v>
      </c>
      <c r="M120" s="11">
        <f t="shared" si="8"/>
        <v>200</v>
      </c>
      <c r="N120" s="37">
        <v>500</v>
      </c>
      <c r="O120" s="9">
        <v>200</v>
      </c>
      <c r="P120" s="11">
        <f t="shared" si="11"/>
        <v>700</v>
      </c>
      <c r="Q120" s="37">
        <v>0</v>
      </c>
      <c r="R120" s="12">
        <v>0</v>
      </c>
      <c r="S120" s="11">
        <f t="shared" si="13"/>
        <v>0</v>
      </c>
      <c r="T120" s="42">
        <f t="shared" si="14"/>
        <v>1400</v>
      </c>
      <c r="U120" s="27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2:39" ht="34.5" customHeight="1">
      <c r="B121" s="9">
        <v>116</v>
      </c>
      <c r="C121" s="17" t="s">
        <v>235</v>
      </c>
      <c r="D121" s="14" t="s">
        <v>249</v>
      </c>
      <c r="E121" s="37">
        <f>100+150</f>
        <v>250</v>
      </c>
      <c r="F121" s="9">
        <v>50</v>
      </c>
      <c r="G121" s="11">
        <f t="shared" si="12"/>
        <v>300</v>
      </c>
      <c r="H121" s="37">
        <v>100</v>
      </c>
      <c r="I121" s="9">
        <v>100</v>
      </c>
      <c r="J121" s="11">
        <f t="shared" si="10"/>
        <v>200</v>
      </c>
      <c r="K121" s="37">
        <v>100</v>
      </c>
      <c r="L121" s="9">
        <v>100</v>
      </c>
      <c r="M121" s="11">
        <f t="shared" si="8"/>
        <v>200</v>
      </c>
      <c r="N121" s="37">
        <v>500</v>
      </c>
      <c r="O121" s="9">
        <v>200</v>
      </c>
      <c r="P121" s="11">
        <f t="shared" si="11"/>
        <v>700</v>
      </c>
      <c r="Q121" s="37">
        <v>0</v>
      </c>
      <c r="R121" s="12">
        <v>0</v>
      </c>
      <c r="S121" s="11">
        <f t="shared" si="13"/>
        <v>0</v>
      </c>
      <c r="T121" s="42">
        <f t="shared" si="14"/>
        <v>1400</v>
      </c>
      <c r="U121" s="27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2:39" ht="34.5" customHeight="1">
      <c r="B122" s="9">
        <v>117</v>
      </c>
      <c r="C122" s="17" t="s">
        <v>236</v>
      </c>
      <c r="D122" s="14" t="s">
        <v>250</v>
      </c>
      <c r="E122" s="37">
        <f>280*2+840</f>
        <v>1400</v>
      </c>
      <c r="F122" s="9">
        <v>280</v>
      </c>
      <c r="G122" s="11">
        <f t="shared" si="12"/>
        <v>1680</v>
      </c>
      <c r="H122" s="37">
        <v>100</v>
      </c>
      <c r="I122" s="9">
        <v>100</v>
      </c>
      <c r="J122" s="11">
        <f t="shared" si="10"/>
        <v>200</v>
      </c>
      <c r="K122" s="37">
        <v>100</v>
      </c>
      <c r="L122" s="9">
        <v>100</v>
      </c>
      <c r="M122" s="11">
        <f t="shared" si="8"/>
        <v>200</v>
      </c>
      <c r="N122" s="37">
        <v>500</v>
      </c>
      <c r="O122" s="9">
        <v>200</v>
      </c>
      <c r="P122" s="11">
        <f t="shared" si="11"/>
        <v>700</v>
      </c>
      <c r="Q122" s="37">
        <v>0</v>
      </c>
      <c r="R122" s="12">
        <v>0</v>
      </c>
      <c r="S122" s="11">
        <f t="shared" si="13"/>
        <v>0</v>
      </c>
      <c r="T122" s="42">
        <f t="shared" si="14"/>
        <v>2780</v>
      </c>
      <c r="U122" s="27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2:39" ht="34.5" customHeight="1">
      <c r="B123" s="9">
        <v>118</v>
      </c>
      <c r="C123" s="17" t="s">
        <v>237</v>
      </c>
      <c r="D123" s="14" t="s">
        <v>251</v>
      </c>
      <c r="E123" s="37">
        <f>120*2+370</f>
        <v>610</v>
      </c>
      <c r="F123" s="9">
        <v>120</v>
      </c>
      <c r="G123" s="11">
        <f t="shared" si="12"/>
        <v>730</v>
      </c>
      <c r="H123" s="37">
        <v>100</v>
      </c>
      <c r="I123" s="9">
        <v>100</v>
      </c>
      <c r="J123" s="11">
        <f t="shared" si="10"/>
        <v>200</v>
      </c>
      <c r="K123" s="37">
        <v>100</v>
      </c>
      <c r="L123" s="9">
        <v>100</v>
      </c>
      <c r="M123" s="11">
        <f t="shared" si="8"/>
        <v>200</v>
      </c>
      <c r="N123" s="37">
        <v>500</v>
      </c>
      <c r="O123" s="9">
        <v>200</v>
      </c>
      <c r="P123" s="11">
        <f t="shared" si="11"/>
        <v>700</v>
      </c>
      <c r="Q123" s="37">
        <v>0</v>
      </c>
      <c r="R123" s="12">
        <v>0</v>
      </c>
      <c r="S123" s="11">
        <f t="shared" si="13"/>
        <v>0</v>
      </c>
      <c r="T123" s="42">
        <f t="shared" si="14"/>
        <v>1830</v>
      </c>
      <c r="U123" s="27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2:39" ht="34.5" customHeight="1">
      <c r="B124" s="9">
        <v>119</v>
      </c>
      <c r="C124" s="17" t="s">
        <v>238</v>
      </c>
      <c r="D124" s="14" t="s">
        <v>252</v>
      </c>
      <c r="E124" s="37">
        <f>150*2+460</f>
        <v>760</v>
      </c>
      <c r="F124" s="9">
        <v>150</v>
      </c>
      <c r="G124" s="11">
        <f t="shared" si="12"/>
        <v>910</v>
      </c>
      <c r="H124" s="37">
        <v>100</v>
      </c>
      <c r="I124" s="9">
        <v>100</v>
      </c>
      <c r="J124" s="11">
        <f t="shared" si="10"/>
        <v>200</v>
      </c>
      <c r="K124" s="37">
        <v>100</v>
      </c>
      <c r="L124" s="9">
        <v>100</v>
      </c>
      <c r="M124" s="11">
        <f t="shared" si="8"/>
        <v>200</v>
      </c>
      <c r="N124" s="37">
        <v>500</v>
      </c>
      <c r="O124" s="9">
        <v>200</v>
      </c>
      <c r="P124" s="11">
        <f t="shared" si="11"/>
        <v>700</v>
      </c>
      <c r="Q124" s="37">
        <v>0</v>
      </c>
      <c r="R124" s="12">
        <v>0</v>
      </c>
      <c r="S124" s="11">
        <f t="shared" si="13"/>
        <v>0</v>
      </c>
      <c r="T124" s="42">
        <f t="shared" si="14"/>
        <v>2010</v>
      </c>
      <c r="U124" s="27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2:39" ht="34.5" customHeight="1">
      <c r="B125" s="9">
        <v>120</v>
      </c>
      <c r="C125" s="17" t="s">
        <v>239</v>
      </c>
      <c r="D125" s="28" t="s">
        <v>253</v>
      </c>
      <c r="E125" s="37">
        <f>560*2+1670</f>
        <v>2790</v>
      </c>
      <c r="F125" s="9">
        <v>560</v>
      </c>
      <c r="G125" s="11">
        <f t="shared" si="12"/>
        <v>3350</v>
      </c>
      <c r="H125" s="37">
        <v>100</v>
      </c>
      <c r="I125" s="9">
        <v>100</v>
      </c>
      <c r="J125" s="11">
        <f t="shared" si="10"/>
        <v>200</v>
      </c>
      <c r="K125" s="37">
        <v>100</v>
      </c>
      <c r="L125" s="9">
        <v>100</v>
      </c>
      <c r="M125" s="11">
        <f t="shared" si="8"/>
        <v>200</v>
      </c>
      <c r="N125" s="37">
        <v>500</v>
      </c>
      <c r="O125" s="9">
        <v>0</v>
      </c>
      <c r="P125" s="11">
        <f t="shared" si="11"/>
        <v>500</v>
      </c>
      <c r="Q125" s="37">
        <v>3000</v>
      </c>
      <c r="R125" s="12">
        <v>1200</v>
      </c>
      <c r="S125" s="11">
        <f t="shared" si="13"/>
        <v>4200</v>
      </c>
      <c r="T125" s="42">
        <f t="shared" si="14"/>
        <v>8450</v>
      </c>
      <c r="U125" s="27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2:39" ht="34.5" customHeight="1">
      <c r="B126" s="9">
        <v>121</v>
      </c>
      <c r="C126" s="17" t="s">
        <v>254</v>
      </c>
      <c r="D126" s="14" t="s">
        <v>269</v>
      </c>
      <c r="E126" s="37">
        <f>310*2+940</f>
        <v>1560</v>
      </c>
      <c r="F126" s="9">
        <v>310</v>
      </c>
      <c r="G126" s="11">
        <f t="shared" si="12"/>
        <v>1870</v>
      </c>
      <c r="H126" s="37">
        <v>100</v>
      </c>
      <c r="I126" s="9">
        <v>100</v>
      </c>
      <c r="J126" s="11">
        <f t="shared" si="10"/>
        <v>200</v>
      </c>
      <c r="K126" s="37">
        <v>100</v>
      </c>
      <c r="L126" s="9">
        <v>100</v>
      </c>
      <c r="M126" s="11">
        <f t="shared" si="8"/>
        <v>200</v>
      </c>
      <c r="N126" s="37">
        <v>0</v>
      </c>
      <c r="O126" s="9">
        <v>0</v>
      </c>
      <c r="P126" s="11">
        <f t="shared" si="11"/>
        <v>0</v>
      </c>
      <c r="Q126" s="37">
        <v>3000</v>
      </c>
      <c r="R126" s="12">
        <v>1200</v>
      </c>
      <c r="S126" s="11">
        <f t="shared" si="13"/>
        <v>4200</v>
      </c>
      <c r="T126" s="42">
        <f t="shared" si="14"/>
        <v>6470</v>
      </c>
      <c r="U126" s="27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2:39" ht="34.5" customHeight="1">
      <c r="B127" s="9">
        <v>122</v>
      </c>
      <c r="C127" s="17" t="s">
        <v>255</v>
      </c>
      <c r="D127" s="14" t="s">
        <v>270</v>
      </c>
      <c r="E127" s="37">
        <f>550*2+1660</f>
        <v>2760</v>
      </c>
      <c r="F127" s="9">
        <v>550</v>
      </c>
      <c r="G127" s="11">
        <f t="shared" si="12"/>
        <v>3310</v>
      </c>
      <c r="H127" s="37">
        <v>100</v>
      </c>
      <c r="I127" s="9">
        <v>100</v>
      </c>
      <c r="J127" s="11">
        <f t="shared" si="10"/>
        <v>200</v>
      </c>
      <c r="K127" s="37">
        <v>100</v>
      </c>
      <c r="L127" s="9">
        <v>100</v>
      </c>
      <c r="M127" s="11">
        <f t="shared" si="8"/>
        <v>200</v>
      </c>
      <c r="N127" s="37">
        <v>0</v>
      </c>
      <c r="O127" s="9">
        <v>0</v>
      </c>
      <c r="P127" s="11">
        <f t="shared" si="11"/>
        <v>0</v>
      </c>
      <c r="Q127" s="37">
        <v>3000</v>
      </c>
      <c r="R127" s="12">
        <v>1200</v>
      </c>
      <c r="S127" s="11">
        <f t="shared" si="13"/>
        <v>4200</v>
      </c>
      <c r="T127" s="42">
        <f t="shared" si="14"/>
        <v>7910</v>
      </c>
      <c r="U127" s="27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2:39" ht="34.5" customHeight="1">
      <c r="B128" s="9">
        <v>123</v>
      </c>
      <c r="C128" s="17" t="s">
        <v>256</v>
      </c>
      <c r="D128" s="14" t="s">
        <v>271</v>
      </c>
      <c r="E128" s="37">
        <f>670*2+2010</f>
        <v>3350</v>
      </c>
      <c r="F128" s="9">
        <v>670</v>
      </c>
      <c r="G128" s="11">
        <f t="shared" si="12"/>
        <v>4020</v>
      </c>
      <c r="H128" s="37">
        <v>100</v>
      </c>
      <c r="I128" s="9">
        <v>100</v>
      </c>
      <c r="J128" s="11">
        <f t="shared" si="10"/>
        <v>200</v>
      </c>
      <c r="K128" s="37">
        <v>100</v>
      </c>
      <c r="L128" s="9">
        <v>100</v>
      </c>
      <c r="M128" s="11">
        <f t="shared" si="8"/>
        <v>200</v>
      </c>
      <c r="N128" s="37">
        <v>0</v>
      </c>
      <c r="O128" s="9">
        <v>0</v>
      </c>
      <c r="P128" s="11">
        <f t="shared" si="11"/>
        <v>0</v>
      </c>
      <c r="Q128" s="37">
        <v>3000</v>
      </c>
      <c r="R128" s="12">
        <v>1200</v>
      </c>
      <c r="S128" s="11">
        <f t="shared" si="13"/>
        <v>4200</v>
      </c>
      <c r="T128" s="42">
        <f t="shared" si="14"/>
        <v>8620</v>
      </c>
      <c r="U128" s="27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2:39" ht="34.5" customHeight="1">
      <c r="B129" s="9">
        <v>124</v>
      </c>
      <c r="C129" s="17" t="s">
        <v>257</v>
      </c>
      <c r="D129" s="14" t="s">
        <v>272</v>
      </c>
      <c r="E129" s="37">
        <f>210*2+620</f>
        <v>1040</v>
      </c>
      <c r="F129" s="9">
        <v>210</v>
      </c>
      <c r="G129" s="11">
        <f t="shared" si="12"/>
        <v>1250</v>
      </c>
      <c r="H129" s="37">
        <v>100</v>
      </c>
      <c r="I129" s="9">
        <v>100</v>
      </c>
      <c r="J129" s="11">
        <f t="shared" si="10"/>
        <v>200</v>
      </c>
      <c r="K129" s="37">
        <v>100</v>
      </c>
      <c r="L129" s="9">
        <v>100</v>
      </c>
      <c r="M129" s="11">
        <f t="shared" si="8"/>
        <v>200</v>
      </c>
      <c r="N129" s="37">
        <v>500</v>
      </c>
      <c r="O129" s="9">
        <v>200</v>
      </c>
      <c r="P129" s="11">
        <f t="shared" si="11"/>
        <v>700</v>
      </c>
      <c r="Q129" s="37">
        <v>0</v>
      </c>
      <c r="R129" s="12">
        <v>0</v>
      </c>
      <c r="S129" s="11">
        <f t="shared" si="13"/>
        <v>0</v>
      </c>
      <c r="T129" s="42">
        <f t="shared" si="14"/>
        <v>2350</v>
      </c>
      <c r="U129" s="27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2:39" ht="34.5" customHeight="1">
      <c r="B130" s="9">
        <v>125</v>
      </c>
      <c r="C130" s="17" t="s">
        <v>258</v>
      </c>
      <c r="D130" s="14" t="s">
        <v>485</v>
      </c>
      <c r="E130" s="37">
        <f>470*2+1410</f>
        <v>2350</v>
      </c>
      <c r="F130" s="9">
        <v>470</v>
      </c>
      <c r="G130" s="11">
        <f t="shared" si="12"/>
        <v>2820</v>
      </c>
      <c r="H130" s="37">
        <v>100</v>
      </c>
      <c r="I130" s="9">
        <v>100</v>
      </c>
      <c r="J130" s="11">
        <f t="shared" si="10"/>
        <v>200</v>
      </c>
      <c r="K130" s="37">
        <v>100</v>
      </c>
      <c r="L130" s="9">
        <v>100</v>
      </c>
      <c r="M130" s="11">
        <f t="shared" si="8"/>
        <v>200</v>
      </c>
      <c r="N130" s="37">
        <v>0</v>
      </c>
      <c r="O130" s="9">
        <v>0</v>
      </c>
      <c r="P130" s="11">
        <f t="shared" si="11"/>
        <v>0</v>
      </c>
      <c r="Q130" s="37">
        <v>3000</v>
      </c>
      <c r="R130" s="12">
        <v>1200</v>
      </c>
      <c r="S130" s="11">
        <f t="shared" si="13"/>
        <v>4200</v>
      </c>
      <c r="T130" s="42">
        <f t="shared" si="14"/>
        <v>7420</v>
      </c>
      <c r="U130" s="27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2:39" ht="34.5" customHeight="1">
      <c r="B131" s="9">
        <v>126</v>
      </c>
      <c r="C131" s="17" t="s">
        <v>259</v>
      </c>
      <c r="D131" s="14" t="s">
        <v>273</v>
      </c>
      <c r="E131" s="37">
        <f>400+600</f>
        <v>1000</v>
      </c>
      <c r="F131" s="9">
        <v>200</v>
      </c>
      <c r="G131" s="11">
        <f t="shared" si="12"/>
        <v>1200</v>
      </c>
      <c r="H131" s="37">
        <v>100</v>
      </c>
      <c r="I131" s="9">
        <v>100</v>
      </c>
      <c r="J131" s="11">
        <f t="shared" si="10"/>
        <v>200</v>
      </c>
      <c r="K131" s="37">
        <v>100</v>
      </c>
      <c r="L131" s="9">
        <v>100</v>
      </c>
      <c r="M131" s="11">
        <f t="shared" si="8"/>
        <v>200</v>
      </c>
      <c r="N131" s="37">
        <v>500</v>
      </c>
      <c r="O131" s="9">
        <v>200</v>
      </c>
      <c r="P131" s="11">
        <f t="shared" si="11"/>
        <v>700</v>
      </c>
      <c r="Q131" s="37">
        <v>0</v>
      </c>
      <c r="R131" s="12">
        <v>0</v>
      </c>
      <c r="S131" s="11">
        <f t="shared" si="13"/>
        <v>0</v>
      </c>
      <c r="T131" s="42">
        <f t="shared" si="14"/>
        <v>2300</v>
      </c>
      <c r="U131" s="27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2:39" ht="34.5" customHeight="1">
      <c r="B132" s="9">
        <v>127</v>
      </c>
      <c r="C132" s="17" t="s">
        <v>260</v>
      </c>
      <c r="D132" s="14" t="s">
        <v>274</v>
      </c>
      <c r="E132" s="37">
        <f>350*2+1040</f>
        <v>1740</v>
      </c>
      <c r="F132" s="9">
        <v>350</v>
      </c>
      <c r="G132" s="11">
        <f t="shared" si="12"/>
        <v>2090</v>
      </c>
      <c r="H132" s="37">
        <v>100</v>
      </c>
      <c r="I132" s="9">
        <v>100</v>
      </c>
      <c r="J132" s="11">
        <f t="shared" si="10"/>
        <v>200</v>
      </c>
      <c r="K132" s="37">
        <v>100</v>
      </c>
      <c r="L132" s="9">
        <v>100</v>
      </c>
      <c r="M132" s="11">
        <f t="shared" si="8"/>
        <v>200</v>
      </c>
      <c r="N132" s="37">
        <v>0</v>
      </c>
      <c r="O132" s="9">
        <v>0</v>
      </c>
      <c r="P132" s="11">
        <f t="shared" si="11"/>
        <v>0</v>
      </c>
      <c r="Q132" s="37">
        <v>3000</v>
      </c>
      <c r="R132" s="12">
        <v>1200</v>
      </c>
      <c r="S132" s="11">
        <f t="shared" si="13"/>
        <v>4200</v>
      </c>
      <c r="T132" s="42">
        <f t="shared" si="14"/>
        <v>6690</v>
      </c>
      <c r="U132" s="27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2:39" ht="34.5" customHeight="1">
      <c r="B133" s="9">
        <v>128</v>
      </c>
      <c r="C133" s="17" t="s">
        <v>261</v>
      </c>
      <c r="D133" s="14" t="s">
        <v>275</v>
      </c>
      <c r="E133" s="37">
        <f>390*2+1170</f>
        <v>1950</v>
      </c>
      <c r="F133" s="9">
        <v>390</v>
      </c>
      <c r="G133" s="11">
        <f t="shared" si="12"/>
        <v>2340</v>
      </c>
      <c r="H133" s="37">
        <v>100</v>
      </c>
      <c r="I133" s="9">
        <v>100</v>
      </c>
      <c r="J133" s="11">
        <f t="shared" si="10"/>
        <v>200</v>
      </c>
      <c r="K133" s="37">
        <v>100</v>
      </c>
      <c r="L133" s="9">
        <v>100</v>
      </c>
      <c r="M133" s="11">
        <f t="shared" si="8"/>
        <v>200</v>
      </c>
      <c r="N133" s="37">
        <v>0</v>
      </c>
      <c r="O133" s="9">
        <v>0</v>
      </c>
      <c r="P133" s="11">
        <f t="shared" si="11"/>
        <v>0</v>
      </c>
      <c r="Q133" s="37">
        <v>3000</v>
      </c>
      <c r="R133" s="12">
        <v>1200</v>
      </c>
      <c r="S133" s="11">
        <f t="shared" si="13"/>
        <v>4200</v>
      </c>
      <c r="T133" s="42">
        <f t="shared" si="14"/>
        <v>6940</v>
      </c>
      <c r="U133" s="27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2:39" ht="34.5" customHeight="1">
      <c r="B134" s="9">
        <v>129</v>
      </c>
      <c r="C134" s="17" t="s">
        <v>262</v>
      </c>
      <c r="D134" s="14" t="s">
        <v>276</v>
      </c>
      <c r="E134" s="37">
        <f>250*2+740</f>
        <v>1240</v>
      </c>
      <c r="F134" s="9">
        <v>250</v>
      </c>
      <c r="G134" s="11">
        <f t="shared" si="12"/>
        <v>1490</v>
      </c>
      <c r="H134" s="37">
        <v>100</v>
      </c>
      <c r="I134" s="9">
        <v>100</v>
      </c>
      <c r="J134" s="11">
        <f t="shared" si="10"/>
        <v>200</v>
      </c>
      <c r="K134" s="37">
        <v>100</v>
      </c>
      <c r="L134" s="9">
        <v>100</v>
      </c>
      <c r="M134" s="11">
        <f t="shared" ref="M134:M201" si="15">SUM(K134:L134)</f>
        <v>200</v>
      </c>
      <c r="N134" s="37">
        <v>500</v>
      </c>
      <c r="O134" s="9">
        <v>200</v>
      </c>
      <c r="P134" s="11">
        <f t="shared" si="11"/>
        <v>700</v>
      </c>
      <c r="Q134" s="37">
        <v>0</v>
      </c>
      <c r="R134" s="12">
        <v>0</v>
      </c>
      <c r="S134" s="11">
        <f t="shared" si="13"/>
        <v>0</v>
      </c>
      <c r="T134" s="42">
        <f t="shared" si="14"/>
        <v>2590</v>
      </c>
      <c r="U134" s="27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2:39" ht="34.5" customHeight="1">
      <c r="B135" s="9">
        <v>130</v>
      </c>
      <c r="C135" s="17" t="s">
        <v>263</v>
      </c>
      <c r="D135" s="14" t="s">
        <v>277</v>
      </c>
      <c r="E135" s="37">
        <f>50*2+160</f>
        <v>260</v>
      </c>
      <c r="F135" s="9">
        <v>50</v>
      </c>
      <c r="G135" s="11">
        <f t="shared" si="12"/>
        <v>310</v>
      </c>
      <c r="H135" s="37">
        <v>100</v>
      </c>
      <c r="I135" s="9">
        <v>100</v>
      </c>
      <c r="J135" s="11">
        <f t="shared" si="10"/>
        <v>200</v>
      </c>
      <c r="K135" s="37">
        <v>100</v>
      </c>
      <c r="L135" s="9">
        <v>100</v>
      </c>
      <c r="M135" s="11">
        <f t="shared" si="15"/>
        <v>200</v>
      </c>
      <c r="N135" s="37">
        <v>0</v>
      </c>
      <c r="O135" s="9">
        <v>0</v>
      </c>
      <c r="P135" s="11">
        <f t="shared" si="11"/>
        <v>0</v>
      </c>
      <c r="Q135" s="37">
        <v>3000</v>
      </c>
      <c r="R135" s="12">
        <v>1200</v>
      </c>
      <c r="S135" s="11">
        <f t="shared" si="13"/>
        <v>4200</v>
      </c>
      <c r="T135" s="42">
        <f t="shared" si="14"/>
        <v>4910</v>
      </c>
      <c r="U135" s="27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2:39" ht="34.5" customHeight="1">
      <c r="B136" s="9">
        <v>131</v>
      </c>
      <c r="C136" s="17" t="s">
        <v>264</v>
      </c>
      <c r="D136" s="14" t="s">
        <v>278</v>
      </c>
      <c r="E136" s="37">
        <f>210*2+640</f>
        <v>1060</v>
      </c>
      <c r="F136" s="9">
        <v>210</v>
      </c>
      <c r="G136" s="11">
        <f t="shared" si="12"/>
        <v>1270</v>
      </c>
      <c r="H136" s="37">
        <v>100</v>
      </c>
      <c r="I136" s="9">
        <v>100</v>
      </c>
      <c r="J136" s="11">
        <f t="shared" si="10"/>
        <v>200</v>
      </c>
      <c r="K136" s="37">
        <v>100</v>
      </c>
      <c r="L136" s="9">
        <v>100</v>
      </c>
      <c r="M136" s="11">
        <f t="shared" si="15"/>
        <v>200</v>
      </c>
      <c r="N136" s="37">
        <v>0</v>
      </c>
      <c r="O136" s="9">
        <v>0</v>
      </c>
      <c r="P136" s="11">
        <f t="shared" si="11"/>
        <v>0</v>
      </c>
      <c r="Q136" s="37">
        <v>3000</v>
      </c>
      <c r="R136" s="12">
        <v>1200</v>
      </c>
      <c r="S136" s="11">
        <f t="shared" si="13"/>
        <v>4200</v>
      </c>
      <c r="T136" s="42">
        <f t="shared" si="14"/>
        <v>5870</v>
      </c>
      <c r="U136" s="27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2:39" ht="34.5" customHeight="1">
      <c r="B137" s="9">
        <v>132</v>
      </c>
      <c r="C137" s="17" t="s">
        <v>265</v>
      </c>
      <c r="D137" s="14" t="s">
        <v>279</v>
      </c>
      <c r="E137" s="37">
        <f>350*2+1070</f>
        <v>1770</v>
      </c>
      <c r="F137" s="9">
        <v>350</v>
      </c>
      <c r="G137" s="11">
        <f t="shared" si="12"/>
        <v>2120</v>
      </c>
      <c r="H137" s="37">
        <v>100</v>
      </c>
      <c r="I137" s="9">
        <v>100</v>
      </c>
      <c r="J137" s="11">
        <f t="shared" ref="J137:J202" si="16">SUM(H137:I137)</f>
        <v>200</v>
      </c>
      <c r="K137" s="37">
        <v>100</v>
      </c>
      <c r="L137" s="9">
        <v>100</v>
      </c>
      <c r="M137" s="11">
        <f t="shared" si="15"/>
        <v>200</v>
      </c>
      <c r="N137" s="37">
        <v>0</v>
      </c>
      <c r="O137" s="9">
        <v>0</v>
      </c>
      <c r="P137" s="11">
        <f t="shared" ref="P137:P202" si="17">SUM(N137:O137)</f>
        <v>0</v>
      </c>
      <c r="Q137" s="37">
        <v>3000</v>
      </c>
      <c r="R137" s="12">
        <v>1200</v>
      </c>
      <c r="S137" s="11">
        <f t="shared" si="13"/>
        <v>4200</v>
      </c>
      <c r="T137" s="42">
        <f t="shared" si="14"/>
        <v>6720</v>
      </c>
      <c r="U137" s="27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2:39" ht="34.5" customHeight="1">
      <c r="B138" s="9">
        <v>133</v>
      </c>
      <c r="C138" s="17" t="s">
        <v>266</v>
      </c>
      <c r="D138" s="14" t="s">
        <v>280</v>
      </c>
      <c r="E138" s="37">
        <f>340*2+1000</f>
        <v>1680</v>
      </c>
      <c r="F138" s="9">
        <v>330</v>
      </c>
      <c r="G138" s="11">
        <f t="shared" si="12"/>
        <v>2010</v>
      </c>
      <c r="H138" s="37">
        <v>100</v>
      </c>
      <c r="I138" s="9">
        <v>100</v>
      </c>
      <c r="J138" s="11">
        <f t="shared" si="16"/>
        <v>200</v>
      </c>
      <c r="K138" s="37">
        <v>100</v>
      </c>
      <c r="L138" s="9">
        <v>100</v>
      </c>
      <c r="M138" s="11">
        <f t="shared" si="15"/>
        <v>200</v>
      </c>
      <c r="N138" s="37">
        <v>0</v>
      </c>
      <c r="O138" s="9">
        <v>0</v>
      </c>
      <c r="P138" s="11">
        <f t="shared" si="17"/>
        <v>0</v>
      </c>
      <c r="Q138" s="37">
        <v>3000</v>
      </c>
      <c r="R138" s="12">
        <v>1200</v>
      </c>
      <c r="S138" s="11">
        <f t="shared" si="13"/>
        <v>4200</v>
      </c>
      <c r="T138" s="42">
        <f t="shared" si="14"/>
        <v>6610</v>
      </c>
      <c r="U138" s="27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2:39" ht="34.5" customHeight="1">
      <c r="B139" s="9">
        <v>134</v>
      </c>
      <c r="C139" s="18" t="s">
        <v>366</v>
      </c>
      <c r="D139" s="14" t="s">
        <v>280</v>
      </c>
      <c r="E139" s="37">
        <f>810*2+2430</f>
        <v>4050</v>
      </c>
      <c r="F139" s="9">
        <v>810</v>
      </c>
      <c r="G139" s="11">
        <f t="shared" ref="G139" si="18">SUM(E139:F139)</f>
        <v>4860</v>
      </c>
      <c r="H139" s="37">
        <v>100</v>
      </c>
      <c r="I139" s="9">
        <v>100</v>
      </c>
      <c r="J139" s="11">
        <f t="shared" ref="J139" si="19">SUM(H139:I139)</f>
        <v>200</v>
      </c>
      <c r="K139" s="37">
        <v>100</v>
      </c>
      <c r="L139" s="9">
        <v>100</v>
      </c>
      <c r="M139" s="11">
        <f t="shared" ref="M139" si="20">SUM(K139:L139)</f>
        <v>200</v>
      </c>
      <c r="N139" s="37">
        <v>500</v>
      </c>
      <c r="O139" s="9">
        <v>200</v>
      </c>
      <c r="P139" s="11">
        <f t="shared" ref="P139" si="21">SUM(N139:O139)</f>
        <v>700</v>
      </c>
      <c r="Q139" s="37">
        <v>0</v>
      </c>
      <c r="R139" s="12">
        <v>0</v>
      </c>
      <c r="S139" s="11">
        <f t="shared" si="13"/>
        <v>0</v>
      </c>
      <c r="T139" s="42">
        <f t="shared" si="14"/>
        <v>5960</v>
      </c>
      <c r="U139" s="27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2:39" ht="34.5" customHeight="1">
      <c r="B140" s="9">
        <v>135</v>
      </c>
      <c r="C140" s="17" t="s">
        <v>267</v>
      </c>
      <c r="D140" s="14" t="s">
        <v>281</v>
      </c>
      <c r="E140" s="37">
        <f>120*2+350</f>
        <v>590</v>
      </c>
      <c r="F140" s="9">
        <v>120</v>
      </c>
      <c r="G140" s="11">
        <f t="shared" ref="G140:G141" si="22">SUM(E140:F140)</f>
        <v>710</v>
      </c>
      <c r="H140" s="37">
        <v>100</v>
      </c>
      <c r="I140" s="9">
        <v>100</v>
      </c>
      <c r="J140" s="11">
        <f t="shared" si="16"/>
        <v>200</v>
      </c>
      <c r="K140" s="37">
        <v>100</v>
      </c>
      <c r="L140" s="9">
        <v>100</v>
      </c>
      <c r="M140" s="11">
        <f t="shared" si="15"/>
        <v>200</v>
      </c>
      <c r="N140" s="37">
        <v>0</v>
      </c>
      <c r="O140" s="9">
        <v>0</v>
      </c>
      <c r="P140" s="11">
        <f t="shared" si="17"/>
        <v>0</v>
      </c>
      <c r="Q140" s="37">
        <v>3000</v>
      </c>
      <c r="R140" s="12">
        <v>1200</v>
      </c>
      <c r="S140" s="11">
        <f t="shared" si="13"/>
        <v>4200</v>
      </c>
      <c r="T140" s="42">
        <f t="shared" si="14"/>
        <v>5310</v>
      </c>
      <c r="U140" s="27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2:39" ht="34.5" customHeight="1">
      <c r="B141" s="9">
        <v>136</v>
      </c>
      <c r="C141" s="17" t="s">
        <v>268</v>
      </c>
      <c r="D141" s="28" t="s">
        <v>282</v>
      </c>
      <c r="E141" s="37">
        <f>50*2+160</f>
        <v>260</v>
      </c>
      <c r="F141" s="9">
        <v>50</v>
      </c>
      <c r="G141" s="11">
        <f t="shared" si="22"/>
        <v>310</v>
      </c>
      <c r="H141" s="37">
        <v>100</v>
      </c>
      <c r="I141" s="9">
        <v>100</v>
      </c>
      <c r="J141" s="11">
        <f t="shared" si="16"/>
        <v>200</v>
      </c>
      <c r="K141" s="37">
        <v>100</v>
      </c>
      <c r="L141" s="9">
        <v>100</v>
      </c>
      <c r="M141" s="11">
        <f t="shared" si="15"/>
        <v>200</v>
      </c>
      <c r="N141" s="37">
        <v>0</v>
      </c>
      <c r="O141" s="9">
        <v>0</v>
      </c>
      <c r="P141" s="11">
        <f t="shared" si="17"/>
        <v>0</v>
      </c>
      <c r="Q141" s="37">
        <v>3000</v>
      </c>
      <c r="R141" s="12">
        <v>1200</v>
      </c>
      <c r="S141" s="11">
        <f t="shared" si="13"/>
        <v>4200</v>
      </c>
      <c r="T141" s="42">
        <f t="shared" si="14"/>
        <v>4910</v>
      </c>
      <c r="U141" s="27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2:39" ht="34.5" customHeight="1">
      <c r="B142" s="9">
        <v>137</v>
      </c>
      <c r="C142" s="17" t="s">
        <v>283</v>
      </c>
      <c r="D142" s="14" t="s">
        <v>299</v>
      </c>
      <c r="E142" s="37">
        <f>90*2+260</f>
        <v>440</v>
      </c>
      <c r="F142" s="9">
        <v>90</v>
      </c>
      <c r="G142" s="11">
        <f t="shared" ref="G142:G211" si="23">SUM(E142:F142)</f>
        <v>530</v>
      </c>
      <c r="H142" s="37">
        <v>100</v>
      </c>
      <c r="I142" s="9">
        <v>100</v>
      </c>
      <c r="J142" s="11">
        <f t="shared" si="16"/>
        <v>200</v>
      </c>
      <c r="K142" s="37">
        <v>100</v>
      </c>
      <c r="L142" s="9">
        <v>100</v>
      </c>
      <c r="M142" s="11">
        <f t="shared" si="15"/>
        <v>200</v>
      </c>
      <c r="N142" s="37">
        <v>500</v>
      </c>
      <c r="O142" s="9">
        <v>200</v>
      </c>
      <c r="P142" s="11">
        <f t="shared" si="17"/>
        <v>700</v>
      </c>
      <c r="Q142" s="37">
        <v>0</v>
      </c>
      <c r="R142" s="12">
        <v>0</v>
      </c>
      <c r="S142" s="11">
        <f t="shared" ref="S142:S211" si="24">SUM(Q142:R142)</f>
        <v>0</v>
      </c>
      <c r="T142" s="42">
        <f t="shared" ref="T142:T211" si="25">G142+J142+M142+P142+S142</f>
        <v>1630</v>
      </c>
      <c r="U142" s="27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2:39" ht="34.5" customHeight="1">
      <c r="B143" s="9">
        <v>138</v>
      </c>
      <c r="C143" s="17" t="s">
        <v>284</v>
      </c>
      <c r="D143" s="14" t="s">
        <v>300</v>
      </c>
      <c r="E143" s="37">
        <f>90*2+280</f>
        <v>460</v>
      </c>
      <c r="F143" s="9">
        <v>90</v>
      </c>
      <c r="G143" s="11">
        <f t="shared" si="23"/>
        <v>550</v>
      </c>
      <c r="H143" s="37">
        <v>100</v>
      </c>
      <c r="I143" s="9">
        <v>100</v>
      </c>
      <c r="J143" s="11">
        <f t="shared" si="16"/>
        <v>200</v>
      </c>
      <c r="K143" s="37">
        <v>100</v>
      </c>
      <c r="L143" s="9">
        <v>100</v>
      </c>
      <c r="M143" s="11">
        <f t="shared" si="15"/>
        <v>200</v>
      </c>
      <c r="N143" s="37">
        <v>500</v>
      </c>
      <c r="O143" s="9">
        <v>200</v>
      </c>
      <c r="P143" s="11">
        <f t="shared" si="17"/>
        <v>700</v>
      </c>
      <c r="Q143" s="37">
        <v>0</v>
      </c>
      <c r="R143" s="12">
        <v>0</v>
      </c>
      <c r="S143" s="11">
        <f t="shared" si="24"/>
        <v>0</v>
      </c>
      <c r="T143" s="42">
        <f t="shared" si="25"/>
        <v>1650</v>
      </c>
      <c r="U143" s="27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2:39" ht="34.5" customHeight="1">
      <c r="B144" s="9">
        <v>139</v>
      </c>
      <c r="C144" s="17" t="s">
        <v>285</v>
      </c>
      <c r="D144" s="14" t="s">
        <v>308</v>
      </c>
      <c r="E144" s="37">
        <f>450*2+1340</f>
        <v>2240</v>
      </c>
      <c r="F144" s="9">
        <v>450</v>
      </c>
      <c r="G144" s="11">
        <f t="shared" si="23"/>
        <v>2690</v>
      </c>
      <c r="H144" s="37">
        <v>100</v>
      </c>
      <c r="I144" s="9">
        <v>100</v>
      </c>
      <c r="J144" s="11">
        <f t="shared" si="16"/>
        <v>200</v>
      </c>
      <c r="K144" s="37">
        <v>100</v>
      </c>
      <c r="L144" s="9">
        <v>100</v>
      </c>
      <c r="M144" s="11">
        <f t="shared" si="15"/>
        <v>200</v>
      </c>
      <c r="N144" s="37">
        <v>0</v>
      </c>
      <c r="O144" s="9">
        <v>0</v>
      </c>
      <c r="P144" s="11">
        <f t="shared" si="17"/>
        <v>0</v>
      </c>
      <c r="Q144" s="37">
        <v>3000</v>
      </c>
      <c r="R144" s="12">
        <v>1200</v>
      </c>
      <c r="S144" s="11">
        <f t="shared" si="24"/>
        <v>4200</v>
      </c>
      <c r="T144" s="42">
        <f t="shared" si="25"/>
        <v>7290</v>
      </c>
      <c r="U144" s="27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2:39" ht="34.5" customHeight="1">
      <c r="B145" s="9">
        <v>140</v>
      </c>
      <c r="C145" s="17" t="s">
        <v>286</v>
      </c>
      <c r="D145" s="14" t="s">
        <v>309</v>
      </c>
      <c r="E145" s="37">
        <f>290*2+880</f>
        <v>1460</v>
      </c>
      <c r="F145" s="9">
        <v>290</v>
      </c>
      <c r="G145" s="11">
        <f t="shared" si="23"/>
        <v>1750</v>
      </c>
      <c r="H145" s="37">
        <v>100</v>
      </c>
      <c r="I145" s="9">
        <v>100</v>
      </c>
      <c r="J145" s="11">
        <f t="shared" si="16"/>
        <v>200</v>
      </c>
      <c r="K145" s="37">
        <v>100</v>
      </c>
      <c r="L145" s="9">
        <v>100</v>
      </c>
      <c r="M145" s="11">
        <f t="shared" si="15"/>
        <v>200</v>
      </c>
      <c r="N145" s="37">
        <v>0</v>
      </c>
      <c r="O145" s="9">
        <v>0</v>
      </c>
      <c r="P145" s="11">
        <f t="shared" si="17"/>
        <v>0</v>
      </c>
      <c r="Q145" s="37">
        <v>3000</v>
      </c>
      <c r="R145" s="12">
        <v>1200</v>
      </c>
      <c r="S145" s="11">
        <f t="shared" si="24"/>
        <v>4200</v>
      </c>
      <c r="T145" s="42">
        <f t="shared" si="25"/>
        <v>6350</v>
      </c>
      <c r="U145" s="27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2:39" ht="34.5" customHeight="1">
      <c r="B146" s="9">
        <v>141</v>
      </c>
      <c r="C146" s="17" t="s">
        <v>287</v>
      </c>
      <c r="D146" s="14" t="s">
        <v>301</v>
      </c>
      <c r="E146" s="37">
        <f>230*2+690</f>
        <v>1150</v>
      </c>
      <c r="F146" s="9">
        <v>230</v>
      </c>
      <c r="G146" s="11">
        <f t="shared" si="23"/>
        <v>1380</v>
      </c>
      <c r="H146" s="37">
        <v>100</v>
      </c>
      <c r="I146" s="9">
        <v>100</v>
      </c>
      <c r="J146" s="11">
        <f t="shared" si="16"/>
        <v>200</v>
      </c>
      <c r="K146" s="37">
        <v>100</v>
      </c>
      <c r="L146" s="9">
        <v>100</v>
      </c>
      <c r="M146" s="11">
        <f t="shared" si="15"/>
        <v>200</v>
      </c>
      <c r="N146" s="37">
        <v>500</v>
      </c>
      <c r="O146" s="9">
        <v>200</v>
      </c>
      <c r="P146" s="11">
        <f t="shared" si="17"/>
        <v>700</v>
      </c>
      <c r="Q146" s="37">
        <v>0</v>
      </c>
      <c r="R146" s="12">
        <v>0</v>
      </c>
      <c r="S146" s="11">
        <f t="shared" si="24"/>
        <v>0</v>
      </c>
      <c r="T146" s="42">
        <f t="shared" si="25"/>
        <v>2480</v>
      </c>
      <c r="U146" s="27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2:39" ht="34.5" customHeight="1">
      <c r="B147" s="9">
        <v>142</v>
      </c>
      <c r="C147" s="17" t="s">
        <v>288</v>
      </c>
      <c r="D147" s="14" t="s">
        <v>302</v>
      </c>
      <c r="E147" s="37">
        <f>390*2+1180</f>
        <v>1960</v>
      </c>
      <c r="F147" s="9">
        <v>390</v>
      </c>
      <c r="G147" s="11">
        <f t="shared" si="23"/>
        <v>2350</v>
      </c>
      <c r="H147" s="37">
        <v>100</v>
      </c>
      <c r="I147" s="9">
        <v>100</v>
      </c>
      <c r="J147" s="11">
        <f t="shared" si="16"/>
        <v>200</v>
      </c>
      <c r="K147" s="37">
        <v>100</v>
      </c>
      <c r="L147" s="9">
        <v>100</v>
      </c>
      <c r="M147" s="11">
        <f t="shared" si="15"/>
        <v>200</v>
      </c>
      <c r="N147" s="37">
        <v>0</v>
      </c>
      <c r="O147" s="9">
        <v>0</v>
      </c>
      <c r="P147" s="11">
        <f t="shared" si="17"/>
        <v>0</v>
      </c>
      <c r="Q147" s="37">
        <v>3000</v>
      </c>
      <c r="R147" s="12">
        <v>1200</v>
      </c>
      <c r="S147" s="11">
        <f t="shared" si="24"/>
        <v>4200</v>
      </c>
      <c r="T147" s="42">
        <f t="shared" si="25"/>
        <v>6950</v>
      </c>
      <c r="U147" s="27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2:39" ht="34.5" customHeight="1">
      <c r="B148" s="9">
        <v>143</v>
      </c>
      <c r="C148" s="17" t="s">
        <v>289</v>
      </c>
      <c r="D148" s="14" t="s">
        <v>303</v>
      </c>
      <c r="E148" s="37">
        <f>270*2+820</f>
        <v>1360</v>
      </c>
      <c r="F148" s="9">
        <v>270</v>
      </c>
      <c r="G148" s="11">
        <f t="shared" si="23"/>
        <v>1630</v>
      </c>
      <c r="H148" s="37">
        <v>100</v>
      </c>
      <c r="I148" s="9">
        <v>100</v>
      </c>
      <c r="J148" s="11">
        <f t="shared" si="16"/>
        <v>200</v>
      </c>
      <c r="K148" s="37">
        <v>100</v>
      </c>
      <c r="L148" s="9">
        <v>100</v>
      </c>
      <c r="M148" s="11">
        <f t="shared" si="15"/>
        <v>200</v>
      </c>
      <c r="N148" s="37">
        <v>0</v>
      </c>
      <c r="O148" s="9">
        <v>0</v>
      </c>
      <c r="P148" s="11">
        <f t="shared" si="17"/>
        <v>0</v>
      </c>
      <c r="Q148" s="37">
        <v>3000</v>
      </c>
      <c r="R148" s="12">
        <v>1200</v>
      </c>
      <c r="S148" s="11">
        <f t="shared" si="24"/>
        <v>4200</v>
      </c>
      <c r="T148" s="42">
        <f t="shared" si="25"/>
        <v>6230</v>
      </c>
      <c r="U148" s="27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2:39" ht="34.5" customHeight="1">
      <c r="B149" s="9">
        <v>144</v>
      </c>
      <c r="C149" s="17" t="s">
        <v>290</v>
      </c>
      <c r="D149" s="14" t="s">
        <v>304</v>
      </c>
      <c r="E149" s="37">
        <f>410*2+1240</f>
        <v>2060</v>
      </c>
      <c r="F149" s="9">
        <v>410</v>
      </c>
      <c r="G149" s="11">
        <f t="shared" si="23"/>
        <v>2470</v>
      </c>
      <c r="H149" s="37">
        <v>100</v>
      </c>
      <c r="I149" s="9">
        <v>100</v>
      </c>
      <c r="J149" s="11">
        <f t="shared" si="16"/>
        <v>200</v>
      </c>
      <c r="K149" s="37">
        <v>100</v>
      </c>
      <c r="L149" s="9">
        <v>100</v>
      </c>
      <c r="M149" s="11">
        <f t="shared" si="15"/>
        <v>200</v>
      </c>
      <c r="N149" s="37">
        <v>0</v>
      </c>
      <c r="O149" s="9">
        <v>0</v>
      </c>
      <c r="P149" s="11">
        <f t="shared" si="17"/>
        <v>0</v>
      </c>
      <c r="Q149" s="37">
        <v>3000</v>
      </c>
      <c r="R149" s="12">
        <v>1200</v>
      </c>
      <c r="S149" s="11">
        <f t="shared" si="24"/>
        <v>4200</v>
      </c>
      <c r="T149" s="42">
        <f t="shared" si="25"/>
        <v>7070</v>
      </c>
      <c r="U149" s="27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2:39" ht="34.5" customHeight="1">
      <c r="B150" s="9">
        <v>145</v>
      </c>
      <c r="C150" s="17" t="s">
        <v>291</v>
      </c>
      <c r="D150" s="14" t="s">
        <v>486</v>
      </c>
      <c r="E150" s="37">
        <f>360*2+1070</f>
        <v>1790</v>
      </c>
      <c r="F150" s="9">
        <v>360</v>
      </c>
      <c r="G150" s="11">
        <f t="shared" si="23"/>
        <v>2150</v>
      </c>
      <c r="H150" s="37">
        <v>100</v>
      </c>
      <c r="I150" s="9">
        <v>100</v>
      </c>
      <c r="J150" s="11">
        <f t="shared" si="16"/>
        <v>200</v>
      </c>
      <c r="K150" s="37">
        <v>100</v>
      </c>
      <c r="L150" s="9">
        <v>100</v>
      </c>
      <c r="M150" s="11">
        <f t="shared" si="15"/>
        <v>200</v>
      </c>
      <c r="N150" s="37">
        <v>0</v>
      </c>
      <c r="O150" s="9">
        <v>0</v>
      </c>
      <c r="P150" s="11">
        <f t="shared" si="17"/>
        <v>0</v>
      </c>
      <c r="Q150" s="37">
        <v>3000</v>
      </c>
      <c r="R150" s="12">
        <v>1200</v>
      </c>
      <c r="S150" s="11">
        <f t="shared" si="24"/>
        <v>4200</v>
      </c>
      <c r="T150" s="42">
        <f t="shared" si="25"/>
        <v>6750</v>
      </c>
      <c r="U150" s="27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2:39" ht="34.5" customHeight="1">
      <c r="B151" s="9">
        <v>146</v>
      </c>
      <c r="C151" s="17" t="s">
        <v>292</v>
      </c>
      <c r="D151" s="14" t="s">
        <v>305</v>
      </c>
      <c r="E151" s="37">
        <f>530*2+1580</f>
        <v>2640</v>
      </c>
      <c r="F151" s="9">
        <v>530</v>
      </c>
      <c r="G151" s="11">
        <f t="shared" si="23"/>
        <v>3170</v>
      </c>
      <c r="H151" s="37">
        <v>100</v>
      </c>
      <c r="I151" s="9">
        <v>100</v>
      </c>
      <c r="J151" s="11">
        <f t="shared" si="16"/>
        <v>200</v>
      </c>
      <c r="K151" s="37">
        <v>100</v>
      </c>
      <c r="L151" s="9">
        <v>100</v>
      </c>
      <c r="M151" s="11">
        <f t="shared" si="15"/>
        <v>200</v>
      </c>
      <c r="N151" s="37">
        <v>0</v>
      </c>
      <c r="O151" s="9">
        <v>0</v>
      </c>
      <c r="P151" s="11">
        <f t="shared" si="17"/>
        <v>0</v>
      </c>
      <c r="Q151" s="37">
        <v>3000</v>
      </c>
      <c r="R151" s="12">
        <v>1200</v>
      </c>
      <c r="S151" s="11">
        <f t="shared" si="24"/>
        <v>4200</v>
      </c>
      <c r="T151" s="42">
        <f t="shared" si="25"/>
        <v>7770</v>
      </c>
      <c r="U151" s="27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2:39" ht="34.5" customHeight="1">
      <c r="B152" s="9">
        <v>147</v>
      </c>
      <c r="C152" s="17" t="s">
        <v>293</v>
      </c>
      <c r="D152" s="14" t="s">
        <v>306</v>
      </c>
      <c r="E152" s="37">
        <f>770*2+2300</f>
        <v>3840</v>
      </c>
      <c r="F152" s="9">
        <v>770</v>
      </c>
      <c r="G152" s="11">
        <f t="shared" si="23"/>
        <v>4610</v>
      </c>
      <c r="H152" s="37">
        <v>100</v>
      </c>
      <c r="I152" s="9">
        <v>100</v>
      </c>
      <c r="J152" s="11">
        <f t="shared" si="16"/>
        <v>200</v>
      </c>
      <c r="K152" s="37">
        <v>100</v>
      </c>
      <c r="L152" s="9">
        <v>100</v>
      </c>
      <c r="M152" s="11">
        <f t="shared" si="15"/>
        <v>200</v>
      </c>
      <c r="N152" s="37">
        <v>0</v>
      </c>
      <c r="O152" s="9">
        <v>0</v>
      </c>
      <c r="P152" s="11">
        <f t="shared" si="17"/>
        <v>0</v>
      </c>
      <c r="Q152" s="37">
        <v>3000</v>
      </c>
      <c r="R152" s="12">
        <v>1200</v>
      </c>
      <c r="S152" s="11">
        <f t="shared" si="24"/>
        <v>4200</v>
      </c>
      <c r="T152" s="42">
        <f t="shared" si="25"/>
        <v>9210</v>
      </c>
      <c r="U152" s="27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2:39" ht="34.5" customHeight="1">
      <c r="B153" s="9">
        <v>148</v>
      </c>
      <c r="C153" s="17" t="s">
        <v>294</v>
      </c>
      <c r="D153" s="14" t="s">
        <v>307</v>
      </c>
      <c r="E153" s="37">
        <f>770*2+2300</f>
        <v>3840</v>
      </c>
      <c r="F153" s="12">
        <v>770</v>
      </c>
      <c r="G153" s="11">
        <f t="shared" si="23"/>
        <v>4610</v>
      </c>
      <c r="H153" s="37">
        <v>100</v>
      </c>
      <c r="I153" s="9">
        <v>100</v>
      </c>
      <c r="J153" s="11">
        <f t="shared" si="16"/>
        <v>200</v>
      </c>
      <c r="K153" s="37">
        <v>100</v>
      </c>
      <c r="L153" s="9">
        <v>100</v>
      </c>
      <c r="M153" s="11">
        <f t="shared" si="15"/>
        <v>200</v>
      </c>
      <c r="N153" s="37">
        <v>500</v>
      </c>
      <c r="O153" s="9">
        <v>200</v>
      </c>
      <c r="P153" s="11">
        <f t="shared" si="17"/>
        <v>700</v>
      </c>
      <c r="Q153" s="37">
        <v>0</v>
      </c>
      <c r="R153" s="12">
        <v>0</v>
      </c>
      <c r="S153" s="11">
        <f t="shared" si="24"/>
        <v>0</v>
      </c>
      <c r="T153" s="42">
        <f t="shared" si="25"/>
        <v>5710</v>
      </c>
      <c r="U153" s="27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2:39" ht="34.5" customHeight="1">
      <c r="B154" s="9">
        <v>149</v>
      </c>
      <c r="C154" s="17" t="s">
        <v>295</v>
      </c>
      <c r="D154" s="28" t="s">
        <v>310</v>
      </c>
      <c r="E154" s="37">
        <f>420*2+1270</f>
        <v>2110</v>
      </c>
      <c r="F154" s="9">
        <v>420</v>
      </c>
      <c r="G154" s="11">
        <f t="shared" si="23"/>
        <v>2530</v>
      </c>
      <c r="H154" s="37">
        <v>100</v>
      </c>
      <c r="I154" s="9">
        <v>100</v>
      </c>
      <c r="J154" s="11">
        <f t="shared" si="16"/>
        <v>200</v>
      </c>
      <c r="K154" s="37">
        <v>100</v>
      </c>
      <c r="L154" s="9">
        <v>100</v>
      </c>
      <c r="M154" s="11">
        <f t="shared" si="15"/>
        <v>200</v>
      </c>
      <c r="N154" s="37">
        <v>0</v>
      </c>
      <c r="O154" s="9">
        <v>0</v>
      </c>
      <c r="P154" s="11">
        <f t="shared" si="17"/>
        <v>0</v>
      </c>
      <c r="Q154" s="37">
        <v>3000</v>
      </c>
      <c r="R154" s="12">
        <v>1200</v>
      </c>
      <c r="S154" s="11">
        <f t="shared" si="24"/>
        <v>4200</v>
      </c>
      <c r="T154" s="42">
        <f t="shared" si="25"/>
        <v>7130</v>
      </c>
      <c r="U154" s="27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2:39" ht="34.5" customHeight="1">
      <c r="B155" s="9">
        <v>150</v>
      </c>
      <c r="C155" s="17" t="s">
        <v>296</v>
      </c>
      <c r="D155" s="14" t="s">
        <v>323</v>
      </c>
      <c r="E155" s="37">
        <f>350*2+1060</f>
        <v>1760</v>
      </c>
      <c r="F155" s="9">
        <v>350</v>
      </c>
      <c r="G155" s="11">
        <f t="shared" si="23"/>
        <v>2110</v>
      </c>
      <c r="H155" s="37">
        <v>100</v>
      </c>
      <c r="I155" s="9">
        <v>100</v>
      </c>
      <c r="J155" s="11">
        <f t="shared" si="16"/>
        <v>200</v>
      </c>
      <c r="K155" s="37">
        <v>100</v>
      </c>
      <c r="L155" s="9">
        <v>100</v>
      </c>
      <c r="M155" s="11">
        <f t="shared" si="15"/>
        <v>200</v>
      </c>
      <c r="N155" s="37">
        <v>0</v>
      </c>
      <c r="O155" s="9">
        <v>0</v>
      </c>
      <c r="P155" s="11">
        <f t="shared" si="17"/>
        <v>0</v>
      </c>
      <c r="Q155" s="37">
        <v>3000</v>
      </c>
      <c r="R155" s="12">
        <v>1200</v>
      </c>
      <c r="S155" s="11">
        <f t="shared" si="24"/>
        <v>4200</v>
      </c>
      <c r="T155" s="42">
        <f t="shared" si="25"/>
        <v>6710</v>
      </c>
      <c r="U155" s="27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2:39" ht="34.5" customHeight="1">
      <c r="B156" s="9">
        <v>151</v>
      </c>
      <c r="C156" s="17" t="s">
        <v>297</v>
      </c>
      <c r="D156" s="14" t="s">
        <v>324</v>
      </c>
      <c r="E156" s="37">
        <f>150*2+440</f>
        <v>740</v>
      </c>
      <c r="F156" s="9">
        <v>150</v>
      </c>
      <c r="G156" s="11">
        <f t="shared" si="23"/>
        <v>890</v>
      </c>
      <c r="H156" s="37">
        <v>100</v>
      </c>
      <c r="I156" s="9">
        <v>100</v>
      </c>
      <c r="J156" s="11">
        <f t="shared" si="16"/>
        <v>200</v>
      </c>
      <c r="K156" s="37">
        <v>100</v>
      </c>
      <c r="L156" s="9">
        <v>100</v>
      </c>
      <c r="M156" s="11">
        <f t="shared" si="15"/>
        <v>200</v>
      </c>
      <c r="N156" s="37">
        <v>0</v>
      </c>
      <c r="O156" s="9">
        <v>0</v>
      </c>
      <c r="P156" s="11">
        <f t="shared" si="17"/>
        <v>0</v>
      </c>
      <c r="Q156" s="37">
        <v>3000</v>
      </c>
      <c r="R156" s="12">
        <v>1200</v>
      </c>
      <c r="S156" s="11">
        <f t="shared" si="24"/>
        <v>4200</v>
      </c>
      <c r="T156" s="42">
        <f t="shared" si="25"/>
        <v>5490</v>
      </c>
      <c r="U156" s="27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2:39" ht="34.5" customHeight="1">
      <c r="B157" s="9">
        <v>152</v>
      </c>
      <c r="C157" s="17" t="s">
        <v>298</v>
      </c>
      <c r="D157" s="14" t="s">
        <v>164</v>
      </c>
      <c r="E157" s="37">
        <f>310*2+940</f>
        <v>1560</v>
      </c>
      <c r="F157" s="9">
        <v>310</v>
      </c>
      <c r="G157" s="11">
        <f t="shared" si="23"/>
        <v>1870</v>
      </c>
      <c r="H157" s="37">
        <v>100</v>
      </c>
      <c r="I157" s="9">
        <v>100</v>
      </c>
      <c r="J157" s="11">
        <f t="shared" si="16"/>
        <v>200</v>
      </c>
      <c r="K157" s="37">
        <v>100</v>
      </c>
      <c r="L157" s="9">
        <v>100</v>
      </c>
      <c r="M157" s="11">
        <f t="shared" si="15"/>
        <v>200</v>
      </c>
      <c r="N157" s="37">
        <v>500</v>
      </c>
      <c r="O157" s="9">
        <v>200</v>
      </c>
      <c r="P157" s="11">
        <f t="shared" si="17"/>
        <v>700</v>
      </c>
      <c r="Q157" s="37">
        <v>0</v>
      </c>
      <c r="R157" s="12">
        <v>0</v>
      </c>
      <c r="S157" s="11">
        <f t="shared" si="24"/>
        <v>0</v>
      </c>
      <c r="T157" s="42">
        <f t="shared" si="25"/>
        <v>2970</v>
      </c>
      <c r="U157" s="27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2:39" ht="34.5" customHeight="1">
      <c r="B158" s="9">
        <v>153</v>
      </c>
      <c r="C158" s="17" t="s">
        <v>311</v>
      </c>
      <c r="D158" s="14" t="s">
        <v>325</v>
      </c>
      <c r="E158" s="37">
        <f>440*2+1330</f>
        <v>2210</v>
      </c>
      <c r="F158" s="9">
        <v>440</v>
      </c>
      <c r="G158" s="11">
        <f t="shared" si="23"/>
        <v>2650</v>
      </c>
      <c r="H158" s="37">
        <v>100</v>
      </c>
      <c r="I158" s="9">
        <v>100</v>
      </c>
      <c r="J158" s="11">
        <f t="shared" si="16"/>
        <v>200</v>
      </c>
      <c r="K158" s="37">
        <v>100</v>
      </c>
      <c r="L158" s="9">
        <v>100</v>
      </c>
      <c r="M158" s="11">
        <f t="shared" si="15"/>
        <v>200</v>
      </c>
      <c r="N158" s="37">
        <v>500</v>
      </c>
      <c r="O158" s="9">
        <v>200</v>
      </c>
      <c r="P158" s="11">
        <f t="shared" si="17"/>
        <v>700</v>
      </c>
      <c r="Q158" s="37">
        <v>0</v>
      </c>
      <c r="R158" s="12">
        <v>0</v>
      </c>
      <c r="S158" s="11">
        <f t="shared" si="24"/>
        <v>0</v>
      </c>
      <c r="T158" s="42">
        <f t="shared" si="25"/>
        <v>3750</v>
      </c>
      <c r="U158" s="27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2:39" ht="34.5" customHeight="1">
      <c r="B159" s="9">
        <v>154</v>
      </c>
      <c r="C159" s="17" t="s">
        <v>312</v>
      </c>
      <c r="D159" s="14" t="s">
        <v>326</v>
      </c>
      <c r="E159" s="37">
        <f>180*2+550</f>
        <v>910</v>
      </c>
      <c r="F159" s="9">
        <v>180</v>
      </c>
      <c r="G159" s="11">
        <f t="shared" si="23"/>
        <v>1090</v>
      </c>
      <c r="H159" s="37">
        <v>100</v>
      </c>
      <c r="I159" s="9">
        <v>100</v>
      </c>
      <c r="J159" s="11">
        <f t="shared" si="16"/>
        <v>200</v>
      </c>
      <c r="K159" s="37">
        <v>100</v>
      </c>
      <c r="L159" s="9">
        <v>100</v>
      </c>
      <c r="M159" s="11">
        <f t="shared" si="15"/>
        <v>200</v>
      </c>
      <c r="N159" s="37">
        <v>500</v>
      </c>
      <c r="O159" s="9">
        <v>200</v>
      </c>
      <c r="P159" s="11">
        <f t="shared" si="17"/>
        <v>700</v>
      </c>
      <c r="Q159" s="37">
        <v>0</v>
      </c>
      <c r="R159" s="12">
        <v>0</v>
      </c>
      <c r="S159" s="11">
        <f t="shared" si="24"/>
        <v>0</v>
      </c>
      <c r="T159" s="42">
        <f t="shared" si="25"/>
        <v>2190</v>
      </c>
      <c r="U159" s="27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2:39" ht="34.5" customHeight="1">
      <c r="B160" s="9">
        <v>155</v>
      </c>
      <c r="C160" s="17" t="s">
        <v>313</v>
      </c>
      <c r="D160" s="14" t="s">
        <v>487</v>
      </c>
      <c r="E160" s="37">
        <f>400*2+1210</f>
        <v>2010</v>
      </c>
      <c r="F160" s="9">
        <v>400</v>
      </c>
      <c r="G160" s="11">
        <f t="shared" si="23"/>
        <v>2410</v>
      </c>
      <c r="H160" s="37">
        <v>100</v>
      </c>
      <c r="I160" s="9">
        <v>100</v>
      </c>
      <c r="J160" s="11">
        <f t="shared" si="16"/>
        <v>200</v>
      </c>
      <c r="K160" s="37">
        <v>100</v>
      </c>
      <c r="L160" s="9">
        <v>100</v>
      </c>
      <c r="M160" s="11">
        <f t="shared" si="15"/>
        <v>200</v>
      </c>
      <c r="N160" s="37">
        <v>0</v>
      </c>
      <c r="O160" s="9">
        <v>0</v>
      </c>
      <c r="P160" s="11">
        <f t="shared" si="17"/>
        <v>0</v>
      </c>
      <c r="Q160" s="37">
        <v>3000</v>
      </c>
      <c r="R160" s="12">
        <v>1200</v>
      </c>
      <c r="S160" s="11">
        <f t="shared" si="24"/>
        <v>4200</v>
      </c>
      <c r="T160" s="42">
        <f t="shared" si="25"/>
        <v>7010</v>
      </c>
      <c r="U160" s="27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2:39" ht="34.5" customHeight="1">
      <c r="B161" s="9">
        <v>156</v>
      </c>
      <c r="C161" s="17" t="s">
        <v>314</v>
      </c>
      <c r="D161" s="14" t="s">
        <v>64</v>
      </c>
      <c r="E161" s="37">
        <f>90*2+270</f>
        <v>450</v>
      </c>
      <c r="F161" s="9">
        <v>90</v>
      </c>
      <c r="G161" s="11">
        <f t="shared" si="23"/>
        <v>540</v>
      </c>
      <c r="H161" s="37">
        <v>100</v>
      </c>
      <c r="I161" s="9">
        <v>100</v>
      </c>
      <c r="J161" s="11">
        <f t="shared" si="16"/>
        <v>200</v>
      </c>
      <c r="K161" s="37">
        <v>100</v>
      </c>
      <c r="L161" s="9">
        <v>100</v>
      </c>
      <c r="M161" s="11">
        <f t="shared" si="15"/>
        <v>200</v>
      </c>
      <c r="N161" s="37">
        <v>500</v>
      </c>
      <c r="O161" s="9">
        <v>200</v>
      </c>
      <c r="P161" s="11">
        <f t="shared" si="17"/>
        <v>700</v>
      </c>
      <c r="Q161" s="37">
        <v>0</v>
      </c>
      <c r="R161" s="12">
        <v>0</v>
      </c>
      <c r="S161" s="11">
        <f t="shared" si="24"/>
        <v>0</v>
      </c>
      <c r="T161" s="42">
        <f t="shared" si="25"/>
        <v>1640</v>
      </c>
      <c r="U161" s="27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2:39" ht="34.5" customHeight="1">
      <c r="B162" s="9">
        <v>157</v>
      </c>
      <c r="C162" s="17" t="s">
        <v>315</v>
      </c>
      <c r="D162" s="14" t="s">
        <v>327</v>
      </c>
      <c r="E162" s="37">
        <f>90*2+270</f>
        <v>450</v>
      </c>
      <c r="F162" s="9">
        <v>90</v>
      </c>
      <c r="G162" s="11">
        <f t="shared" si="23"/>
        <v>540</v>
      </c>
      <c r="H162" s="37">
        <v>100</v>
      </c>
      <c r="I162" s="9">
        <v>100</v>
      </c>
      <c r="J162" s="11">
        <f t="shared" si="16"/>
        <v>200</v>
      </c>
      <c r="K162" s="37">
        <v>100</v>
      </c>
      <c r="L162" s="9">
        <v>100</v>
      </c>
      <c r="M162" s="11">
        <f t="shared" si="15"/>
        <v>200</v>
      </c>
      <c r="N162" s="37">
        <v>500</v>
      </c>
      <c r="O162" s="9">
        <v>200</v>
      </c>
      <c r="P162" s="11">
        <f t="shared" si="17"/>
        <v>700</v>
      </c>
      <c r="Q162" s="37">
        <v>0</v>
      </c>
      <c r="R162" s="12">
        <v>0</v>
      </c>
      <c r="S162" s="11">
        <f t="shared" si="24"/>
        <v>0</v>
      </c>
      <c r="T162" s="42">
        <f t="shared" si="25"/>
        <v>1640</v>
      </c>
      <c r="U162" s="27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2:39" ht="34.5" customHeight="1">
      <c r="B163" s="9">
        <v>158</v>
      </c>
      <c r="C163" s="17" t="s">
        <v>316</v>
      </c>
      <c r="D163" s="14" t="s">
        <v>328</v>
      </c>
      <c r="E163" s="37">
        <f>270*2+800</f>
        <v>1340</v>
      </c>
      <c r="F163" s="9">
        <v>270</v>
      </c>
      <c r="G163" s="11">
        <f t="shared" si="23"/>
        <v>1610</v>
      </c>
      <c r="H163" s="37">
        <v>100</v>
      </c>
      <c r="I163" s="9">
        <v>100</v>
      </c>
      <c r="J163" s="11">
        <f t="shared" si="16"/>
        <v>200</v>
      </c>
      <c r="K163" s="37">
        <v>100</v>
      </c>
      <c r="L163" s="9">
        <v>100</v>
      </c>
      <c r="M163" s="11">
        <f t="shared" si="15"/>
        <v>200</v>
      </c>
      <c r="N163" s="37">
        <v>500</v>
      </c>
      <c r="O163" s="9">
        <v>200</v>
      </c>
      <c r="P163" s="11">
        <f t="shared" si="17"/>
        <v>700</v>
      </c>
      <c r="Q163" s="37">
        <v>0</v>
      </c>
      <c r="R163" s="12">
        <v>0</v>
      </c>
      <c r="S163" s="11">
        <f t="shared" si="24"/>
        <v>0</v>
      </c>
      <c r="T163" s="42">
        <f t="shared" si="25"/>
        <v>2710</v>
      </c>
      <c r="U163" s="27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2:39" ht="34.5" customHeight="1">
      <c r="B164" s="9">
        <v>159</v>
      </c>
      <c r="C164" s="17" t="s">
        <v>317</v>
      </c>
      <c r="D164" s="14" t="s">
        <v>329</v>
      </c>
      <c r="E164" s="37">
        <f>310*2+920</f>
        <v>1540</v>
      </c>
      <c r="F164" s="9">
        <v>310</v>
      </c>
      <c r="G164" s="11">
        <f t="shared" si="23"/>
        <v>1850</v>
      </c>
      <c r="H164" s="37">
        <v>100</v>
      </c>
      <c r="I164" s="9">
        <v>100</v>
      </c>
      <c r="J164" s="11">
        <f t="shared" si="16"/>
        <v>200</v>
      </c>
      <c r="K164" s="37">
        <v>100</v>
      </c>
      <c r="L164" s="9">
        <v>100</v>
      </c>
      <c r="M164" s="11">
        <f t="shared" si="15"/>
        <v>200</v>
      </c>
      <c r="N164" s="37">
        <v>0</v>
      </c>
      <c r="O164" s="9">
        <v>0</v>
      </c>
      <c r="P164" s="11">
        <f t="shared" si="17"/>
        <v>0</v>
      </c>
      <c r="Q164" s="37">
        <v>3000</v>
      </c>
      <c r="R164" s="12">
        <v>1200</v>
      </c>
      <c r="S164" s="11">
        <f t="shared" si="24"/>
        <v>4200</v>
      </c>
      <c r="T164" s="42">
        <f t="shared" si="25"/>
        <v>6450</v>
      </c>
      <c r="U164" s="27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2:39" ht="34.5" customHeight="1">
      <c r="B165" s="9">
        <v>160</v>
      </c>
      <c r="C165" s="17" t="s">
        <v>318</v>
      </c>
      <c r="D165" s="14" t="s">
        <v>327</v>
      </c>
      <c r="E165" s="37">
        <f>660*2+1910</f>
        <v>3230</v>
      </c>
      <c r="F165" s="9">
        <v>640</v>
      </c>
      <c r="G165" s="11">
        <f t="shared" si="23"/>
        <v>3870</v>
      </c>
      <c r="H165" s="37">
        <v>100</v>
      </c>
      <c r="I165" s="9">
        <v>100</v>
      </c>
      <c r="J165" s="11">
        <f t="shared" si="16"/>
        <v>200</v>
      </c>
      <c r="K165" s="37">
        <v>100</v>
      </c>
      <c r="L165" s="9">
        <v>100</v>
      </c>
      <c r="M165" s="11">
        <f t="shared" si="15"/>
        <v>200</v>
      </c>
      <c r="N165" s="37">
        <v>500</v>
      </c>
      <c r="O165" s="9">
        <v>200</v>
      </c>
      <c r="P165" s="11">
        <f t="shared" si="17"/>
        <v>700</v>
      </c>
      <c r="Q165" s="37">
        <v>0</v>
      </c>
      <c r="R165" s="12">
        <v>0</v>
      </c>
      <c r="S165" s="11">
        <f t="shared" si="24"/>
        <v>0</v>
      </c>
      <c r="T165" s="42">
        <f t="shared" si="25"/>
        <v>4970</v>
      </c>
      <c r="U165" s="27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2:39" ht="34.5" customHeight="1">
      <c r="B166" s="9">
        <v>161</v>
      </c>
      <c r="C166" s="17" t="s">
        <v>319</v>
      </c>
      <c r="D166" s="14" t="s">
        <v>330</v>
      </c>
      <c r="E166" s="37">
        <f>90*2+270</f>
        <v>450</v>
      </c>
      <c r="F166" s="9">
        <v>90</v>
      </c>
      <c r="G166" s="11">
        <f t="shared" si="23"/>
        <v>540</v>
      </c>
      <c r="H166" s="37">
        <v>100</v>
      </c>
      <c r="I166" s="9">
        <v>100</v>
      </c>
      <c r="J166" s="11">
        <f t="shared" si="16"/>
        <v>200</v>
      </c>
      <c r="K166" s="37">
        <v>100</v>
      </c>
      <c r="L166" s="9">
        <v>100</v>
      </c>
      <c r="M166" s="11">
        <f t="shared" si="15"/>
        <v>200</v>
      </c>
      <c r="N166" s="37">
        <v>500</v>
      </c>
      <c r="O166" s="9">
        <v>200</v>
      </c>
      <c r="P166" s="11">
        <f t="shared" si="17"/>
        <v>700</v>
      </c>
      <c r="Q166" s="37">
        <v>0</v>
      </c>
      <c r="R166" s="12">
        <v>0</v>
      </c>
      <c r="S166" s="11">
        <f t="shared" si="24"/>
        <v>0</v>
      </c>
      <c r="T166" s="42">
        <f t="shared" si="25"/>
        <v>1640</v>
      </c>
      <c r="U166" s="27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2:39" ht="34.5" customHeight="1">
      <c r="B167" s="9">
        <v>162</v>
      </c>
      <c r="C167" s="17" t="s">
        <v>320</v>
      </c>
      <c r="D167" s="14" t="s">
        <v>331</v>
      </c>
      <c r="E167" s="37">
        <f>480*2+1430</f>
        <v>2390</v>
      </c>
      <c r="F167" s="9">
        <v>480</v>
      </c>
      <c r="G167" s="11">
        <f t="shared" si="23"/>
        <v>2870</v>
      </c>
      <c r="H167" s="37">
        <v>100</v>
      </c>
      <c r="I167" s="9">
        <v>100</v>
      </c>
      <c r="J167" s="11">
        <f t="shared" si="16"/>
        <v>200</v>
      </c>
      <c r="K167" s="37">
        <v>100</v>
      </c>
      <c r="L167" s="9">
        <v>100</v>
      </c>
      <c r="M167" s="11">
        <f t="shared" si="15"/>
        <v>200</v>
      </c>
      <c r="N167" s="37">
        <v>0</v>
      </c>
      <c r="O167" s="9">
        <v>0</v>
      </c>
      <c r="P167" s="11">
        <f t="shared" si="17"/>
        <v>0</v>
      </c>
      <c r="Q167" s="37">
        <v>3000</v>
      </c>
      <c r="R167" s="12">
        <v>1200</v>
      </c>
      <c r="S167" s="11">
        <f t="shared" si="24"/>
        <v>4200</v>
      </c>
      <c r="T167" s="42">
        <f t="shared" si="25"/>
        <v>7470</v>
      </c>
      <c r="U167" s="27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2:39" ht="34.5" customHeight="1">
      <c r="B168" s="9">
        <v>163</v>
      </c>
      <c r="C168" s="17" t="s">
        <v>321</v>
      </c>
      <c r="D168" s="14" t="s">
        <v>332</v>
      </c>
      <c r="E168" s="37">
        <f>130*2+380</f>
        <v>640</v>
      </c>
      <c r="F168" s="9">
        <v>130</v>
      </c>
      <c r="G168" s="11">
        <f t="shared" si="23"/>
        <v>770</v>
      </c>
      <c r="H168" s="37">
        <v>100</v>
      </c>
      <c r="I168" s="9">
        <v>100</v>
      </c>
      <c r="J168" s="11">
        <f t="shared" si="16"/>
        <v>200</v>
      </c>
      <c r="K168" s="37">
        <v>100</v>
      </c>
      <c r="L168" s="9">
        <v>100</v>
      </c>
      <c r="M168" s="11">
        <f t="shared" si="15"/>
        <v>200</v>
      </c>
      <c r="N168" s="37">
        <v>500</v>
      </c>
      <c r="O168" s="9">
        <v>200</v>
      </c>
      <c r="P168" s="11">
        <f t="shared" si="17"/>
        <v>700</v>
      </c>
      <c r="Q168" s="37">
        <v>0</v>
      </c>
      <c r="R168" s="12">
        <v>0</v>
      </c>
      <c r="S168" s="11">
        <f t="shared" si="24"/>
        <v>0</v>
      </c>
      <c r="T168" s="42">
        <f t="shared" si="25"/>
        <v>1870</v>
      </c>
      <c r="U168" s="27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2:39" ht="34.5" customHeight="1">
      <c r="B169" s="9">
        <v>164</v>
      </c>
      <c r="C169" s="17" t="s">
        <v>322</v>
      </c>
      <c r="D169" s="28" t="s">
        <v>333</v>
      </c>
      <c r="E169" s="37">
        <f>430*2+1300</f>
        <v>2160</v>
      </c>
      <c r="F169" s="9">
        <v>430</v>
      </c>
      <c r="G169" s="11">
        <f t="shared" si="23"/>
        <v>2590</v>
      </c>
      <c r="H169" s="37">
        <v>100</v>
      </c>
      <c r="I169" s="9">
        <v>100</v>
      </c>
      <c r="J169" s="11">
        <f t="shared" si="16"/>
        <v>200</v>
      </c>
      <c r="K169" s="37">
        <v>100</v>
      </c>
      <c r="L169" s="9">
        <v>100</v>
      </c>
      <c r="M169" s="11">
        <f t="shared" si="15"/>
        <v>200</v>
      </c>
      <c r="N169" s="37">
        <v>0</v>
      </c>
      <c r="O169" s="9">
        <v>0</v>
      </c>
      <c r="P169" s="11">
        <f t="shared" si="17"/>
        <v>0</v>
      </c>
      <c r="Q169" s="37">
        <v>3000</v>
      </c>
      <c r="R169" s="12">
        <v>1200</v>
      </c>
      <c r="S169" s="11">
        <f t="shared" si="24"/>
        <v>4200</v>
      </c>
      <c r="T169" s="42">
        <f t="shared" si="25"/>
        <v>7190</v>
      </c>
      <c r="U169" s="27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2:39" ht="34.5" customHeight="1">
      <c r="B170" s="9">
        <v>165</v>
      </c>
      <c r="C170" s="17" t="s">
        <v>334</v>
      </c>
      <c r="D170" s="14" t="s">
        <v>346</v>
      </c>
      <c r="E170" s="37">
        <f>420*2+1250</f>
        <v>2090</v>
      </c>
      <c r="F170" s="9">
        <v>420</v>
      </c>
      <c r="G170" s="11">
        <f t="shared" si="23"/>
        <v>2510</v>
      </c>
      <c r="H170" s="37">
        <v>100</v>
      </c>
      <c r="I170" s="9">
        <v>100</v>
      </c>
      <c r="J170" s="11">
        <f t="shared" si="16"/>
        <v>200</v>
      </c>
      <c r="K170" s="37">
        <v>100</v>
      </c>
      <c r="L170" s="9">
        <v>100</v>
      </c>
      <c r="M170" s="11">
        <f t="shared" si="15"/>
        <v>200</v>
      </c>
      <c r="N170" s="37">
        <v>0</v>
      </c>
      <c r="O170" s="9">
        <v>0</v>
      </c>
      <c r="P170" s="11">
        <f t="shared" si="17"/>
        <v>0</v>
      </c>
      <c r="Q170" s="37">
        <v>3000</v>
      </c>
      <c r="R170" s="12">
        <v>1200</v>
      </c>
      <c r="S170" s="11">
        <f t="shared" si="24"/>
        <v>4200</v>
      </c>
      <c r="T170" s="42">
        <f t="shared" si="25"/>
        <v>7110</v>
      </c>
      <c r="U170" s="27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2:39" ht="34.5" customHeight="1">
      <c r="B171" s="9">
        <v>166</v>
      </c>
      <c r="C171" s="17" t="s">
        <v>335</v>
      </c>
      <c r="D171" s="14" t="s">
        <v>347</v>
      </c>
      <c r="E171" s="37">
        <f>910*2+2720</f>
        <v>4540</v>
      </c>
      <c r="F171" s="9">
        <v>910</v>
      </c>
      <c r="G171" s="11">
        <f t="shared" si="23"/>
        <v>5450</v>
      </c>
      <c r="H171" s="37">
        <v>100</v>
      </c>
      <c r="I171" s="9">
        <v>100</v>
      </c>
      <c r="J171" s="11">
        <f t="shared" si="16"/>
        <v>200</v>
      </c>
      <c r="K171" s="37">
        <v>100</v>
      </c>
      <c r="L171" s="9">
        <v>100</v>
      </c>
      <c r="M171" s="11">
        <f t="shared" si="15"/>
        <v>200</v>
      </c>
      <c r="N171" s="37">
        <v>500</v>
      </c>
      <c r="O171" s="9">
        <v>200</v>
      </c>
      <c r="P171" s="11">
        <f t="shared" si="17"/>
        <v>700</v>
      </c>
      <c r="Q171" s="37">
        <v>0</v>
      </c>
      <c r="R171" s="12">
        <v>0</v>
      </c>
      <c r="S171" s="11">
        <f t="shared" si="24"/>
        <v>0</v>
      </c>
      <c r="T171" s="42">
        <f t="shared" si="25"/>
        <v>6550</v>
      </c>
      <c r="U171" s="27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2:39" ht="34.5" customHeight="1">
      <c r="B172" s="9">
        <v>167</v>
      </c>
      <c r="C172" s="17" t="s">
        <v>336</v>
      </c>
      <c r="D172" s="14" t="s">
        <v>348</v>
      </c>
      <c r="E172" s="37">
        <f>80*2+250</f>
        <v>410</v>
      </c>
      <c r="F172" s="9">
        <v>80</v>
      </c>
      <c r="G172" s="11">
        <f t="shared" si="23"/>
        <v>490</v>
      </c>
      <c r="H172" s="37">
        <v>100</v>
      </c>
      <c r="I172" s="9">
        <v>100</v>
      </c>
      <c r="J172" s="11">
        <f t="shared" si="16"/>
        <v>200</v>
      </c>
      <c r="K172" s="37">
        <v>100</v>
      </c>
      <c r="L172" s="9">
        <v>100</v>
      </c>
      <c r="M172" s="11">
        <f t="shared" si="15"/>
        <v>200</v>
      </c>
      <c r="N172" s="37">
        <v>500</v>
      </c>
      <c r="O172" s="9">
        <v>200</v>
      </c>
      <c r="P172" s="11">
        <f t="shared" si="17"/>
        <v>700</v>
      </c>
      <c r="Q172" s="37">
        <v>0</v>
      </c>
      <c r="R172" s="12">
        <v>0</v>
      </c>
      <c r="S172" s="11">
        <f t="shared" si="24"/>
        <v>0</v>
      </c>
      <c r="T172" s="42">
        <f t="shared" si="25"/>
        <v>1590</v>
      </c>
      <c r="U172" s="27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2:39" ht="34.5" customHeight="1">
      <c r="B173" s="9">
        <v>168</v>
      </c>
      <c r="C173" s="17" t="s">
        <v>337</v>
      </c>
      <c r="D173" s="14" t="s">
        <v>349</v>
      </c>
      <c r="E173" s="37">
        <f>80*2+250</f>
        <v>410</v>
      </c>
      <c r="F173" s="9">
        <v>80</v>
      </c>
      <c r="G173" s="11">
        <f t="shared" si="23"/>
        <v>490</v>
      </c>
      <c r="H173" s="37">
        <v>100</v>
      </c>
      <c r="I173" s="9">
        <v>100</v>
      </c>
      <c r="J173" s="11">
        <f t="shared" si="16"/>
        <v>200</v>
      </c>
      <c r="K173" s="37">
        <v>100</v>
      </c>
      <c r="L173" s="9">
        <v>100</v>
      </c>
      <c r="M173" s="11">
        <f t="shared" si="15"/>
        <v>200</v>
      </c>
      <c r="N173" s="37">
        <v>500</v>
      </c>
      <c r="O173" s="9">
        <v>200</v>
      </c>
      <c r="P173" s="11">
        <f t="shared" si="17"/>
        <v>700</v>
      </c>
      <c r="Q173" s="37">
        <v>0</v>
      </c>
      <c r="R173" s="12">
        <v>0</v>
      </c>
      <c r="S173" s="11">
        <f t="shared" si="24"/>
        <v>0</v>
      </c>
      <c r="T173" s="42">
        <f t="shared" si="25"/>
        <v>1590</v>
      </c>
      <c r="U173" s="27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2:39" ht="34.5" customHeight="1">
      <c r="B174" s="9">
        <v>169</v>
      </c>
      <c r="C174" s="17" t="s">
        <v>338</v>
      </c>
      <c r="D174" s="14" t="s">
        <v>350</v>
      </c>
      <c r="E174" s="37">
        <f>350*2+1060</f>
        <v>1760</v>
      </c>
      <c r="F174" s="9">
        <v>350</v>
      </c>
      <c r="G174" s="11">
        <f t="shared" si="23"/>
        <v>2110</v>
      </c>
      <c r="H174" s="37">
        <v>100</v>
      </c>
      <c r="I174" s="9">
        <v>100</v>
      </c>
      <c r="J174" s="11">
        <f t="shared" si="16"/>
        <v>200</v>
      </c>
      <c r="K174" s="37">
        <v>100</v>
      </c>
      <c r="L174" s="9">
        <v>100</v>
      </c>
      <c r="M174" s="11">
        <f t="shared" si="15"/>
        <v>200</v>
      </c>
      <c r="N174" s="37">
        <v>0</v>
      </c>
      <c r="O174" s="9">
        <v>0</v>
      </c>
      <c r="P174" s="11">
        <f t="shared" si="17"/>
        <v>0</v>
      </c>
      <c r="Q174" s="37">
        <v>3000</v>
      </c>
      <c r="R174" s="12">
        <v>1200</v>
      </c>
      <c r="S174" s="11">
        <f t="shared" si="24"/>
        <v>4200</v>
      </c>
      <c r="T174" s="42">
        <f t="shared" si="25"/>
        <v>6710</v>
      </c>
      <c r="U174" s="27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2:39" ht="34.5" customHeight="1">
      <c r="B175" s="9">
        <v>170</v>
      </c>
      <c r="C175" s="17" t="s">
        <v>339</v>
      </c>
      <c r="D175" s="14" t="s">
        <v>351</v>
      </c>
      <c r="E175" s="37">
        <f>710*2+2140</f>
        <v>3560</v>
      </c>
      <c r="F175" s="9">
        <v>710</v>
      </c>
      <c r="G175" s="11">
        <f t="shared" si="23"/>
        <v>4270</v>
      </c>
      <c r="H175" s="37">
        <v>100</v>
      </c>
      <c r="I175" s="9">
        <v>100</v>
      </c>
      <c r="J175" s="11">
        <f t="shared" si="16"/>
        <v>200</v>
      </c>
      <c r="K175" s="37">
        <v>100</v>
      </c>
      <c r="L175" s="9">
        <v>100</v>
      </c>
      <c r="M175" s="11">
        <f t="shared" si="15"/>
        <v>200</v>
      </c>
      <c r="N175" s="37">
        <v>500</v>
      </c>
      <c r="O175" s="9">
        <v>200</v>
      </c>
      <c r="P175" s="11">
        <f t="shared" si="17"/>
        <v>700</v>
      </c>
      <c r="Q175" s="37">
        <v>0</v>
      </c>
      <c r="R175" s="12">
        <v>0</v>
      </c>
      <c r="S175" s="11">
        <f t="shared" si="24"/>
        <v>0</v>
      </c>
      <c r="T175" s="42">
        <f t="shared" si="25"/>
        <v>5370</v>
      </c>
      <c r="U175" s="27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2:39" ht="34.5" customHeight="1">
      <c r="B176" s="9">
        <v>171</v>
      </c>
      <c r="C176" s="17" t="s">
        <v>340</v>
      </c>
      <c r="D176" s="14" t="s">
        <v>352</v>
      </c>
      <c r="E176" s="37">
        <f>460*2+1390</f>
        <v>2310</v>
      </c>
      <c r="F176" s="9">
        <v>460</v>
      </c>
      <c r="G176" s="11">
        <f t="shared" si="23"/>
        <v>2770</v>
      </c>
      <c r="H176" s="37">
        <v>100</v>
      </c>
      <c r="I176" s="9">
        <v>100</v>
      </c>
      <c r="J176" s="11">
        <f t="shared" si="16"/>
        <v>200</v>
      </c>
      <c r="K176" s="37">
        <v>100</v>
      </c>
      <c r="L176" s="9">
        <v>100</v>
      </c>
      <c r="M176" s="11">
        <f t="shared" si="15"/>
        <v>200</v>
      </c>
      <c r="N176" s="37">
        <v>500</v>
      </c>
      <c r="O176" s="9">
        <v>200</v>
      </c>
      <c r="P176" s="11">
        <f t="shared" si="17"/>
        <v>700</v>
      </c>
      <c r="Q176" s="37">
        <v>0</v>
      </c>
      <c r="R176" s="12">
        <v>0</v>
      </c>
      <c r="S176" s="11">
        <f t="shared" si="24"/>
        <v>0</v>
      </c>
      <c r="T176" s="42">
        <f t="shared" si="25"/>
        <v>3870</v>
      </c>
      <c r="U176" s="27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2:39" ht="34.5" customHeight="1">
      <c r="B177" s="9">
        <v>172</v>
      </c>
      <c r="C177" s="17" t="s">
        <v>341</v>
      </c>
      <c r="D177" s="14" t="s">
        <v>353</v>
      </c>
      <c r="E177" s="37">
        <f>290*2+870</f>
        <v>1450</v>
      </c>
      <c r="F177" s="9">
        <v>290</v>
      </c>
      <c r="G177" s="11">
        <f t="shared" si="23"/>
        <v>1740</v>
      </c>
      <c r="H177" s="37">
        <v>100</v>
      </c>
      <c r="I177" s="9">
        <v>100</v>
      </c>
      <c r="J177" s="11">
        <f t="shared" si="16"/>
        <v>200</v>
      </c>
      <c r="K177" s="37">
        <v>100</v>
      </c>
      <c r="L177" s="9">
        <v>100</v>
      </c>
      <c r="M177" s="11">
        <f t="shared" si="15"/>
        <v>200</v>
      </c>
      <c r="N177" s="37">
        <v>500</v>
      </c>
      <c r="O177" s="9">
        <v>200</v>
      </c>
      <c r="P177" s="11">
        <f t="shared" si="17"/>
        <v>700</v>
      </c>
      <c r="Q177" s="37">
        <v>0</v>
      </c>
      <c r="R177" s="12">
        <v>0</v>
      </c>
      <c r="S177" s="11">
        <f t="shared" si="24"/>
        <v>0</v>
      </c>
      <c r="T177" s="42">
        <f t="shared" si="25"/>
        <v>2840</v>
      </c>
      <c r="U177" s="27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2:39" ht="34.5" customHeight="1">
      <c r="B178" s="9">
        <v>173</v>
      </c>
      <c r="C178" s="17" t="s">
        <v>342</v>
      </c>
      <c r="D178" s="14" t="s">
        <v>354</v>
      </c>
      <c r="E178" s="37">
        <f>50*2+140</f>
        <v>240</v>
      </c>
      <c r="F178" s="9">
        <v>50</v>
      </c>
      <c r="G178" s="11">
        <f t="shared" si="23"/>
        <v>290</v>
      </c>
      <c r="H178" s="37">
        <v>100</v>
      </c>
      <c r="I178" s="9">
        <v>100</v>
      </c>
      <c r="J178" s="11">
        <f t="shared" si="16"/>
        <v>200</v>
      </c>
      <c r="K178" s="37">
        <v>100</v>
      </c>
      <c r="L178" s="9">
        <v>100</v>
      </c>
      <c r="M178" s="11">
        <f t="shared" si="15"/>
        <v>200</v>
      </c>
      <c r="N178" s="37">
        <v>500</v>
      </c>
      <c r="O178" s="9">
        <v>200</v>
      </c>
      <c r="P178" s="11">
        <f t="shared" si="17"/>
        <v>700</v>
      </c>
      <c r="Q178" s="37">
        <v>0</v>
      </c>
      <c r="R178" s="12">
        <v>0</v>
      </c>
      <c r="S178" s="11">
        <f t="shared" si="24"/>
        <v>0</v>
      </c>
      <c r="T178" s="42">
        <f t="shared" si="25"/>
        <v>1390</v>
      </c>
      <c r="U178" s="27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2:39" ht="34.5" customHeight="1">
      <c r="B179" s="9">
        <v>174</v>
      </c>
      <c r="C179" s="17" t="s">
        <v>343</v>
      </c>
      <c r="D179" s="14" t="s">
        <v>355</v>
      </c>
      <c r="E179" s="37">
        <f>90*2+260</f>
        <v>440</v>
      </c>
      <c r="F179" s="9">
        <v>90</v>
      </c>
      <c r="G179" s="11">
        <f t="shared" si="23"/>
        <v>530</v>
      </c>
      <c r="H179" s="37">
        <v>100</v>
      </c>
      <c r="I179" s="9">
        <v>100</v>
      </c>
      <c r="J179" s="11">
        <f t="shared" si="16"/>
        <v>200</v>
      </c>
      <c r="K179" s="37">
        <v>100</v>
      </c>
      <c r="L179" s="9">
        <v>100</v>
      </c>
      <c r="M179" s="11">
        <f t="shared" si="15"/>
        <v>200</v>
      </c>
      <c r="N179" s="37">
        <v>500</v>
      </c>
      <c r="O179" s="9">
        <v>200</v>
      </c>
      <c r="P179" s="11">
        <f t="shared" si="17"/>
        <v>700</v>
      </c>
      <c r="Q179" s="37">
        <v>0</v>
      </c>
      <c r="R179" s="12">
        <v>0</v>
      </c>
      <c r="S179" s="11">
        <f t="shared" si="24"/>
        <v>0</v>
      </c>
      <c r="T179" s="42">
        <f t="shared" si="25"/>
        <v>1630</v>
      </c>
      <c r="U179" s="27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2:39" ht="34.5" customHeight="1">
      <c r="B180" s="9">
        <v>175</v>
      </c>
      <c r="C180" s="17" t="s">
        <v>363</v>
      </c>
      <c r="D180" s="14" t="s">
        <v>356</v>
      </c>
      <c r="E180" s="37">
        <f>460*2+1380</f>
        <v>2300</v>
      </c>
      <c r="F180" s="9">
        <v>460</v>
      </c>
      <c r="G180" s="11">
        <f t="shared" si="23"/>
        <v>2760</v>
      </c>
      <c r="H180" s="37">
        <v>100</v>
      </c>
      <c r="I180" s="9">
        <v>100</v>
      </c>
      <c r="J180" s="11">
        <f t="shared" si="16"/>
        <v>200</v>
      </c>
      <c r="K180" s="37">
        <v>100</v>
      </c>
      <c r="L180" s="9">
        <v>100</v>
      </c>
      <c r="M180" s="11">
        <f t="shared" si="15"/>
        <v>200</v>
      </c>
      <c r="N180" s="37">
        <v>500</v>
      </c>
      <c r="O180" s="9">
        <v>200</v>
      </c>
      <c r="P180" s="11">
        <f t="shared" si="17"/>
        <v>700</v>
      </c>
      <c r="Q180" s="37">
        <v>0</v>
      </c>
      <c r="R180" s="12">
        <v>0</v>
      </c>
      <c r="S180" s="11">
        <f t="shared" si="24"/>
        <v>0</v>
      </c>
      <c r="T180" s="42">
        <f t="shared" si="25"/>
        <v>3860</v>
      </c>
      <c r="U180" s="27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spans="2:39" ht="34.5" customHeight="1">
      <c r="B181" s="9">
        <v>176</v>
      </c>
      <c r="C181" s="17" t="s">
        <v>492</v>
      </c>
      <c r="D181" s="14" t="s">
        <v>357</v>
      </c>
      <c r="E181" s="37">
        <f>840*2+2530</f>
        <v>4210</v>
      </c>
      <c r="F181" s="9">
        <v>840</v>
      </c>
      <c r="G181" s="11">
        <f t="shared" si="23"/>
        <v>5050</v>
      </c>
      <c r="H181" s="37">
        <v>100</v>
      </c>
      <c r="I181" s="9">
        <v>100</v>
      </c>
      <c r="J181" s="11">
        <f t="shared" si="16"/>
        <v>200</v>
      </c>
      <c r="K181" s="37">
        <v>100</v>
      </c>
      <c r="L181" s="9">
        <v>100</v>
      </c>
      <c r="M181" s="11">
        <f t="shared" si="15"/>
        <v>200</v>
      </c>
      <c r="N181" s="37">
        <v>0</v>
      </c>
      <c r="O181" s="9">
        <v>0</v>
      </c>
      <c r="P181" s="11">
        <f t="shared" si="17"/>
        <v>0</v>
      </c>
      <c r="Q181" s="37">
        <v>3000</v>
      </c>
      <c r="R181" s="12">
        <v>1200</v>
      </c>
      <c r="S181" s="11">
        <f t="shared" si="24"/>
        <v>4200</v>
      </c>
      <c r="T181" s="42">
        <f t="shared" si="25"/>
        <v>9650</v>
      </c>
      <c r="U181" s="27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2:39" ht="34.5" customHeight="1">
      <c r="B182" s="9">
        <v>177</v>
      </c>
      <c r="C182" s="17" t="s">
        <v>398</v>
      </c>
      <c r="D182" s="14" t="s">
        <v>357</v>
      </c>
      <c r="E182" s="37">
        <f>70*2+210</f>
        <v>350</v>
      </c>
      <c r="F182" s="9">
        <v>70</v>
      </c>
      <c r="G182" s="11">
        <f t="shared" ref="G182" si="26">SUM(E182:F182)</f>
        <v>420</v>
      </c>
      <c r="H182" s="37">
        <v>100</v>
      </c>
      <c r="I182" s="9">
        <v>100</v>
      </c>
      <c r="J182" s="11">
        <f t="shared" ref="J182" si="27">SUM(H182:I182)</f>
        <v>200</v>
      </c>
      <c r="K182" s="37">
        <v>100</v>
      </c>
      <c r="L182" s="9">
        <v>100</v>
      </c>
      <c r="M182" s="11">
        <f t="shared" ref="M182" si="28">SUM(K182:L182)</f>
        <v>200</v>
      </c>
      <c r="N182" s="37">
        <v>500</v>
      </c>
      <c r="O182" s="9">
        <v>200</v>
      </c>
      <c r="P182" s="11">
        <f t="shared" ref="P182" si="29">SUM(N182:O182)</f>
        <v>700</v>
      </c>
      <c r="Q182" s="37">
        <v>0</v>
      </c>
      <c r="R182" s="12">
        <v>0</v>
      </c>
      <c r="S182" s="11">
        <f t="shared" ref="S182" si="30">SUM(Q182:R182)</f>
        <v>0</v>
      </c>
      <c r="T182" s="42">
        <f t="shared" ref="T182" si="31">G182+J182+M182+P182+S182</f>
        <v>1520</v>
      </c>
      <c r="U182" s="27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2:39" ht="34.5" customHeight="1">
      <c r="B183" s="9">
        <v>178</v>
      </c>
      <c r="C183" s="17" t="s">
        <v>491</v>
      </c>
      <c r="D183" s="14" t="s">
        <v>358</v>
      </c>
      <c r="E183" s="37">
        <f>340*2+1030</f>
        <v>1710</v>
      </c>
      <c r="F183" s="9">
        <v>340</v>
      </c>
      <c r="G183" s="11">
        <f t="shared" si="23"/>
        <v>2050</v>
      </c>
      <c r="H183" s="37">
        <v>100</v>
      </c>
      <c r="I183" s="9">
        <v>100</v>
      </c>
      <c r="J183" s="11">
        <f t="shared" si="16"/>
        <v>200</v>
      </c>
      <c r="K183" s="37">
        <v>100</v>
      </c>
      <c r="L183" s="9">
        <v>100</v>
      </c>
      <c r="M183" s="11">
        <f t="shared" si="15"/>
        <v>200</v>
      </c>
      <c r="N183" s="37">
        <v>0</v>
      </c>
      <c r="O183" s="9">
        <v>0</v>
      </c>
      <c r="P183" s="11">
        <f t="shared" si="17"/>
        <v>0</v>
      </c>
      <c r="Q183" s="37">
        <v>3000</v>
      </c>
      <c r="R183" s="12">
        <v>1200</v>
      </c>
      <c r="S183" s="11">
        <f t="shared" si="24"/>
        <v>4200</v>
      </c>
      <c r="T183" s="42">
        <f t="shared" si="25"/>
        <v>6650</v>
      </c>
      <c r="U183" s="27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2:39" ht="34.5" customHeight="1">
      <c r="B184" s="9">
        <v>179</v>
      </c>
      <c r="C184" s="17" t="s">
        <v>399</v>
      </c>
      <c r="D184" s="14" t="s">
        <v>358</v>
      </c>
      <c r="E184" s="37">
        <f>70*2+210</f>
        <v>350</v>
      </c>
      <c r="F184" s="9">
        <v>70</v>
      </c>
      <c r="G184" s="11">
        <f t="shared" ref="G184" si="32">SUM(E184:F184)</f>
        <v>420</v>
      </c>
      <c r="H184" s="37">
        <v>100</v>
      </c>
      <c r="I184" s="9">
        <v>100</v>
      </c>
      <c r="J184" s="11">
        <f t="shared" ref="J184" si="33">SUM(H184:I184)</f>
        <v>200</v>
      </c>
      <c r="K184" s="37">
        <v>100</v>
      </c>
      <c r="L184" s="9">
        <v>100</v>
      </c>
      <c r="M184" s="11">
        <f t="shared" ref="M184" si="34">SUM(K184:L184)</f>
        <v>200</v>
      </c>
      <c r="N184" s="37">
        <v>500</v>
      </c>
      <c r="O184" s="9">
        <v>200</v>
      </c>
      <c r="P184" s="11">
        <f t="shared" ref="P184" si="35">SUM(N184:O184)</f>
        <v>700</v>
      </c>
      <c r="Q184" s="37">
        <v>0</v>
      </c>
      <c r="R184" s="12">
        <v>0</v>
      </c>
      <c r="S184" s="11">
        <f t="shared" ref="S184" si="36">SUM(Q184:R184)</f>
        <v>0</v>
      </c>
      <c r="T184" s="42">
        <f t="shared" ref="T184" si="37">G184+J184+M184+P184+S184</f>
        <v>1520</v>
      </c>
      <c r="U184" s="27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spans="2:39" ht="34.5" customHeight="1">
      <c r="B185" s="9">
        <v>180</v>
      </c>
      <c r="C185" s="17" t="s">
        <v>344</v>
      </c>
      <c r="D185" s="14" t="s">
        <v>488</v>
      </c>
      <c r="E185" s="37">
        <f>190*2+570</f>
        <v>950</v>
      </c>
      <c r="F185" s="9">
        <v>190</v>
      </c>
      <c r="G185" s="11">
        <f t="shared" si="23"/>
        <v>1140</v>
      </c>
      <c r="H185" s="37">
        <v>100</v>
      </c>
      <c r="I185" s="9">
        <v>100</v>
      </c>
      <c r="J185" s="11">
        <f t="shared" si="16"/>
        <v>200</v>
      </c>
      <c r="K185" s="37">
        <v>100</v>
      </c>
      <c r="L185" s="9">
        <v>100</v>
      </c>
      <c r="M185" s="11">
        <f t="shared" si="15"/>
        <v>200</v>
      </c>
      <c r="N185" s="37">
        <v>0</v>
      </c>
      <c r="O185" s="9">
        <v>0</v>
      </c>
      <c r="P185" s="11">
        <f t="shared" si="17"/>
        <v>0</v>
      </c>
      <c r="Q185" s="37">
        <v>3000</v>
      </c>
      <c r="R185" s="12">
        <v>1200</v>
      </c>
      <c r="S185" s="11">
        <f t="shared" si="24"/>
        <v>4200</v>
      </c>
      <c r="T185" s="42">
        <f t="shared" si="25"/>
        <v>5740</v>
      </c>
      <c r="U185" s="27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2:39" ht="34.5" customHeight="1">
      <c r="B186" s="9">
        <v>181</v>
      </c>
      <c r="C186" s="17" t="s">
        <v>345</v>
      </c>
      <c r="D186" s="28" t="s">
        <v>359</v>
      </c>
      <c r="E186" s="37">
        <f>60*2+180</f>
        <v>300</v>
      </c>
      <c r="F186" s="9">
        <v>60</v>
      </c>
      <c r="G186" s="11">
        <f t="shared" si="23"/>
        <v>360</v>
      </c>
      <c r="H186" s="37">
        <v>100</v>
      </c>
      <c r="I186" s="9">
        <v>100</v>
      </c>
      <c r="J186" s="11">
        <f t="shared" si="16"/>
        <v>200</v>
      </c>
      <c r="K186" s="37">
        <v>100</v>
      </c>
      <c r="L186" s="9">
        <v>100</v>
      </c>
      <c r="M186" s="11">
        <f t="shared" si="15"/>
        <v>200</v>
      </c>
      <c r="N186" s="37">
        <v>500</v>
      </c>
      <c r="O186" s="9">
        <v>200</v>
      </c>
      <c r="P186" s="11">
        <f t="shared" si="17"/>
        <v>700</v>
      </c>
      <c r="Q186" s="37">
        <v>0</v>
      </c>
      <c r="R186" s="12">
        <v>0</v>
      </c>
      <c r="S186" s="11">
        <f t="shared" si="24"/>
        <v>0</v>
      </c>
      <c r="T186" s="42">
        <f t="shared" si="25"/>
        <v>1460</v>
      </c>
      <c r="U186" s="27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spans="2:39" ht="34.5" customHeight="1">
      <c r="B187" s="9">
        <v>182</v>
      </c>
      <c r="C187" s="18" t="s">
        <v>360</v>
      </c>
      <c r="D187" s="14" t="s">
        <v>364</v>
      </c>
      <c r="E187" s="37">
        <f>380*2+1130</f>
        <v>1890</v>
      </c>
      <c r="F187" s="9">
        <v>380</v>
      </c>
      <c r="G187" s="11">
        <f t="shared" si="23"/>
        <v>2270</v>
      </c>
      <c r="H187" s="37">
        <v>100</v>
      </c>
      <c r="I187" s="9">
        <v>100</v>
      </c>
      <c r="J187" s="11">
        <f t="shared" si="16"/>
        <v>200</v>
      </c>
      <c r="K187" s="37">
        <v>100</v>
      </c>
      <c r="L187" s="9">
        <v>100</v>
      </c>
      <c r="M187" s="11">
        <f t="shared" si="15"/>
        <v>200</v>
      </c>
      <c r="N187" s="37">
        <v>500</v>
      </c>
      <c r="O187" s="9">
        <v>200</v>
      </c>
      <c r="P187" s="11">
        <f t="shared" si="17"/>
        <v>700</v>
      </c>
      <c r="Q187" s="37">
        <v>0</v>
      </c>
      <c r="R187" s="12">
        <v>0</v>
      </c>
      <c r="S187" s="11">
        <f t="shared" si="24"/>
        <v>0</v>
      </c>
      <c r="T187" s="42">
        <f t="shared" si="25"/>
        <v>3370</v>
      </c>
      <c r="U187" s="27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2:39" ht="34.5" customHeight="1">
      <c r="B188" s="9">
        <v>183</v>
      </c>
      <c r="C188" s="18" t="s">
        <v>361</v>
      </c>
      <c r="D188" s="14" t="s">
        <v>365</v>
      </c>
      <c r="E188" s="37">
        <f>390*2+1180</f>
        <v>1960</v>
      </c>
      <c r="F188" s="9">
        <v>390</v>
      </c>
      <c r="G188" s="11">
        <f t="shared" si="23"/>
        <v>2350</v>
      </c>
      <c r="H188" s="37">
        <v>100</v>
      </c>
      <c r="I188" s="9">
        <v>100</v>
      </c>
      <c r="J188" s="11">
        <f t="shared" si="16"/>
        <v>200</v>
      </c>
      <c r="K188" s="37">
        <v>100</v>
      </c>
      <c r="L188" s="9">
        <v>100</v>
      </c>
      <c r="M188" s="11">
        <f t="shared" si="15"/>
        <v>200</v>
      </c>
      <c r="N188" s="37">
        <v>500</v>
      </c>
      <c r="O188" s="9">
        <v>200</v>
      </c>
      <c r="P188" s="11">
        <f t="shared" si="17"/>
        <v>700</v>
      </c>
      <c r="Q188" s="37">
        <v>0</v>
      </c>
      <c r="R188" s="12">
        <v>0</v>
      </c>
      <c r="S188" s="11">
        <f t="shared" si="24"/>
        <v>0</v>
      </c>
      <c r="T188" s="42">
        <f t="shared" si="25"/>
        <v>3450</v>
      </c>
      <c r="U188" s="27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spans="2:39" ht="34.5" customHeight="1">
      <c r="B189" s="9">
        <v>184</v>
      </c>
      <c r="C189" s="18" t="s">
        <v>362</v>
      </c>
      <c r="D189" s="29" t="s">
        <v>107</v>
      </c>
      <c r="E189" s="37">
        <f>310*2+2920</f>
        <v>3540</v>
      </c>
      <c r="F189" s="9">
        <v>310</v>
      </c>
      <c r="G189" s="11">
        <f t="shared" ref="G189" si="38">SUM(E189:F189)</f>
        <v>3850</v>
      </c>
      <c r="H189" s="37">
        <v>100</v>
      </c>
      <c r="I189" s="9">
        <v>100</v>
      </c>
      <c r="J189" s="11">
        <f t="shared" ref="J189" si="39">SUM(H189:I189)</f>
        <v>200</v>
      </c>
      <c r="K189" s="37">
        <v>100</v>
      </c>
      <c r="L189" s="9">
        <v>100</v>
      </c>
      <c r="M189" s="11">
        <f t="shared" ref="M189" si="40">SUM(K189:L189)</f>
        <v>200</v>
      </c>
      <c r="N189" s="37">
        <v>500</v>
      </c>
      <c r="O189" s="9">
        <v>200</v>
      </c>
      <c r="P189" s="11">
        <f t="shared" ref="P189" si="41">SUM(N189:O189)</f>
        <v>700</v>
      </c>
      <c r="Q189" s="37">
        <v>0</v>
      </c>
      <c r="R189" s="12">
        <v>0</v>
      </c>
      <c r="S189" s="11">
        <f t="shared" ref="S189" si="42">SUM(Q189:R189)</f>
        <v>0</v>
      </c>
      <c r="T189" s="42">
        <f t="shared" ref="T189" si="43">G189+J189+M189+P189+S189</f>
        <v>4950</v>
      </c>
      <c r="U189" s="27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2:39" ht="34.5" customHeight="1">
      <c r="B190" s="9">
        <v>185</v>
      </c>
      <c r="C190" s="18" t="s">
        <v>362</v>
      </c>
      <c r="D190" s="28" t="s">
        <v>490</v>
      </c>
      <c r="E190" s="37">
        <f>140*2+410</f>
        <v>690</v>
      </c>
      <c r="F190" s="9">
        <v>310</v>
      </c>
      <c r="G190" s="11">
        <f t="shared" si="23"/>
        <v>1000</v>
      </c>
      <c r="H190" s="37">
        <v>100</v>
      </c>
      <c r="I190" s="9">
        <v>100</v>
      </c>
      <c r="J190" s="11">
        <f t="shared" si="16"/>
        <v>200</v>
      </c>
      <c r="K190" s="37">
        <v>100</v>
      </c>
      <c r="L190" s="9">
        <v>100</v>
      </c>
      <c r="M190" s="11">
        <f t="shared" si="15"/>
        <v>200</v>
      </c>
      <c r="N190" s="37">
        <v>500</v>
      </c>
      <c r="O190" s="9">
        <v>200</v>
      </c>
      <c r="P190" s="11">
        <f t="shared" si="17"/>
        <v>700</v>
      </c>
      <c r="Q190" s="37">
        <v>0</v>
      </c>
      <c r="R190" s="12">
        <v>0</v>
      </c>
      <c r="S190" s="11">
        <f t="shared" si="24"/>
        <v>0</v>
      </c>
      <c r="T190" s="42">
        <f t="shared" si="25"/>
        <v>2100</v>
      </c>
      <c r="U190" s="27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spans="2:39" ht="34.5" customHeight="1">
      <c r="B191" s="9">
        <v>186</v>
      </c>
      <c r="C191" s="18" t="s">
        <v>367</v>
      </c>
      <c r="D191" s="14" t="s">
        <v>372</v>
      </c>
      <c r="E191" s="37">
        <f>150*2+460</f>
        <v>760</v>
      </c>
      <c r="F191" s="9">
        <v>150</v>
      </c>
      <c r="G191" s="11">
        <f t="shared" si="23"/>
        <v>910</v>
      </c>
      <c r="H191" s="37">
        <v>100</v>
      </c>
      <c r="I191" s="9">
        <v>100</v>
      </c>
      <c r="J191" s="11">
        <f t="shared" si="16"/>
        <v>200</v>
      </c>
      <c r="K191" s="37">
        <v>100</v>
      </c>
      <c r="L191" s="9">
        <v>100</v>
      </c>
      <c r="M191" s="11">
        <f t="shared" si="15"/>
        <v>200</v>
      </c>
      <c r="N191" s="37">
        <v>500</v>
      </c>
      <c r="O191" s="9">
        <v>0</v>
      </c>
      <c r="P191" s="11">
        <f t="shared" si="17"/>
        <v>500</v>
      </c>
      <c r="Q191" s="37">
        <v>0</v>
      </c>
      <c r="R191" s="12">
        <v>1200</v>
      </c>
      <c r="S191" s="11">
        <f t="shared" si="24"/>
        <v>1200</v>
      </c>
      <c r="T191" s="42">
        <f t="shared" si="25"/>
        <v>3010</v>
      </c>
      <c r="U191" s="27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2:39" ht="34.5" customHeight="1">
      <c r="B192" s="9">
        <v>187</v>
      </c>
      <c r="C192" s="18" t="s">
        <v>368</v>
      </c>
      <c r="D192" s="30" t="s">
        <v>489</v>
      </c>
      <c r="E192" s="37">
        <f>140*2+420</f>
        <v>700</v>
      </c>
      <c r="F192" s="9">
        <v>140</v>
      </c>
      <c r="G192" s="11">
        <f t="shared" si="23"/>
        <v>840</v>
      </c>
      <c r="H192" s="37">
        <v>100</v>
      </c>
      <c r="I192" s="9">
        <v>100</v>
      </c>
      <c r="J192" s="11">
        <f t="shared" si="16"/>
        <v>200</v>
      </c>
      <c r="K192" s="37">
        <v>100</v>
      </c>
      <c r="L192" s="9">
        <v>100</v>
      </c>
      <c r="M192" s="11">
        <f t="shared" si="15"/>
        <v>200</v>
      </c>
      <c r="N192" s="37">
        <v>500</v>
      </c>
      <c r="O192" s="9">
        <v>200</v>
      </c>
      <c r="P192" s="11">
        <f t="shared" si="17"/>
        <v>700</v>
      </c>
      <c r="Q192" s="37">
        <v>0</v>
      </c>
      <c r="R192" s="12">
        <v>0</v>
      </c>
      <c r="S192" s="11">
        <f t="shared" si="24"/>
        <v>0</v>
      </c>
      <c r="T192" s="42">
        <f t="shared" si="25"/>
        <v>1940</v>
      </c>
      <c r="U192" s="27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spans="2:39" ht="34.5" customHeight="1">
      <c r="B193" s="9">
        <v>188</v>
      </c>
      <c r="C193" s="18" t="s">
        <v>369</v>
      </c>
      <c r="D193" s="14" t="s">
        <v>373</v>
      </c>
      <c r="E193" s="37">
        <f>90*2+280</f>
        <v>460</v>
      </c>
      <c r="F193" s="9">
        <v>90</v>
      </c>
      <c r="G193" s="11">
        <f t="shared" si="23"/>
        <v>550</v>
      </c>
      <c r="H193" s="37">
        <v>100</v>
      </c>
      <c r="I193" s="9">
        <v>100</v>
      </c>
      <c r="J193" s="11">
        <f t="shared" si="16"/>
        <v>200</v>
      </c>
      <c r="K193" s="37">
        <v>100</v>
      </c>
      <c r="L193" s="9">
        <v>100</v>
      </c>
      <c r="M193" s="11">
        <f t="shared" si="15"/>
        <v>200</v>
      </c>
      <c r="N193" s="37">
        <v>500</v>
      </c>
      <c r="O193" s="9">
        <v>200</v>
      </c>
      <c r="P193" s="11">
        <f t="shared" si="17"/>
        <v>700</v>
      </c>
      <c r="Q193" s="37">
        <v>0</v>
      </c>
      <c r="R193" s="12">
        <v>0</v>
      </c>
      <c r="S193" s="11">
        <f t="shared" si="24"/>
        <v>0</v>
      </c>
      <c r="T193" s="42">
        <f t="shared" si="25"/>
        <v>1650</v>
      </c>
      <c r="U193" s="27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2:39" ht="34.5" customHeight="1">
      <c r="B194" s="9">
        <v>189</v>
      </c>
      <c r="C194" s="18" t="s">
        <v>370</v>
      </c>
      <c r="D194" s="14" t="s">
        <v>374</v>
      </c>
      <c r="E194" s="37">
        <f>90*2+280</f>
        <v>460</v>
      </c>
      <c r="F194" s="9">
        <v>90</v>
      </c>
      <c r="G194" s="11">
        <f t="shared" si="23"/>
        <v>550</v>
      </c>
      <c r="H194" s="37">
        <v>100</v>
      </c>
      <c r="I194" s="9">
        <v>100</v>
      </c>
      <c r="J194" s="11">
        <f t="shared" si="16"/>
        <v>200</v>
      </c>
      <c r="K194" s="37">
        <v>100</v>
      </c>
      <c r="L194" s="9">
        <v>100</v>
      </c>
      <c r="M194" s="11">
        <f t="shared" si="15"/>
        <v>200</v>
      </c>
      <c r="N194" s="37">
        <v>500</v>
      </c>
      <c r="O194" s="9">
        <v>200</v>
      </c>
      <c r="P194" s="11">
        <f t="shared" si="17"/>
        <v>700</v>
      </c>
      <c r="Q194" s="37">
        <v>0</v>
      </c>
      <c r="R194" s="12">
        <v>0</v>
      </c>
      <c r="S194" s="11">
        <f t="shared" si="24"/>
        <v>0</v>
      </c>
      <c r="T194" s="42">
        <f t="shared" si="25"/>
        <v>1650</v>
      </c>
      <c r="U194" s="27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spans="2:39" ht="34.5" customHeight="1">
      <c r="B195" s="9">
        <v>190</v>
      </c>
      <c r="C195" s="18" t="s">
        <v>371</v>
      </c>
      <c r="D195" s="14" t="s">
        <v>375</v>
      </c>
      <c r="E195" s="37">
        <f>140*2+410</f>
        <v>690</v>
      </c>
      <c r="F195" s="9">
        <v>140</v>
      </c>
      <c r="G195" s="11">
        <f t="shared" si="23"/>
        <v>830</v>
      </c>
      <c r="H195" s="37">
        <v>100</v>
      </c>
      <c r="I195" s="9">
        <v>100</v>
      </c>
      <c r="J195" s="11">
        <f t="shared" si="16"/>
        <v>200</v>
      </c>
      <c r="K195" s="37">
        <v>100</v>
      </c>
      <c r="L195" s="9">
        <v>100</v>
      </c>
      <c r="M195" s="11">
        <f t="shared" si="15"/>
        <v>200</v>
      </c>
      <c r="N195" s="37">
        <v>500</v>
      </c>
      <c r="O195" s="9">
        <v>200</v>
      </c>
      <c r="P195" s="11">
        <f t="shared" si="17"/>
        <v>700</v>
      </c>
      <c r="Q195" s="37">
        <v>0</v>
      </c>
      <c r="R195" s="12">
        <v>0</v>
      </c>
      <c r="S195" s="11">
        <f t="shared" si="24"/>
        <v>0</v>
      </c>
      <c r="T195" s="42">
        <f t="shared" si="25"/>
        <v>1930</v>
      </c>
      <c r="U195" s="27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2:39" ht="34.5" customHeight="1">
      <c r="B196" s="9">
        <v>191</v>
      </c>
      <c r="C196" s="17" t="s">
        <v>377</v>
      </c>
      <c r="D196" s="28" t="s">
        <v>376</v>
      </c>
      <c r="E196" s="37">
        <f>420*2+1260</f>
        <v>2100</v>
      </c>
      <c r="F196" s="9">
        <v>420</v>
      </c>
      <c r="G196" s="11">
        <f t="shared" si="23"/>
        <v>2520</v>
      </c>
      <c r="H196" s="37">
        <v>100</v>
      </c>
      <c r="I196" s="9">
        <v>100</v>
      </c>
      <c r="J196" s="11">
        <f t="shared" si="16"/>
        <v>200</v>
      </c>
      <c r="K196" s="37">
        <v>100</v>
      </c>
      <c r="L196" s="9">
        <v>100</v>
      </c>
      <c r="M196" s="11">
        <f t="shared" si="15"/>
        <v>200</v>
      </c>
      <c r="N196" s="37">
        <v>500</v>
      </c>
      <c r="O196" s="9">
        <v>200</v>
      </c>
      <c r="P196" s="11">
        <f t="shared" si="17"/>
        <v>700</v>
      </c>
      <c r="Q196" s="37">
        <v>0</v>
      </c>
      <c r="R196" s="12">
        <v>0</v>
      </c>
      <c r="S196" s="11">
        <f t="shared" si="24"/>
        <v>0</v>
      </c>
      <c r="T196" s="42">
        <f t="shared" si="25"/>
        <v>3620</v>
      </c>
      <c r="U196" s="27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spans="2:39" ht="34.5" customHeight="1">
      <c r="B197" s="9">
        <v>192</v>
      </c>
      <c r="C197" s="17" t="s">
        <v>378</v>
      </c>
      <c r="D197" s="14" t="s">
        <v>413</v>
      </c>
      <c r="E197" s="37">
        <f>270*2+820</f>
        <v>1360</v>
      </c>
      <c r="F197" s="9">
        <v>270</v>
      </c>
      <c r="G197" s="11">
        <f t="shared" si="23"/>
        <v>1630</v>
      </c>
      <c r="H197" s="37">
        <v>100</v>
      </c>
      <c r="I197" s="9">
        <v>100</v>
      </c>
      <c r="J197" s="11">
        <f t="shared" si="16"/>
        <v>200</v>
      </c>
      <c r="K197" s="37">
        <v>100</v>
      </c>
      <c r="L197" s="9">
        <v>100</v>
      </c>
      <c r="M197" s="11">
        <f t="shared" si="15"/>
        <v>200</v>
      </c>
      <c r="N197" s="37">
        <v>500</v>
      </c>
      <c r="O197" s="9">
        <v>200</v>
      </c>
      <c r="P197" s="11">
        <f t="shared" si="17"/>
        <v>700</v>
      </c>
      <c r="Q197" s="37">
        <v>0</v>
      </c>
      <c r="R197" s="12">
        <v>0</v>
      </c>
      <c r="S197" s="11">
        <f t="shared" si="24"/>
        <v>0</v>
      </c>
      <c r="T197" s="42">
        <f t="shared" si="25"/>
        <v>2730</v>
      </c>
      <c r="U197" s="27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spans="2:39" ht="34.5" customHeight="1">
      <c r="B198" s="9">
        <v>193</v>
      </c>
      <c r="C198" s="17" t="s">
        <v>379</v>
      </c>
      <c r="D198" s="14" t="s">
        <v>414</v>
      </c>
      <c r="E198" s="37">
        <f>40*2+130</f>
        <v>210</v>
      </c>
      <c r="F198" s="9">
        <v>40</v>
      </c>
      <c r="G198" s="11">
        <f t="shared" si="23"/>
        <v>250</v>
      </c>
      <c r="H198" s="37">
        <v>100</v>
      </c>
      <c r="I198" s="9">
        <v>100</v>
      </c>
      <c r="J198" s="11">
        <f t="shared" si="16"/>
        <v>200</v>
      </c>
      <c r="K198" s="37">
        <v>100</v>
      </c>
      <c r="L198" s="9">
        <v>100</v>
      </c>
      <c r="M198" s="11">
        <f t="shared" si="15"/>
        <v>200</v>
      </c>
      <c r="N198" s="37">
        <v>500</v>
      </c>
      <c r="O198" s="9">
        <v>200</v>
      </c>
      <c r="P198" s="11">
        <f t="shared" si="17"/>
        <v>700</v>
      </c>
      <c r="Q198" s="37">
        <v>0</v>
      </c>
      <c r="R198" s="12">
        <v>0</v>
      </c>
      <c r="S198" s="11">
        <f t="shared" si="24"/>
        <v>0</v>
      </c>
      <c r="T198" s="42">
        <f t="shared" si="25"/>
        <v>1350</v>
      </c>
      <c r="U198" s="27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spans="2:39" ht="34.5" customHeight="1">
      <c r="B199" s="9">
        <v>194</v>
      </c>
      <c r="C199" s="17" t="s">
        <v>380</v>
      </c>
      <c r="D199" s="14" t="s">
        <v>415</v>
      </c>
      <c r="E199" s="37">
        <f>370*2+1110</f>
        <v>1850</v>
      </c>
      <c r="F199" s="9">
        <v>370</v>
      </c>
      <c r="G199" s="11">
        <f t="shared" si="23"/>
        <v>2220</v>
      </c>
      <c r="H199" s="37">
        <v>100</v>
      </c>
      <c r="I199" s="9">
        <v>100</v>
      </c>
      <c r="J199" s="11">
        <f t="shared" si="16"/>
        <v>200</v>
      </c>
      <c r="K199" s="37">
        <v>100</v>
      </c>
      <c r="L199" s="9">
        <v>100</v>
      </c>
      <c r="M199" s="11">
        <f t="shared" si="15"/>
        <v>200</v>
      </c>
      <c r="N199" s="37">
        <v>0</v>
      </c>
      <c r="O199" s="9">
        <v>0</v>
      </c>
      <c r="P199" s="11">
        <f t="shared" si="17"/>
        <v>0</v>
      </c>
      <c r="Q199" s="37">
        <v>3000</v>
      </c>
      <c r="R199" s="12">
        <v>1200</v>
      </c>
      <c r="S199" s="11">
        <f t="shared" si="24"/>
        <v>4200</v>
      </c>
      <c r="T199" s="42">
        <f t="shared" si="25"/>
        <v>6820</v>
      </c>
      <c r="U199" s="27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2:39" ht="34.5" customHeight="1">
      <c r="B200" s="9">
        <v>195</v>
      </c>
      <c r="C200" s="17" t="s">
        <v>381</v>
      </c>
      <c r="D200" s="14" t="s">
        <v>416</v>
      </c>
      <c r="E200" s="37">
        <f>740*2+2230</f>
        <v>3710</v>
      </c>
      <c r="F200" s="9">
        <v>740</v>
      </c>
      <c r="G200" s="11">
        <f t="shared" si="23"/>
        <v>4450</v>
      </c>
      <c r="H200" s="37">
        <v>100</v>
      </c>
      <c r="I200" s="9">
        <v>100</v>
      </c>
      <c r="J200" s="11">
        <f t="shared" si="16"/>
        <v>200</v>
      </c>
      <c r="K200" s="37">
        <v>100</v>
      </c>
      <c r="L200" s="9">
        <v>100</v>
      </c>
      <c r="M200" s="11">
        <f t="shared" si="15"/>
        <v>200</v>
      </c>
      <c r="N200" s="37">
        <v>500</v>
      </c>
      <c r="O200" s="9">
        <v>200</v>
      </c>
      <c r="P200" s="11">
        <f t="shared" si="17"/>
        <v>700</v>
      </c>
      <c r="Q200" s="37">
        <v>0</v>
      </c>
      <c r="R200" s="12">
        <v>0</v>
      </c>
      <c r="S200" s="11">
        <f t="shared" si="24"/>
        <v>0</v>
      </c>
      <c r="T200" s="42">
        <f t="shared" si="25"/>
        <v>5550</v>
      </c>
      <c r="U200" s="27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2:39" ht="34.5" customHeight="1">
      <c r="B201" s="9">
        <v>196</v>
      </c>
      <c r="C201" s="17" t="s">
        <v>382</v>
      </c>
      <c r="D201" s="14" t="s">
        <v>417</v>
      </c>
      <c r="E201" s="37">
        <f>500*2+1490</f>
        <v>2490</v>
      </c>
      <c r="F201" s="9">
        <v>500</v>
      </c>
      <c r="G201" s="11">
        <f t="shared" si="23"/>
        <v>2990</v>
      </c>
      <c r="H201" s="37">
        <v>100</v>
      </c>
      <c r="I201" s="9">
        <v>100</v>
      </c>
      <c r="J201" s="11">
        <f t="shared" si="16"/>
        <v>200</v>
      </c>
      <c r="K201" s="37">
        <v>100</v>
      </c>
      <c r="L201" s="9">
        <v>100</v>
      </c>
      <c r="M201" s="11">
        <f t="shared" si="15"/>
        <v>200</v>
      </c>
      <c r="N201" s="37">
        <v>500</v>
      </c>
      <c r="O201" s="9">
        <v>200</v>
      </c>
      <c r="P201" s="11">
        <f t="shared" si="17"/>
        <v>700</v>
      </c>
      <c r="Q201" s="37">
        <v>0</v>
      </c>
      <c r="R201" s="12">
        <v>0</v>
      </c>
      <c r="S201" s="11">
        <f t="shared" si="24"/>
        <v>0</v>
      </c>
      <c r="T201" s="42">
        <f t="shared" si="25"/>
        <v>4090</v>
      </c>
      <c r="U201" s="27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2:39" ht="34.5" customHeight="1">
      <c r="B202" s="9">
        <v>197</v>
      </c>
      <c r="C202" s="17" t="s">
        <v>383</v>
      </c>
      <c r="D202" s="14" t="s">
        <v>418</v>
      </c>
      <c r="E202" s="37">
        <f>280*2+830</f>
        <v>1390</v>
      </c>
      <c r="F202" s="9">
        <v>280</v>
      </c>
      <c r="G202" s="11">
        <f t="shared" si="23"/>
        <v>1670</v>
      </c>
      <c r="H202" s="37">
        <v>100</v>
      </c>
      <c r="I202" s="9">
        <v>100</v>
      </c>
      <c r="J202" s="11">
        <f t="shared" si="16"/>
        <v>200</v>
      </c>
      <c r="K202" s="37">
        <v>100</v>
      </c>
      <c r="L202" s="9">
        <v>100</v>
      </c>
      <c r="M202" s="11">
        <f t="shared" ref="M202:M243" si="44">SUM(K202:L202)</f>
        <v>200</v>
      </c>
      <c r="N202" s="37">
        <v>500</v>
      </c>
      <c r="O202" s="9">
        <v>200</v>
      </c>
      <c r="P202" s="11">
        <f t="shared" si="17"/>
        <v>700</v>
      </c>
      <c r="Q202" s="37">
        <v>0</v>
      </c>
      <c r="R202" s="12">
        <v>0</v>
      </c>
      <c r="S202" s="11">
        <f t="shared" si="24"/>
        <v>0</v>
      </c>
      <c r="T202" s="42">
        <f t="shared" si="25"/>
        <v>2770</v>
      </c>
      <c r="U202" s="27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spans="2:39" ht="34.5" customHeight="1">
      <c r="B203" s="9">
        <v>198</v>
      </c>
      <c r="C203" s="17" t="s">
        <v>384</v>
      </c>
      <c r="D203" s="14" t="s">
        <v>418</v>
      </c>
      <c r="E203" s="37">
        <f>30*2+80</f>
        <v>140</v>
      </c>
      <c r="F203" s="9">
        <v>30</v>
      </c>
      <c r="G203" s="11">
        <f t="shared" si="23"/>
        <v>170</v>
      </c>
      <c r="H203" s="37">
        <v>100</v>
      </c>
      <c r="I203" s="9">
        <v>100</v>
      </c>
      <c r="J203" s="11">
        <f t="shared" ref="J203:J207" si="45">SUM(H203:I203)</f>
        <v>200</v>
      </c>
      <c r="K203" s="37">
        <v>100</v>
      </c>
      <c r="L203" s="9">
        <v>100</v>
      </c>
      <c r="M203" s="11">
        <f t="shared" ref="M203:M207" si="46">SUM(K203:L203)</f>
        <v>200</v>
      </c>
      <c r="N203" s="37">
        <v>500</v>
      </c>
      <c r="O203" s="9">
        <v>200</v>
      </c>
      <c r="P203" s="11">
        <f t="shared" ref="P203:P207" si="47">SUM(N203:O203)</f>
        <v>700</v>
      </c>
      <c r="Q203" s="37">
        <v>0</v>
      </c>
      <c r="R203" s="12">
        <v>0</v>
      </c>
      <c r="S203" s="11">
        <f t="shared" ref="S203:S207" si="48">SUM(Q203:R203)</f>
        <v>0</v>
      </c>
      <c r="T203" s="42">
        <f t="shared" ref="T203:T207" si="49">G203+J203+M203+P203+S203</f>
        <v>1270</v>
      </c>
      <c r="U203" s="27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2:39" ht="34.5" customHeight="1">
      <c r="B204" s="9">
        <v>199</v>
      </c>
      <c r="C204" s="17" t="s">
        <v>385</v>
      </c>
      <c r="D204" s="14" t="s">
        <v>419</v>
      </c>
      <c r="E204" s="37">
        <f>300*2+900</f>
        <v>1500</v>
      </c>
      <c r="F204" s="9">
        <v>300</v>
      </c>
      <c r="G204" s="11">
        <f t="shared" si="23"/>
        <v>1800</v>
      </c>
      <c r="H204" s="37">
        <v>100</v>
      </c>
      <c r="I204" s="9">
        <v>100</v>
      </c>
      <c r="J204" s="11">
        <f t="shared" si="45"/>
        <v>200</v>
      </c>
      <c r="K204" s="37">
        <v>100</v>
      </c>
      <c r="L204" s="9">
        <v>100</v>
      </c>
      <c r="M204" s="11">
        <f t="shared" si="46"/>
        <v>200</v>
      </c>
      <c r="N204" s="37">
        <v>500</v>
      </c>
      <c r="O204" s="9">
        <v>200</v>
      </c>
      <c r="P204" s="11">
        <f t="shared" si="47"/>
        <v>700</v>
      </c>
      <c r="Q204" s="37">
        <v>0</v>
      </c>
      <c r="R204" s="12">
        <v>0</v>
      </c>
      <c r="S204" s="11">
        <f t="shared" si="48"/>
        <v>0</v>
      </c>
      <c r="T204" s="42">
        <f t="shared" si="49"/>
        <v>2900</v>
      </c>
      <c r="U204" s="27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spans="2:39" ht="34.5" customHeight="1">
      <c r="B205" s="9">
        <v>200</v>
      </c>
      <c r="C205" s="17" t="s">
        <v>386</v>
      </c>
      <c r="D205" s="14" t="s">
        <v>419</v>
      </c>
      <c r="E205" s="37">
        <f>30*2+80</f>
        <v>140</v>
      </c>
      <c r="F205" s="9">
        <v>30</v>
      </c>
      <c r="G205" s="11">
        <f t="shared" si="23"/>
        <v>170</v>
      </c>
      <c r="H205" s="37">
        <v>100</v>
      </c>
      <c r="I205" s="9">
        <v>100</v>
      </c>
      <c r="J205" s="11">
        <f t="shared" si="45"/>
        <v>200</v>
      </c>
      <c r="K205" s="37">
        <v>100</v>
      </c>
      <c r="L205" s="9">
        <v>100</v>
      </c>
      <c r="M205" s="11">
        <f t="shared" si="46"/>
        <v>200</v>
      </c>
      <c r="N205" s="37">
        <v>500</v>
      </c>
      <c r="O205" s="9">
        <v>200</v>
      </c>
      <c r="P205" s="11">
        <f t="shared" si="47"/>
        <v>700</v>
      </c>
      <c r="Q205" s="37">
        <v>0</v>
      </c>
      <c r="R205" s="12">
        <v>0</v>
      </c>
      <c r="S205" s="11">
        <f t="shared" si="48"/>
        <v>0</v>
      </c>
      <c r="T205" s="42">
        <f t="shared" si="49"/>
        <v>1270</v>
      </c>
      <c r="U205" s="27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2:39" ht="34.5" customHeight="1">
      <c r="B206" s="9">
        <v>201</v>
      </c>
      <c r="C206" s="17" t="s">
        <v>387</v>
      </c>
      <c r="D206" s="14" t="s">
        <v>420</v>
      </c>
      <c r="E206" s="37">
        <f>130*2+380</f>
        <v>640</v>
      </c>
      <c r="F206" s="9">
        <v>130</v>
      </c>
      <c r="G206" s="11">
        <f t="shared" si="23"/>
        <v>770</v>
      </c>
      <c r="H206" s="37">
        <v>100</v>
      </c>
      <c r="I206" s="9">
        <v>100</v>
      </c>
      <c r="J206" s="11">
        <f t="shared" si="45"/>
        <v>200</v>
      </c>
      <c r="K206" s="37">
        <v>100</v>
      </c>
      <c r="L206" s="9">
        <v>100</v>
      </c>
      <c r="M206" s="11">
        <f t="shared" si="46"/>
        <v>200</v>
      </c>
      <c r="N206" s="37">
        <v>500</v>
      </c>
      <c r="O206" s="9">
        <v>200</v>
      </c>
      <c r="P206" s="11">
        <f t="shared" si="47"/>
        <v>700</v>
      </c>
      <c r="Q206" s="37">
        <v>0</v>
      </c>
      <c r="R206" s="12">
        <v>0</v>
      </c>
      <c r="S206" s="11">
        <f t="shared" si="48"/>
        <v>0</v>
      </c>
      <c r="T206" s="42">
        <f t="shared" si="49"/>
        <v>1870</v>
      </c>
      <c r="U206" s="27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2:39" ht="34.5" customHeight="1">
      <c r="B207" s="9">
        <v>202</v>
      </c>
      <c r="C207" s="17" t="s">
        <v>388</v>
      </c>
      <c r="D207" s="14" t="s">
        <v>420</v>
      </c>
      <c r="E207" s="37">
        <f>90*2+280</f>
        <v>460</v>
      </c>
      <c r="F207" s="9">
        <v>90</v>
      </c>
      <c r="G207" s="11">
        <f t="shared" si="23"/>
        <v>550</v>
      </c>
      <c r="H207" s="37">
        <v>100</v>
      </c>
      <c r="I207" s="9">
        <v>100</v>
      </c>
      <c r="J207" s="11">
        <f t="shared" si="45"/>
        <v>200</v>
      </c>
      <c r="K207" s="37">
        <v>100</v>
      </c>
      <c r="L207" s="9">
        <v>100</v>
      </c>
      <c r="M207" s="11">
        <f t="shared" si="46"/>
        <v>200</v>
      </c>
      <c r="N207" s="37">
        <v>500</v>
      </c>
      <c r="O207" s="9">
        <v>200</v>
      </c>
      <c r="P207" s="11">
        <f t="shared" si="47"/>
        <v>700</v>
      </c>
      <c r="Q207" s="37">
        <v>0</v>
      </c>
      <c r="R207" s="12">
        <v>0</v>
      </c>
      <c r="S207" s="11">
        <f t="shared" si="48"/>
        <v>0</v>
      </c>
      <c r="T207" s="42">
        <f t="shared" si="49"/>
        <v>1650</v>
      </c>
      <c r="U207" s="27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spans="2:39" ht="34.5" customHeight="1">
      <c r="B208" s="9">
        <v>203</v>
      </c>
      <c r="C208" s="17" t="s">
        <v>389</v>
      </c>
      <c r="D208" s="14" t="s">
        <v>421</v>
      </c>
      <c r="E208" s="37">
        <f>270*2+810</f>
        <v>1350</v>
      </c>
      <c r="F208" s="9">
        <v>270</v>
      </c>
      <c r="G208" s="11">
        <f t="shared" si="23"/>
        <v>1620</v>
      </c>
      <c r="H208" s="37">
        <v>100</v>
      </c>
      <c r="I208" s="9">
        <v>100</v>
      </c>
      <c r="J208" s="11">
        <f t="shared" ref="J208:J243" si="50">SUM(H208:I208)</f>
        <v>200</v>
      </c>
      <c r="K208" s="37">
        <v>100</v>
      </c>
      <c r="L208" s="9">
        <v>100</v>
      </c>
      <c r="M208" s="11">
        <f t="shared" si="44"/>
        <v>200</v>
      </c>
      <c r="N208" s="37">
        <v>500</v>
      </c>
      <c r="O208" s="9">
        <v>200</v>
      </c>
      <c r="P208" s="11">
        <f t="shared" ref="P208:P243" si="51">SUM(N208:O208)</f>
        <v>700</v>
      </c>
      <c r="Q208" s="37">
        <v>0</v>
      </c>
      <c r="R208" s="12">
        <v>0</v>
      </c>
      <c r="S208" s="11">
        <f t="shared" si="24"/>
        <v>0</v>
      </c>
      <c r="T208" s="42">
        <f t="shared" si="25"/>
        <v>2720</v>
      </c>
      <c r="U208" s="27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spans="2:39" ht="34.5" customHeight="1">
      <c r="B209" s="9">
        <v>204</v>
      </c>
      <c r="C209" s="17" t="s">
        <v>390</v>
      </c>
      <c r="D209" s="14" t="s">
        <v>422</v>
      </c>
      <c r="E209" s="37">
        <f>260*2+790</f>
        <v>1310</v>
      </c>
      <c r="F209" s="9">
        <v>260</v>
      </c>
      <c r="G209" s="11">
        <f t="shared" si="23"/>
        <v>1570</v>
      </c>
      <c r="H209" s="37">
        <v>100</v>
      </c>
      <c r="I209" s="9">
        <v>100</v>
      </c>
      <c r="J209" s="11">
        <f t="shared" si="50"/>
        <v>200</v>
      </c>
      <c r="K209" s="37">
        <v>100</v>
      </c>
      <c r="L209" s="9">
        <v>100</v>
      </c>
      <c r="M209" s="11">
        <f t="shared" si="44"/>
        <v>200</v>
      </c>
      <c r="N209" s="37">
        <v>500</v>
      </c>
      <c r="O209" s="9">
        <v>200</v>
      </c>
      <c r="P209" s="11">
        <f t="shared" si="51"/>
        <v>700</v>
      </c>
      <c r="Q209" s="37">
        <v>0</v>
      </c>
      <c r="R209" s="12">
        <v>0</v>
      </c>
      <c r="S209" s="11">
        <f t="shared" si="24"/>
        <v>0</v>
      </c>
      <c r="T209" s="42">
        <f t="shared" si="25"/>
        <v>2670</v>
      </c>
      <c r="U209" s="27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2:39" ht="34.5" customHeight="1">
      <c r="B210" s="9">
        <v>205</v>
      </c>
      <c r="C210" s="17" t="s">
        <v>391</v>
      </c>
      <c r="D210" s="14" t="s">
        <v>423</v>
      </c>
      <c r="E210" s="37">
        <f>130*2+380</f>
        <v>640</v>
      </c>
      <c r="F210" s="9">
        <v>130</v>
      </c>
      <c r="G210" s="11">
        <f t="shared" si="23"/>
        <v>770</v>
      </c>
      <c r="H210" s="37">
        <v>100</v>
      </c>
      <c r="I210" s="9">
        <v>100</v>
      </c>
      <c r="J210" s="11">
        <f t="shared" si="50"/>
        <v>200</v>
      </c>
      <c r="K210" s="37">
        <v>100</v>
      </c>
      <c r="L210" s="9">
        <v>100</v>
      </c>
      <c r="M210" s="11">
        <f t="shared" si="44"/>
        <v>200</v>
      </c>
      <c r="N210" s="37">
        <v>500</v>
      </c>
      <c r="O210" s="9">
        <v>200</v>
      </c>
      <c r="P210" s="11">
        <f t="shared" si="51"/>
        <v>700</v>
      </c>
      <c r="Q210" s="37">
        <v>0</v>
      </c>
      <c r="R210" s="12">
        <v>0</v>
      </c>
      <c r="S210" s="11">
        <f t="shared" si="24"/>
        <v>0</v>
      </c>
      <c r="T210" s="42">
        <f t="shared" si="25"/>
        <v>1870</v>
      </c>
      <c r="U210" s="27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spans="2:39" ht="34.5" customHeight="1">
      <c r="B211" s="9">
        <v>206</v>
      </c>
      <c r="C211" s="17" t="s">
        <v>392</v>
      </c>
      <c r="D211" s="28" t="s">
        <v>424</v>
      </c>
      <c r="E211" s="37">
        <f>80*2+250</f>
        <v>410</v>
      </c>
      <c r="F211" s="9">
        <v>80</v>
      </c>
      <c r="G211" s="11">
        <f t="shared" si="23"/>
        <v>490</v>
      </c>
      <c r="H211" s="37">
        <v>100</v>
      </c>
      <c r="I211" s="9">
        <v>100</v>
      </c>
      <c r="J211" s="11">
        <f t="shared" si="50"/>
        <v>200</v>
      </c>
      <c r="K211" s="37">
        <v>100</v>
      </c>
      <c r="L211" s="9">
        <v>100</v>
      </c>
      <c r="M211" s="11">
        <f t="shared" si="44"/>
        <v>200</v>
      </c>
      <c r="N211" s="37">
        <v>500</v>
      </c>
      <c r="O211" s="9">
        <v>200</v>
      </c>
      <c r="P211" s="11">
        <f t="shared" si="51"/>
        <v>700</v>
      </c>
      <c r="Q211" s="37">
        <v>0</v>
      </c>
      <c r="R211" s="12">
        <v>0</v>
      </c>
      <c r="S211" s="11">
        <f t="shared" si="24"/>
        <v>0</v>
      </c>
      <c r="T211" s="42">
        <f t="shared" si="25"/>
        <v>1590</v>
      </c>
      <c r="U211" s="27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2:39" ht="34.5" customHeight="1">
      <c r="B212" s="9">
        <v>207</v>
      </c>
      <c r="C212" s="17" t="s">
        <v>393</v>
      </c>
      <c r="D212" s="14" t="s">
        <v>425</v>
      </c>
      <c r="E212" s="37">
        <f>360*2+1090</f>
        <v>1810</v>
      </c>
      <c r="F212" s="9">
        <v>360</v>
      </c>
      <c r="G212" s="11">
        <f t="shared" ref="G212:G213" si="52">SUM(E212:F212)</f>
        <v>2170</v>
      </c>
      <c r="H212" s="37">
        <v>100</v>
      </c>
      <c r="I212" s="9">
        <v>100</v>
      </c>
      <c r="J212" s="11">
        <f t="shared" si="50"/>
        <v>200</v>
      </c>
      <c r="K212" s="37">
        <v>100</v>
      </c>
      <c r="L212" s="9">
        <v>100</v>
      </c>
      <c r="M212" s="11">
        <f t="shared" si="44"/>
        <v>200</v>
      </c>
      <c r="N212" s="37">
        <v>500</v>
      </c>
      <c r="O212" s="9">
        <v>200</v>
      </c>
      <c r="P212" s="11">
        <f t="shared" si="51"/>
        <v>700</v>
      </c>
      <c r="Q212" s="37">
        <v>0</v>
      </c>
      <c r="R212" s="12">
        <v>0</v>
      </c>
      <c r="S212" s="11">
        <f t="shared" ref="S212:S243" si="53">SUM(Q212:R212)</f>
        <v>0</v>
      </c>
      <c r="T212" s="42">
        <f t="shared" ref="T212:T243" si="54">G212+J212+M212+P212+S212</f>
        <v>3270</v>
      </c>
      <c r="U212" s="27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spans="2:39" ht="34.5" customHeight="1">
      <c r="B213" s="9">
        <v>208</v>
      </c>
      <c r="C213" s="17" t="s">
        <v>394</v>
      </c>
      <c r="D213" s="14" t="s">
        <v>426</v>
      </c>
      <c r="E213" s="37">
        <f>170*2+500</f>
        <v>840</v>
      </c>
      <c r="F213" s="9">
        <v>170</v>
      </c>
      <c r="G213" s="11">
        <f t="shared" si="52"/>
        <v>1010</v>
      </c>
      <c r="H213" s="37">
        <v>100</v>
      </c>
      <c r="I213" s="9">
        <v>100</v>
      </c>
      <c r="J213" s="11">
        <f t="shared" si="50"/>
        <v>200</v>
      </c>
      <c r="K213" s="37">
        <v>100</v>
      </c>
      <c r="L213" s="9">
        <v>100</v>
      </c>
      <c r="M213" s="11">
        <f t="shared" si="44"/>
        <v>200</v>
      </c>
      <c r="N213" s="37">
        <v>500</v>
      </c>
      <c r="O213" s="9">
        <v>0</v>
      </c>
      <c r="P213" s="11">
        <f t="shared" si="51"/>
        <v>500</v>
      </c>
      <c r="Q213" s="37">
        <v>3000</v>
      </c>
      <c r="R213" s="12">
        <v>1200</v>
      </c>
      <c r="S213" s="11">
        <f t="shared" si="53"/>
        <v>4200</v>
      </c>
      <c r="T213" s="42">
        <f t="shared" si="54"/>
        <v>6110</v>
      </c>
      <c r="U213" s="27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2:39" ht="34.5" customHeight="1">
      <c r="B214" s="9">
        <v>209</v>
      </c>
      <c r="C214" s="17" t="s">
        <v>395</v>
      </c>
      <c r="D214" s="14" t="s">
        <v>189</v>
      </c>
      <c r="E214" s="37">
        <f>130*2+380</f>
        <v>640</v>
      </c>
      <c r="F214" s="9">
        <v>130</v>
      </c>
      <c r="G214" s="11">
        <f t="shared" ref="G214:G243" si="55">SUM(E214:F214)</f>
        <v>770</v>
      </c>
      <c r="H214" s="37">
        <v>100</v>
      </c>
      <c r="I214" s="9">
        <v>100</v>
      </c>
      <c r="J214" s="11">
        <f t="shared" si="50"/>
        <v>200</v>
      </c>
      <c r="K214" s="37">
        <v>100</v>
      </c>
      <c r="L214" s="9">
        <v>100</v>
      </c>
      <c r="M214" s="11">
        <f t="shared" si="44"/>
        <v>200</v>
      </c>
      <c r="N214" s="37">
        <v>500</v>
      </c>
      <c r="O214" s="9">
        <v>200</v>
      </c>
      <c r="P214" s="11">
        <f t="shared" si="51"/>
        <v>700</v>
      </c>
      <c r="Q214" s="37">
        <v>0</v>
      </c>
      <c r="R214" s="12">
        <v>0</v>
      </c>
      <c r="S214" s="11">
        <f t="shared" si="53"/>
        <v>0</v>
      </c>
      <c r="T214" s="42">
        <f t="shared" si="54"/>
        <v>1870</v>
      </c>
      <c r="U214" s="27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spans="2:39" ht="34.5" customHeight="1">
      <c r="B215" s="9">
        <v>210</v>
      </c>
      <c r="C215" s="17" t="s">
        <v>396</v>
      </c>
      <c r="D215" s="14" t="s">
        <v>427</v>
      </c>
      <c r="E215" s="37">
        <f>90*2+270</f>
        <v>450</v>
      </c>
      <c r="F215" s="9">
        <v>90</v>
      </c>
      <c r="G215" s="11">
        <f t="shared" si="55"/>
        <v>540</v>
      </c>
      <c r="H215" s="37">
        <v>100</v>
      </c>
      <c r="I215" s="9">
        <v>100</v>
      </c>
      <c r="J215" s="11">
        <f t="shared" si="50"/>
        <v>200</v>
      </c>
      <c r="K215" s="37">
        <v>100</v>
      </c>
      <c r="L215" s="9">
        <v>100</v>
      </c>
      <c r="M215" s="11">
        <f t="shared" si="44"/>
        <v>200</v>
      </c>
      <c r="N215" s="37">
        <v>500</v>
      </c>
      <c r="O215" s="9">
        <v>200</v>
      </c>
      <c r="P215" s="11">
        <f t="shared" si="51"/>
        <v>700</v>
      </c>
      <c r="Q215" s="37">
        <v>0</v>
      </c>
      <c r="R215" s="12">
        <v>0</v>
      </c>
      <c r="S215" s="11">
        <f t="shared" si="53"/>
        <v>0</v>
      </c>
      <c r="T215" s="42">
        <f t="shared" si="54"/>
        <v>1640</v>
      </c>
      <c r="U215" s="27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2:39" ht="34.5" customHeight="1">
      <c r="B216" s="9">
        <v>211</v>
      </c>
      <c r="C216" s="17" t="s">
        <v>397</v>
      </c>
      <c r="D216" s="14" t="s">
        <v>428</v>
      </c>
      <c r="E216" s="37">
        <v>4120</v>
      </c>
      <c r="F216" s="9">
        <v>820</v>
      </c>
      <c r="G216" s="11">
        <f t="shared" si="55"/>
        <v>4940</v>
      </c>
      <c r="H216" s="37">
        <v>100</v>
      </c>
      <c r="I216" s="9">
        <v>100</v>
      </c>
      <c r="J216" s="11">
        <f t="shared" si="50"/>
        <v>200</v>
      </c>
      <c r="K216" s="37">
        <v>100</v>
      </c>
      <c r="L216" s="9">
        <v>100</v>
      </c>
      <c r="M216" s="11">
        <f t="shared" si="44"/>
        <v>200</v>
      </c>
      <c r="N216" s="37">
        <v>500</v>
      </c>
      <c r="O216" s="9">
        <v>200</v>
      </c>
      <c r="P216" s="11">
        <f t="shared" si="51"/>
        <v>700</v>
      </c>
      <c r="Q216" s="37">
        <v>0</v>
      </c>
      <c r="R216" s="12">
        <v>0</v>
      </c>
      <c r="S216" s="11">
        <f t="shared" si="53"/>
        <v>0</v>
      </c>
      <c r="T216" s="42">
        <f t="shared" si="54"/>
        <v>6040</v>
      </c>
      <c r="U216" s="27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spans="2:39" ht="34.5" customHeight="1">
      <c r="B217" s="9">
        <v>212</v>
      </c>
      <c r="C217" s="17" t="s">
        <v>398</v>
      </c>
      <c r="D217" s="14" t="s">
        <v>357</v>
      </c>
      <c r="E217" s="37">
        <f>70*2+210</f>
        <v>350</v>
      </c>
      <c r="F217" s="9">
        <v>70</v>
      </c>
      <c r="G217" s="11">
        <f t="shared" si="55"/>
        <v>420</v>
      </c>
      <c r="H217" s="37">
        <v>100</v>
      </c>
      <c r="I217" s="9">
        <v>100</v>
      </c>
      <c r="J217" s="11">
        <f t="shared" si="50"/>
        <v>200</v>
      </c>
      <c r="K217" s="37">
        <v>100</v>
      </c>
      <c r="L217" s="9">
        <v>100</v>
      </c>
      <c r="M217" s="11">
        <f t="shared" si="44"/>
        <v>200</v>
      </c>
      <c r="N217" s="37">
        <v>500</v>
      </c>
      <c r="O217" s="9">
        <v>200</v>
      </c>
      <c r="P217" s="11">
        <f t="shared" si="51"/>
        <v>700</v>
      </c>
      <c r="Q217" s="37">
        <v>0</v>
      </c>
      <c r="R217" s="12">
        <v>0</v>
      </c>
      <c r="S217" s="11">
        <f t="shared" si="53"/>
        <v>0</v>
      </c>
      <c r="T217" s="42">
        <f t="shared" si="54"/>
        <v>1520</v>
      </c>
      <c r="U217" s="27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2:39" ht="34.5" customHeight="1">
      <c r="B218" s="9">
        <v>213</v>
      </c>
      <c r="C218" s="17" t="s">
        <v>399</v>
      </c>
      <c r="D218" s="14" t="s">
        <v>358</v>
      </c>
      <c r="E218" s="37">
        <f>70*2+210</f>
        <v>350</v>
      </c>
      <c r="F218" s="19">
        <v>70</v>
      </c>
      <c r="G218" s="11">
        <f t="shared" si="55"/>
        <v>420</v>
      </c>
      <c r="H218" s="37">
        <v>100</v>
      </c>
      <c r="I218" s="9">
        <v>100</v>
      </c>
      <c r="J218" s="11">
        <f t="shared" si="50"/>
        <v>200</v>
      </c>
      <c r="K218" s="37">
        <v>100</v>
      </c>
      <c r="L218" s="9">
        <v>100</v>
      </c>
      <c r="M218" s="11">
        <f t="shared" si="44"/>
        <v>200</v>
      </c>
      <c r="N218" s="37">
        <v>500</v>
      </c>
      <c r="O218" s="9">
        <v>200</v>
      </c>
      <c r="P218" s="11">
        <f t="shared" si="51"/>
        <v>700</v>
      </c>
      <c r="Q218" s="37">
        <v>0</v>
      </c>
      <c r="R218" s="12">
        <v>0</v>
      </c>
      <c r="S218" s="11">
        <f t="shared" si="53"/>
        <v>0</v>
      </c>
      <c r="T218" s="42">
        <f t="shared" si="54"/>
        <v>1520</v>
      </c>
      <c r="U218" s="27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spans="2:39" ht="34.5" customHeight="1">
      <c r="B219" s="9">
        <v>214</v>
      </c>
      <c r="C219" s="17" t="s">
        <v>400</v>
      </c>
      <c r="D219" s="14" t="s">
        <v>429</v>
      </c>
      <c r="E219" s="37">
        <f>80*2+250</f>
        <v>410</v>
      </c>
      <c r="F219" s="9">
        <v>80</v>
      </c>
      <c r="G219" s="11">
        <f t="shared" si="55"/>
        <v>490</v>
      </c>
      <c r="H219" s="37">
        <v>100</v>
      </c>
      <c r="I219" s="9">
        <v>100</v>
      </c>
      <c r="J219" s="11">
        <f t="shared" si="50"/>
        <v>200</v>
      </c>
      <c r="K219" s="37">
        <v>100</v>
      </c>
      <c r="L219" s="9">
        <v>100</v>
      </c>
      <c r="M219" s="11">
        <f t="shared" si="44"/>
        <v>200</v>
      </c>
      <c r="N219" s="37">
        <v>500</v>
      </c>
      <c r="O219" s="9">
        <v>200</v>
      </c>
      <c r="P219" s="11">
        <f t="shared" si="51"/>
        <v>700</v>
      </c>
      <c r="Q219" s="37">
        <v>0</v>
      </c>
      <c r="R219" s="12">
        <v>0</v>
      </c>
      <c r="S219" s="11">
        <f t="shared" si="53"/>
        <v>0</v>
      </c>
      <c r="T219" s="42">
        <f t="shared" si="54"/>
        <v>1590</v>
      </c>
      <c r="U219" s="27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2:39" ht="34.5" customHeight="1">
      <c r="B220" s="9">
        <v>215</v>
      </c>
      <c r="C220" s="17" t="s">
        <v>401</v>
      </c>
      <c r="D220" s="14" t="s">
        <v>430</v>
      </c>
      <c r="E220" s="37">
        <f>80*2+250</f>
        <v>410</v>
      </c>
      <c r="F220" s="9">
        <v>80</v>
      </c>
      <c r="G220" s="11">
        <f t="shared" si="55"/>
        <v>490</v>
      </c>
      <c r="H220" s="37">
        <v>100</v>
      </c>
      <c r="I220" s="9">
        <v>100</v>
      </c>
      <c r="J220" s="11">
        <f t="shared" si="50"/>
        <v>200</v>
      </c>
      <c r="K220" s="37">
        <v>100</v>
      </c>
      <c r="L220" s="9">
        <v>100</v>
      </c>
      <c r="M220" s="11">
        <f t="shared" si="44"/>
        <v>200</v>
      </c>
      <c r="N220" s="37">
        <v>500</v>
      </c>
      <c r="O220" s="9">
        <v>200</v>
      </c>
      <c r="P220" s="11">
        <f t="shared" si="51"/>
        <v>700</v>
      </c>
      <c r="Q220" s="37">
        <v>0</v>
      </c>
      <c r="R220" s="12">
        <v>0</v>
      </c>
      <c r="S220" s="11">
        <f t="shared" si="53"/>
        <v>0</v>
      </c>
      <c r="T220" s="42">
        <f t="shared" si="54"/>
        <v>1590</v>
      </c>
      <c r="U220" s="27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spans="2:39" ht="34.5" customHeight="1">
      <c r="B221" s="9">
        <v>216</v>
      </c>
      <c r="C221" s="17" t="s">
        <v>402</v>
      </c>
      <c r="D221" s="14" t="s">
        <v>431</v>
      </c>
      <c r="E221" s="37">
        <f>650*2+1940</f>
        <v>3240</v>
      </c>
      <c r="F221" s="9">
        <v>650</v>
      </c>
      <c r="G221" s="11">
        <f t="shared" si="55"/>
        <v>3890</v>
      </c>
      <c r="H221" s="37">
        <v>100</v>
      </c>
      <c r="I221" s="9">
        <v>100</v>
      </c>
      <c r="J221" s="11">
        <f t="shared" si="50"/>
        <v>200</v>
      </c>
      <c r="K221" s="37">
        <v>100</v>
      </c>
      <c r="L221" s="9">
        <v>100</v>
      </c>
      <c r="M221" s="11">
        <f t="shared" si="44"/>
        <v>200</v>
      </c>
      <c r="N221" s="37">
        <v>500</v>
      </c>
      <c r="O221" s="9">
        <v>200</v>
      </c>
      <c r="P221" s="11">
        <f t="shared" si="51"/>
        <v>700</v>
      </c>
      <c r="Q221" s="37">
        <v>0</v>
      </c>
      <c r="R221" s="12">
        <v>0</v>
      </c>
      <c r="S221" s="11">
        <f t="shared" si="53"/>
        <v>0</v>
      </c>
      <c r="T221" s="42">
        <f t="shared" si="54"/>
        <v>4990</v>
      </c>
      <c r="U221" s="27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2:39" ht="34.5" customHeight="1">
      <c r="B222" s="9">
        <v>217</v>
      </c>
      <c r="C222" s="17" t="s">
        <v>403</v>
      </c>
      <c r="D222" s="14" t="s">
        <v>432</v>
      </c>
      <c r="E222" s="37">
        <f>90*2+270</f>
        <v>450</v>
      </c>
      <c r="F222" s="9">
        <v>90</v>
      </c>
      <c r="G222" s="11">
        <f t="shared" si="55"/>
        <v>540</v>
      </c>
      <c r="H222" s="37">
        <v>100</v>
      </c>
      <c r="I222" s="9">
        <v>100</v>
      </c>
      <c r="J222" s="11">
        <f t="shared" si="50"/>
        <v>200</v>
      </c>
      <c r="K222" s="37">
        <v>100</v>
      </c>
      <c r="L222" s="9">
        <v>100</v>
      </c>
      <c r="M222" s="11">
        <f t="shared" si="44"/>
        <v>200</v>
      </c>
      <c r="N222" s="37">
        <v>500</v>
      </c>
      <c r="O222" s="9">
        <v>200</v>
      </c>
      <c r="P222" s="11">
        <f t="shared" si="51"/>
        <v>700</v>
      </c>
      <c r="Q222" s="37">
        <v>0</v>
      </c>
      <c r="R222" s="12">
        <v>0</v>
      </c>
      <c r="S222" s="11">
        <f t="shared" si="53"/>
        <v>0</v>
      </c>
      <c r="T222" s="42">
        <f t="shared" si="54"/>
        <v>1640</v>
      </c>
      <c r="U222" s="27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spans="2:39" ht="34.5" customHeight="1">
      <c r="B223" s="9">
        <v>218</v>
      </c>
      <c r="C223" s="17" t="s">
        <v>404</v>
      </c>
      <c r="D223" s="14" t="s">
        <v>433</v>
      </c>
      <c r="E223" s="37">
        <f>380*2+1130</f>
        <v>1890</v>
      </c>
      <c r="F223" s="9">
        <v>380</v>
      </c>
      <c r="G223" s="11">
        <f t="shared" si="55"/>
        <v>2270</v>
      </c>
      <c r="H223" s="37">
        <v>100</v>
      </c>
      <c r="I223" s="9">
        <v>100</v>
      </c>
      <c r="J223" s="11">
        <f t="shared" si="50"/>
        <v>200</v>
      </c>
      <c r="K223" s="37">
        <v>100</v>
      </c>
      <c r="L223" s="9">
        <v>100</v>
      </c>
      <c r="M223" s="11">
        <f t="shared" si="44"/>
        <v>200</v>
      </c>
      <c r="N223" s="37">
        <v>500</v>
      </c>
      <c r="O223" s="9">
        <v>200</v>
      </c>
      <c r="P223" s="11">
        <f t="shared" si="51"/>
        <v>700</v>
      </c>
      <c r="Q223" s="37">
        <v>0</v>
      </c>
      <c r="R223" s="12">
        <v>0</v>
      </c>
      <c r="S223" s="11">
        <f t="shared" si="53"/>
        <v>0</v>
      </c>
      <c r="T223" s="42">
        <f t="shared" si="54"/>
        <v>3370</v>
      </c>
      <c r="U223" s="27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2:39" ht="34.5" customHeight="1">
      <c r="B224" s="9">
        <v>219</v>
      </c>
      <c r="C224" s="17" t="s">
        <v>405</v>
      </c>
      <c r="D224" s="28" t="s">
        <v>275</v>
      </c>
      <c r="E224" s="37">
        <f>600*2+1800</f>
        <v>3000</v>
      </c>
      <c r="F224" s="9">
        <v>600</v>
      </c>
      <c r="G224" s="11">
        <f t="shared" si="55"/>
        <v>3600</v>
      </c>
      <c r="H224" s="37">
        <v>100</v>
      </c>
      <c r="I224" s="9">
        <v>100</v>
      </c>
      <c r="J224" s="11">
        <f t="shared" si="50"/>
        <v>200</v>
      </c>
      <c r="K224" s="37">
        <v>100</v>
      </c>
      <c r="L224" s="9">
        <v>100</v>
      </c>
      <c r="M224" s="11">
        <f t="shared" si="44"/>
        <v>200</v>
      </c>
      <c r="N224" s="37">
        <v>500</v>
      </c>
      <c r="O224" s="9">
        <v>200</v>
      </c>
      <c r="P224" s="11">
        <f t="shared" si="51"/>
        <v>700</v>
      </c>
      <c r="Q224" s="37">
        <v>0</v>
      </c>
      <c r="R224" s="12">
        <v>0</v>
      </c>
      <c r="S224" s="11">
        <f t="shared" si="53"/>
        <v>0</v>
      </c>
      <c r="T224" s="42">
        <f t="shared" si="54"/>
        <v>4700</v>
      </c>
      <c r="U224" s="27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spans="2:39" ht="34.5" customHeight="1">
      <c r="B225" s="9">
        <v>220</v>
      </c>
      <c r="C225" s="17" t="s">
        <v>406</v>
      </c>
      <c r="D225" s="14" t="s">
        <v>434</v>
      </c>
      <c r="E225" s="37">
        <f>80*2+250</f>
        <v>410</v>
      </c>
      <c r="F225" s="9">
        <v>80</v>
      </c>
      <c r="G225" s="11">
        <f t="shared" si="55"/>
        <v>490</v>
      </c>
      <c r="H225" s="37">
        <v>100</v>
      </c>
      <c r="I225" s="9">
        <v>100</v>
      </c>
      <c r="J225" s="11">
        <f t="shared" si="50"/>
        <v>200</v>
      </c>
      <c r="K225" s="37">
        <v>100</v>
      </c>
      <c r="L225" s="9">
        <v>100</v>
      </c>
      <c r="M225" s="11">
        <f t="shared" si="44"/>
        <v>200</v>
      </c>
      <c r="N225" s="37">
        <v>500</v>
      </c>
      <c r="O225" s="9">
        <v>200</v>
      </c>
      <c r="P225" s="11">
        <f t="shared" si="51"/>
        <v>700</v>
      </c>
      <c r="Q225" s="37">
        <v>0</v>
      </c>
      <c r="R225" s="12">
        <v>0</v>
      </c>
      <c r="S225" s="11">
        <f t="shared" si="53"/>
        <v>0</v>
      </c>
      <c r="T225" s="42">
        <f t="shared" si="54"/>
        <v>1590</v>
      </c>
      <c r="U225" s="27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2:39" ht="34.5" customHeight="1">
      <c r="B226" s="9">
        <v>221</v>
      </c>
      <c r="C226" s="17" t="s">
        <v>407</v>
      </c>
      <c r="D226" s="14" t="s">
        <v>435</v>
      </c>
      <c r="E226" s="37">
        <f>100*2+300</f>
        <v>500</v>
      </c>
      <c r="F226" s="9">
        <v>100</v>
      </c>
      <c r="G226" s="11">
        <f t="shared" si="55"/>
        <v>600</v>
      </c>
      <c r="H226" s="37">
        <v>100</v>
      </c>
      <c r="I226" s="9">
        <v>100</v>
      </c>
      <c r="J226" s="11">
        <f t="shared" si="50"/>
        <v>200</v>
      </c>
      <c r="K226" s="37">
        <v>100</v>
      </c>
      <c r="L226" s="9">
        <v>100</v>
      </c>
      <c r="M226" s="11">
        <f t="shared" si="44"/>
        <v>200</v>
      </c>
      <c r="N226" s="37">
        <v>500</v>
      </c>
      <c r="O226" s="9">
        <v>200</v>
      </c>
      <c r="P226" s="11">
        <f t="shared" si="51"/>
        <v>700</v>
      </c>
      <c r="Q226" s="37">
        <v>0</v>
      </c>
      <c r="R226" s="12">
        <v>0</v>
      </c>
      <c r="S226" s="11">
        <f t="shared" si="53"/>
        <v>0</v>
      </c>
      <c r="T226" s="42">
        <f t="shared" si="54"/>
        <v>1700</v>
      </c>
      <c r="U226" s="27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2:39" ht="34.5" customHeight="1">
      <c r="B227" s="9">
        <v>222</v>
      </c>
      <c r="C227" s="17" t="s">
        <v>408</v>
      </c>
      <c r="D227" s="14" t="s">
        <v>436</v>
      </c>
      <c r="E227" s="37">
        <f>170*2+500</f>
        <v>840</v>
      </c>
      <c r="F227" s="9">
        <v>170</v>
      </c>
      <c r="G227" s="11">
        <f t="shared" si="55"/>
        <v>1010</v>
      </c>
      <c r="H227" s="37">
        <v>100</v>
      </c>
      <c r="I227" s="9">
        <v>100</v>
      </c>
      <c r="J227" s="11">
        <f t="shared" si="50"/>
        <v>200</v>
      </c>
      <c r="K227" s="37">
        <v>100</v>
      </c>
      <c r="L227" s="9">
        <v>100</v>
      </c>
      <c r="M227" s="11">
        <f t="shared" si="44"/>
        <v>200</v>
      </c>
      <c r="N227" s="37">
        <v>500</v>
      </c>
      <c r="O227" s="9">
        <v>200</v>
      </c>
      <c r="P227" s="11">
        <f t="shared" si="51"/>
        <v>700</v>
      </c>
      <c r="Q227" s="37">
        <v>0</v>
      </c>
      <c r="R227" s="12">
        <v>0</v>
      </c>
      <c r="S227" s="11">
        <f t="shared" si="53"/>
        <v>0</v>
      </c>
      <c r="T227" s="42">
        <f t="shared" si="54"/>
        <v>2110</v>
      </c>
      <c r="U227" s="27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2:39" ht="34.5" customHeight="1">
      <c r="B228" s="9">
        <v>223</v>
      </c>
      <c r="C228" s="17" t="s">
        <v>409</v>
      </c>
      <c r="D228" s="14" t="s">
        <v>437</v>
      </c>
      <c r="E228" s="37">
        <f>550*2+1640</f>
        <v>2740</v>
      </c>
      <c r="F228" s="9">
        <v>550</v>
      </c>
      <c r="G228" s="11">
        <f t="shared" si="55"/>
        <v>3290</v>
      </c>
      <c r="H228" s="37">
        <v>100</v>
      </c>
      <c r="I228" s="9">
        <v>100</v>
      </c>
      <c r="J228" s="11">
        <f t="shared" si="50"/>
        <v>200</v>
      </c>
      <c r="K228" s="37">
        <v>100</v>
      </c>
      <c r="L228" s="9">
        <v>100</v>
      </c>
      <c r="M228" s="11">
        <f t="shared" si="44"/>
        <v>200</v>
      </c>
      <c r="N228" s="37">
        <v>500</v>
      </c>
      <c r="O228" s="9">
        <v>200</v>
      </c>
      <c r="P228" s="11">
        <f t="shared" si="51"/>
        <v>700</v>
      </c>
      <c r="Q228" s="37">
        <v>0</v>
      </c>
      <c r="R228" s="12">
        <v>0</v>
      </c>
      <c r="S228" s="11">
        <f t="shared" si="53"/>
        <v>0</v>
      </c>
      <c r="T228" s="42">
        <f t="shared" si="54"/>
        <v>4390</v>
      </c>
      <c r="U228" s="27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2:39" ht="34.5" customHeight="1">
      <c r="B229" s="9">
        <v>224</v>
      </c>
      <c r="C229" s="17" t="s">
        <v>410</v>
      </c>
      <c r="D229" s="14" t="s">
        <v>438</v>
      </c>
      <c r="E229" s="37">
        <f>140*2+430</f>
        <v>710</v>
      </c>
      <c r="F229" s="9">
        <v>140</v>
      </c>
      <c r="G229" s="11">
        <f t="shared" si="55"/>
        <v>850</v>
      </c>
      <c r="H229" s="37">
        <v>100</v>
      </c>
      <c r="I229" s="9">
        <v>100</v>
      </c>
      <c r="J229" s="11">
        <f t="shared" si="50"/>
        <v>200</v>
      </c>
      <c r="K229" s="37">
        <v>100</v>
      </c>
      <c r="L229" s="9">
        <v>100</v>
      </c>
      <c r="M229" s="11">
        <f t="shared" si="44"/>
        <v>200</v>
      </c>
      <c r="N229" s="37">
        <v>500</v>
      </c>
      <c r="O229" s="9">
        <v>200</v>
      </c>
      <c r="P229" s="11">
        <f t="shared" si="51"/>
        <v>700</v>
      </c>
      <c r="Q229" s="37">
        <v>0</v>
      </c>
      <c r="R229" s="12">
        <v>0</v>
      </c>
      <c r="S229" s="11">
        <f t="shared" si="53"/>
        <v>0</v>
      </c>
      <c r="T229" s="42">
        <f t="shared" si="54"/>
        <v>1950</v>
      </c>
      <c r="U229" s="27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2:39" ht="34.5" customHeight="1">
      <c r="B230" s="9">
        <v>225</v>
      </c>
      <c r="C230" s="17" t="s">
        <v>411</v>
      </c>
      <c r="D230" s="14" t="s">
        <v>439</v>
      </c>
      <c r="E230" s="37">
        <f>190*2+580</f>
        <v>960</v>
      </c>
      <c r="F230" s="9">
        <v>190</v>
      </c>
      <c r="G230" s="11">
        <f t="shared" si="55"/>
        <v>1150</v>
      </c>
      <c r="H230" s="37">
        <v>100</v>
      </c>
      <c r="I230" s="9">
        <v>100</v>
      </c>
      <c r="J230" s="11">
        <f t="shared" si="50"/>
        <v>200</v>
      </c>
      <c r="K230" s="37">
        <v>100</v>
      </c>
      <c r="L230" s="9">
        <v>100</v>
      </c>
      <c r="M230" s="11">
        <f t="shared" si="44"/>
        <v>200</v>
      </c>
      <c r="N230" s="37">
        <v>500</v>
      </c>
      <c r="O230" s="9">
        <v>200</v>
      </c>
      <c r="P230" s="11">
        <f t="shared" si="51"/>
        <v>700</v>
      </c>
      <c r="Q230" s="37">
        <v>0</v>
      </c>
      <c r="R230" s="12">
        <v>0</v>
      </c>
      <c r="S230" s="11">
        <f t="shared" si="53"/>
        <v>0</v>
      </c>
      <c r="T230" s="42">
        <f t="shared" si="54"/>
        <v>2250</v>
      </c>
      <c r="U230" s="27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2:39" ht="34.5" customHeight="1">
      <c r="B231" s="9">
        <v>226</v>
      </c>
      <c r="C231" s="17" t="s">
        <v>412</v>
      </c>
      <c r="D231" s="14" t="s">
        <v>440</v>
      </c>
      <c r="E231" s="37">
        <f>230*2+680</f>
        <v>1140</v>
      </c>
      <c r="F231" s="9">
        <v>230</v>
      </c>
      <c r="G231" s="11">
        <f t="shared" si="55"/>
        <v>1370</v>
      </c>
      <c r="H231" s="37">
        <v>100</v>
      </c>
      <c r="I231" s="9">
        <v>100</v>
      </c>
      <c r="J231" s="11">
        <f t="shared" si="50"/>
        <v>200</v>
      </c>
      <c r="K231" s="37">
        <v>100</v>
      </c>
      <c r="L231" s="9">
        <v>100</v>
      </c>
      <c r="M231" s="11">
        <f t="shared" si="44"/>
        <v>200</v>
      </c>
      <c r="N231" s="37">
        <v>500</v>
      </c>
      <c r="O231" s="9">
        <v>200</v>
      </c>
      <c r="P231" s="11">
        <f t="shared" si="51"/>
        <v>700</v>
      </c>
      <c r="Q231" s="37">
        <v>0</v>
      </c>
      <c r="R231" s="12">
        <v>0</v>
      </c>
      <c r="S231" s="11">
        <f t="shared" si="53"/>
        <v>0</v>
      </c>
      <c r="T231" s="42">
        <f t="shared" si="54"/>
        <v>2470</v>
      </c>
      <c r="U231" s="27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2:39" ht="34.5" customHeight="1">
      <c r="B232" s="9">
        <v>227</v>
      </c>
      <c r="C232" s="5">
        <v>244</v>
      </c>
      <c r="D232" s="14" t="s">
        <v>441</v>
      </c>
      <c r="E232" s="37">
        <f>820*2+2470</f>
        <v>4110</v>
      </c>
      <c r="F232" s="9">
        <v>820</v>
      </c>
      <c r="G232" s="11">
        <f t="shared" si="55"/>
        <v>4930</v>
      </c>
      <c r="H232" s="37">
        <v>100</v>
      </c>
      <c r="I232" s="9">
        <v>100</v>
      </c>
      <c r="J232" s="11">
        <f t="shared" si="50"/>
        <v>200</v>
      </c>
      <c r="K232" s="37">
        <v>100</v>
      </c>
      <c r="L232" s="9">
        <v>100</v>
      </c>
      <c r="M232" s="11">
        <f t="shared" si="44"/>
        <v>200</v>
      </c>
      <c r="N232" s="37">
        <v>500</v>
      </c>
      <c r="O232" s="9">
        <v>200</v>
      </c>
      <c r="P232" s="11">
        <f t="shared" si="51"/>
        <v>700</v>
      </c>
      <c r="Q232" s="37">
        <v>0</v>
      </c>
      <c r="R232" s="12">
        <v>0</v>
      </c>
      <c r="S232" s="11">
        <f t="shared" si="53"/>
        <v>0</v>
      </c>
      <c r="T232" s="42">
        <f t="shared" si="54"/>
        <v>6030</v>
      </c>
      <c r="U232" s="27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2:39" ht="34.5" customHeight="1">
      <c r="B233" s="9">
        <v>228</v>
      </c>
      <c r="C233" s="17" t="s">
        <v>447</v>
      </c>
      <c r="D233" s="14" t="s">
        <v>442</v>
      </c>
      <c r="E233" s="37">
        <f>180*2+550</f>
        <v>910</v>
      </c>
      <c r="F233" s="9">
        <v>180</v>
      </c>
      <c r="G233" s="11">
        <f t="shared" si="55"/>
        <v>1090</v>
      </c>
      <c r="H233" s="37">
        <v>100</v>
      </c>
      <c r="I233" s="9">
        <v>100</v>
      </c>
      <c r="J233" s="11">
        <f t="shared" si="50"/>
        <v>200</v>
      </c>
      <c r="K233" s="37">
        <v>100</v>
      </c>
      <c r="L233" s="9">
        <v>100</v>
      </c>
      <c r="M233" s="11">
        <f t="shared" si="44"/>
        <v>200</v>
      </c>
      <c r="N233" s="37">
        <v>500</v>
      </c>
      <c r="O233" s="9">
        <v>200</v>
      </c>
      <c r="P233" s="11">
        <f t="shared" si="51"/>
        <v>700</v>
      </c>
      <c r="Q233" s="37">
        <v>0</v>
      </c>
      <c r="R233" s="12">
        <v>0</v>
      </c>
      <c r="S233" s="11">
        <f t="shared" si="53"/>
        <v>0</v>
      </c>
      <c r="T233" s="42">
        <f t="shared" si="54"/>
        <v>2190</v>
      </c>
      <c r="U233" s="27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2:39" ht="34.5" customHeight="1">
      <c r="B234" s="9">
        <v>229</v>
      </c>
      <c r="C234" s="17" t="s">
        <v>448</v>
      </c>
      <c r="D234" s="14" t="s">
        <v>443</v>
      </c>
      <c r="E234" s="37">
        <f>390*2+1160</f>
        <v>1940</v>
      </c>
      <c r="F234" s="9">
        <v>390</v>
      </c>
      <c r="G234" s="11">
        <f t="shared" si="55"/>
        <v>2330</v>
      </c>
      <c r="H234" s="37">
        <v>100</v>
      </c>
      <c r="I234" s="9">
        <v>100</v>
      </c>
      <c r="J234" s="11">
        <f t="shared" si="50"/>
        <v>200</v>
      </c>
      <c r="K234" s="37">
        <v>100</v>
      </c>
      <c r="L234" s="9">
        <v>100</v>
      </c>
      <c r="M234" s="11">
        <f t="shared" si="44"/>
        <v>200</v>
      </c>
      <c r="N234" s="37">
        <v>500</v>
      </c>
      <c r="O234" s="9">
        <v>200</v>
      </c>
      <c r="P234" s="11">
        <f t="shared" si="51"/>
        <v>700</v>
      </c>
      <c r="Q234" s="37">
        <v>0</v>
      </c>
      <c r="R234" s="12">
        <v>0</v>
      </c>
      <c r="S234" s="11">
        <f t="shared" si="53"/>
        <v>0</v>
      </c>
      <c r="T234" s="42">
        <f t="shared" si="54"/>
        <v>3430</v>
      </c>
      <c r="U234" s="27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spans="2:39" ht="34.5" customHeight="1">
      <c r="B235" s="9">
        <v>230</v>
      </c>
      <c r="C235" s="17" t="s">
        <v>449</v>
      </c>
      <c r="D235" s="14" t="s">
        <v>444</v>
      </c>
      <c r="E235" s="37">
        <f>190*2+560</f>
        <v>940</v>
      </c>
      <c r="F235" s="9">
        <v>190</v>
      </c>
      <c r="G235" s="11">
        <f t="shared" si="55"/>
        <v>1130</v>
      </c>
      <c r="H235" s="37">
        <v>100</v>
      </c>
      <c r="I235" s="9">
        <v>100</v>
      </c>
      <c r="J235" s="11">
        <f t="shared" si="50"/>
        <v>200</v>
      </c>
      <c r="K235" s="37">
        <v>100</v>
      </c>
      <c r="L235" s="9">
        <v>100</v>
      </c>
      <c r="M235" s="11">
        <f t="shared" si="44"/>
        <v>200</v>
      </c>
      <c r="N235" s="37">
        <v>500</v>
      </c>
      <c r="O235" s="9">
        <v>200</v>
      </c>
      <c r="P235" s="11">
        <f t="shared" si="51"/>
        <v>700</v>
      </c>
      <c r="Q235" s="37">
        <v>0</v>
      </c>
      <c r="R235" s="12">
        <v>0</v>
      </c>
      <c r="S235" s="11">
        <f t="shared" si="53"/>
        <v>0</v>
      </c>
      <c r="T235" s="42">
        <f t="shared" si="54"/>
        <v>2230</v>
      </c>
      <c r="U235" s="27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2:39" ht="34.5" customHeight="1">
      <c r="B236" s="9">
        <v>231</v>
      </c>
      <c r="C236" s="17" t="s">
        <v>450</v>
      </c>
      <c r="D236" s="14" t="s">
        <v>445</v>
      </c>
      <c r="E236" s="37">
        <f>130*2+380</f>
        <v>640</v>
      </c>
      <c r="F236" s="9">
        <v>130</v>
      </c>
      <c r="G236" s="11">
        <f t="shared" si="55"/>
        <v>770</v>
      </c>
      <c r="H236" s="37">
        <v>100</v>
      </c>
      <c r="I236" s="9">
        <v>100</v>
      </c>
      <c r="J236" s="11">
        <f t="shared" si="50"/>
        <v>200</v>
      </c>
      <c r="K236" s="37">
        <v>100</v>
      </c>
      <c r="L236" s="9">
        <v>100</v>
      </c>
      <c r="M236" s="11">
        <f t="shared" si="44"/>
        <v>200</v>
      </c>
      <c r="N236" s="37">
        <v>500</v>
      </c>
      <c r="O236" s="9">
        <v>200</v>
      </c>
      <c r="P236" s="11">
        <f t="shared" si="51"/>
        <v>700</v>
      </c>
      <c r="Q236" s="37">
        <v>0</v>
      </c>
      <c r="R236" s="12">
        <v>0</v>
      </c>
      <c r="S236" s="11">
        <f t="shared" si="53"/>
        <v>0</v>
      </c>
      <c r="T236" s="42">
        <f t="shared" si="54"/>
        <v>1870</v>
      </c>
      <c r="U236" s="27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spans="2:39" ht="34.5" customHeight="1">
      <c r="B237" s="9">
        <v>232</v>
      </c>
      <c r="C237" s="18" t="s">
        <v>451</v>
      </c>
      <c r="D237" s="14" t="s">
        <v>189</v>
      </c>
      <c r="E237" s="37">
        <f>130*2+380</f>
        <v>640</v>
      </c>
      <c r="F237" s="9">
        <v>130</v>
      </c>
      <c r="G237" s="11">
        <f t="shared" si="55"/>
        <v>770</v>
      </c>
      <c r="H237" s="37">
        <v>100</v>
      </c>
      <c r="I237" s="9">
        <v>100</v>
      </c>
      <c r="J237" s="11">
        <f t="shared" si="50"/>
        <v>200</v>
      </c>
      <c r="K237" s="37">
        <v>100</v>
      </c>
      <c r="L237" s="9">
        <v>100</v>
      </c>
      <c r="M237" s="11">
        <f t="shared" si="44"/>
        <v>200</v>
      </c>
      <c r="N237" s="37">
        <v>500</v>
      </c>
      <c r="O237" s="9">
        <v>200</v>
      </c>
      <c r="P237" s="11">
        <f t="shared" si="51"/>
        <v>700</v>
      </c>
      <c r="Q237" s="37">
        <v>0</v>
      </c>
      <c r="R237" s="12">
        <v>0</v>
      </c>
      <c r="S237" s="11">
        <f t="shared" si="53"/>
        <v>0</v>
      </c>
      <c r="T237" s="42">
        <f t="shared" si="54"/>
        <v>1870</v>
      </c>
      <c r="U237" s="27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spans="2:39" ht="34.5" customHeight="1">
      <c r="B238" s="9">
        <v>233</v>
      </c>
      <c r="C238" s="17" t="s">
        <v>452</v>
      </c>
      <c r="D238" s="28" t="s">
        <v>446</v>
      </c>
      <c r="E238" s="37">
        <f>800*2+2410</f>
        <v>4010</v>
      </c>
      <c r="F238" s="9">
        <v>800</v>
      </c>
      <c r="G238" s="11">
        <f t="shared" si="55"/>
        <v>4810</v>
      </c>
      <c r="H238" s="37">
        <v>100</v>
      </c>
      <c r="I238" s="9">
        <v>100</v>
      </c>
      <c r="J238" s="11">
        <f t="shared" si="50"/>
        <v>200</v>
      </c>
      <c r="K238" s="37">
        <v>100</v>
      </c>
      <c r="L238" s="9">
        <v>100</v>
      </c>
      <c r="M238" s="11">
        <f t="shared" si="44"/>
        <v>200</v>
      </c>
      <c r="N238" s="37">
        <v>500</v>
      </c>
      <c r="O238" s="9">
        <v>200</v>
      </c>
      <c r="P238" s="11">
        <f t="shared" si="51"/>
        <v>700</v>
      </c>
      <c r="Q238" s="37">
        <v>0</v>
      </c>
      <c r="R238" s="12">
        <v>0</v>
      </c>
      <c r="S238" s="11">
        <f t="shared" si="53"/>
        <v>0</v>
      </c>
      <c r="T238" s="42">
        <f t="shared" si="54"/>
        <v>5910</v>
      </c>
      <c r="U238" s="27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spans="2:39" ht="34.5" customHeight="1">
      <c r="B239" s="9">
        <v>234</v>
      </c>
      <c r="C239" s="17" t="s">
        <v>453</v>
      </c>
      <c r="D239" s="14" t="s">
        <v>458</v>
      </c>
      <c r="E239" s="37">
        <f>100*2+310</f>
        <v>510</v>
      </c>
      <c r="F239" s="9">
        <v>100</v>
      </c>
      <c r="G239" s="11">
        <f t="shared" si="55"/>
        <v>610</v>
      </c>
      <c r="H239" s="37">
        <v>100</v>
      </c>
      <c r="I239" s="9">
        <v>100</v>
      </c>
      <c r="J239" s="11">
        <f t="shared" si="50"/>
        <v>200</v>
      </c>
      <c r="K239" s="37">
        <v>100</v>
      </c>
      <c r="L239" s="9">
        <v>100</v>
      </c>
      <c r="M239" s="11">
        <f t="shared" si="44"/>
        <v>200</v>
      </c>
      <c r="N239" s="37">
        <v>500</v>
      </c>
      <c r="O239" s="9">
        <v>200</v>
      </c>
      <c r="P239" s="11">
        <f t="shared" si="51"/>
        <v>700</v>
      </c>
      <c r="Q239" s="37">
        <v>0</v>
      </c>
      <c r="R239" s="12">
        <v>0</v>
      </c>
      <c r="S239" s="11">
        <f t="shared" si="53"/>
        <v>0</v>
      </c>
      <c r="T239" s="42">
        <f t="shared" si="54"/>
        <v>1710</v>
      </c>
      <c r="U239" s="27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2:39" ht="34.5" customHeight="1">
      <c r="B240" s="9">
        <v>235</v>
      </c>
      <c r="C240" s="17" t="s">
        <v>454</v>
      </c>
      <c r="D240" s="14" t="s">
        <v>459</v>
      </c>
      <c r="E240" s="37">
        <v>180</v>
      </c>
      <c r="F240" s="9">
        <v>90</v>
      </c>
      <c r="G240" s="11">
        <f t="shared" si="55"/>
        <v>270</v>
      </c>
      <c r="H240" s="37">
        <v>100</v>
      </c>
      <c r="I240" s="9">
        <v>100</v>
      </c>
      <c r="J240" s="11">
        <f t="shared" si="50"/>
        <v>200</v>
      </c>
      <c r="K240" s="37">
        <v>100</v>
      </c>
      <c r="L240" s="9">
        <v>100</v>
      </c>
      <c r="M240" s="11">
        <f t="shared" si="44"/>
        <v>200</v>
      </c>
      <c r="N240" s="37">
        <v>500</v>
      </c>
      <c r="O240" s="9">
        <v>200</v>
      </c>
      <c r="P240" s="11">
        <f t="shared" si="51"/>
        <v>700</v>
      </c>
      <c r="Q240" s="37">
        <v>0</v>
      </c>
      <c r="R240" s="12">
        <v>0</v>
      </c>
      <c r="S240" s="11">
        <f t="shared" si="53"/>
        <v>0</v>
      </c>
      <c r="T240" s="42">
        <f t="shared" si="54"/>
        <v>1370</v>
      </c>
      <c r="U240" s="27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spans="2:39" ht="34.5" customHeight="1">
      <c r="B241" s="9">
        <v>236</v>
      </c>
      <c r="C241" s="17" t="s">
        <v>455</v>
      </c>
      <c r="D241" s="14" t="s">
        <v>460</v>
      </c>
      <c r="E241" s="37">
        <v>180</v>
      </c>
      <c r="F241" s="9">
        <v>90</v>
      </c>
      <c r="G241" s="11">
        <f t="shared" si="55"/>
        <v>270</v>
      </c>
      <c r="H241" s="37">
        <v>0</v>
      </c>
      <c r="I241" s="9">
        <v>0</v>
      </c>
      <c r="J241" s="11">
        <f t="shared" si="50"/>
        <v>0</v>
      </c>
      <c r="K241" s="37">
        <v>0</v>
      </c>
      <c r="L241" s="9">
        <v>0</v>
      </c>
      <c r="M241" s="11">
        <f t="shared" si="44"/>
        <v>0</v>
      </c>
      <c r="N241" s="37">
        <v>0</v>
      </c>
      <c r="O241" s="9">
        <v>0</v>
      </c>
      <c r="P241" s="11">
        <f t="shared" si="51"/>
        <v>0</v>
      </c>
      <c r="Q241" s="37">
        <v>0</v>
      </c>
      <c r="R241" s="12">
        <v>0</v>
      </c>
      <c r="S241" s="11">
        <f t="shared" si="53"/>
        <v>0</v>
      </c>
      <c r="T241" s="42">
        <f t="shared" si="54"/>
        <v>270</v>
      </c>
      <c r="U241" s="27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2:39" ht="34.5" customHeight="1">
      <c r="B242" s="9">
        <v>237</v>
      </c>
      <c r="C242" s="17" t="s">
        <v>456</v>
      </c>
      <c r="D242" s="14" t="s">
        <v>461</v>
      </c>
      <c r="E242" s="37">
        <v>180</v>
      </c>
      <c r="F242" s="9">
        <v>90</v>
      </c>
      <c r="G242" s="11">
        <f t="shared" si="55"/>
        <v>270</v>
      </c>
      <c r="H242" s="37">
        <v>0</v>
      </c>
      <c r="I242" s="9">
        <v>0</v>
      </c>
      <c r="J242" s="11">
        <f t="shared" si="50"/>
        <v>0</v>
      </c>
      <c r="K242" s="37">
        <v>0</v>
      </c>
      <c r="L242" s="9">
        <v>0</v>
      </c>
      <c r="M242" s="11">
        <f t="shared" si="44"/>
        <v>0</v>
      </c>
      <c r="N242" s="37">
        <v>0</v>
      </c>
      <c r="O242" s="9">
        <v>0</v>
      </c>
      <c r="P242" s="11">
        <f t="shared" si="51"/>
        <v>0</v>
      </c>
      <c r="Q242" s="37">
        <v>0</v>
      </c>
      <c r="R242" s="12">
        <v>0</v>
      </c>
      <c r="S242" s="11">
        <f t="shared" si="53"/>
        <v>0</v>
      </c>
      <c r="T242" s="42">
        <f t="shared" si="54"/>
        <v>270</v>
      </c>
      <c r="U242" s="27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spans="2:39" ht="34.5" customHeight="1">
      <c r="B243" s="9">
        <v>238</v>
      </c>
      <c r="C243" s="17" t="s">
        <v>457</v>
      </c>
      <c r="D243" s="14" t="s">
        <v>462</v>
      </c>
      <c r="E243" s="37">
        <v>340</v>
      </c>
      <c r="F243" s="9">
        <v>170</v>
      </c>
      <c r="G243" s="11">
        <f t="shared" si="55"/>
        <v>510</v>
      </c>
      <c r="H243" s="37">
        <v>0</v>
      </c>
      <c r="I243" s="9">
        <v>0</v>
      </c>
      <c r="J243" s="11">
        <f t="shared" si="50"/>
        <v>0</v>
      </c>
      <c r="K243" s="37">
        <v>0</v>
      </c>
      <c r="L243" s="9">
        <v>0</v>
      </c>
      <c r="M243" s="11">
        <f t="shared" si="44"/>
        <v>0</v>
      </c>
      <c r="N243" s="37">
        <v>0</v>
      </c>
      <c r="O243" s="9">
        <v>0</v>
      </c>
      <c r="P243" s="11">
        <f t="shared" si="51"/>
        <v>0</v>
      </c>
      <c r="Q243" s="37">
        <v>0</v>
      </c>
      <c r="R243" s="12">
        <v>0</v>
      </c>
      <c r="S243" s="11">
        <f t="shared" si="53"/>
        <v>0</v>
      </c>
      <c r="T243" s="42">
        <f t="shared" si="54"/>
        <v>510</v>
      </c>
      <c r="U243" s="27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2:39" ht="32.25" customHeight="1">
      <c r="B244" s="9">
        <v>239</v>
      </c>
      <c r="C244" s="19"/>
      <c r="D244" s="16"/>
      <c r="E244" s="38"/>
      <c r="F244" s="9"/>
      <c r="G244" s="11"/>
      <c r="H244" s="38"/>
      <c r="I244" s="22"/>
      <c r="J244" s="11"/>
      <c r="K244" s="38"/>
      <c r="L244" s="22"/>
      <c r="M244" s="11"/>
      <c r="N244" s="38"/>
      <c r="O244" s="22"/>
      <c r="P244" s="11"/>
      <c r="Q244" s="38"/>
      <c r="R244" s="22"/>
      <c r="S244" s="11"/>
      <c r="T244" s="42"/>
      <c r="U244" s="27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2:39" ht="32.25" customHeight="1">
      <c r="B245" s="9">
        <v>240</v>
      </c>
      <c r="C245" s="19"/>
      <c r="D245" s="16"/>
      <c r="E245" s="38"/>
      <c r="F245" s="9"/>
      <c r="G245" s="11"/>
      <c r="H245" s="38"/>
      <c r="I245" s="22"/>
      <c r="J245" s="11"/>
      <c r="K245" s="38"/>
      <c r="L245" s="22"/>
      <c r="M245" s="11"/>
      <c r="N245" s="38"/>
      <c r="O245" s="22"/>
      <c r="P245" s="11"/>
      <c r="Q245" s="38"/>
      <c r="R245" s="22"/>
      <c r="S245" s="11"/>
      <c r="T245" s="42"/>
      <c r="U245" s="27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spans="2:39" ht="32.25" customHeight="1">
      <c r="B246" s="9">
        <v>241</v>
      </c>
      <c r="C246" s="19"/>
      <c r="D246" s="16"/>
      <c r="E246" s="38"/>
      <c r="F246" s="9"/>
      <c r="G246" s="11"/>
      <c r="H246" s="38"/>
      <c r="I246" s="22"/>
      <c r="J246" s="11"/>
      <c r="K246" s="38"/>
      <c r="L246" s="22"/>
      <c r="M246" s="11"/>
      <c r="N246" s="38"/>
      <c r="O246" s="22"/>
      <c r="P246" s="11"/>
      <c r="Q246" s="38"/>
      <c r="R246" s="22"/>
      <c r="S246" s="11"/>
      <c r="T246" s="42"/>
      <c r="U246" s="27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2:39" ht="32.25" customHeight="1">
      <c r="B247" s="9">
        <v>242</v>
      </c>
      <c r="C247" s="19"/>
      <c r="D247" s="16"/>
      <c r="E247" s="38"/>
      <c r="F247" s="9"/>
      <c r="G247" s="11"/>
      <c r="H247" s="38"/>
      <c r="I247" s="22"/>
      <c r="J247" s="11"/>
      <c r="K247" s="38"/>
      <c r="L247" s="22"/>
      <c r="M247" s="11"/>
      <c r="N247" s="38"/>
      <c r="O247" s="22"/>
      <c r="P247" s="11"/>
      <c r="Q247" s="38"/>
      <c r="R247" s="22"/>
      <c r="S247" s="11"/>
      <c r="T247" s="42"/>
      <c r="U247" s="27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spans="2:39" ht="32.25" customHeight="1">
      <c r="B248" s="9">
        <v>243</v>
      </c>
      <c r="C248" s="19"/>
      <c r="D248" s="16"/>
      <c r="E248" s="38"/>
      <c r="F248" s="9"/>
      <c r="G248" s="11"/>
      <c r="H248" s="38"/>
      <c r="I248" s="22"/>
      <c r="J248" s="11"/>
      <c r="K248" s="38"/>
      <c r="L248" s="22"/>
      <c r="M248" s="11"/>
      <c r="N248" s="38"/>
      <c r="O248" s="22"/>
      <c r="P248" s="11"/>
      <c r="Q248" s="38"/>
      <c r="R248" s="22"/>
      <c r="S248" s="11"/>
      <c r="T248" s="42"/>
      <c r="U248" s="27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2:39" ht="32.25" customHeight="1">
      <c r="B249" s="9">
        <v>244</v>
      </c>
      <c r="C249" s="19"/>
      <c r="D249" s="16"/>
      <c r="E249" s="38"/>
      <c r="F249" s="9"/>
      <c r="G249" s="11"/>
      <c r="H249" s="38"/>
      <c r="I249" s="22"/>
      <c r="J249" s="11"/>
      <c r="K249" s="38"/>
      <c r="L249" s="22"/>
      <c r="M249" s="11"/>
      <c r="N249" s="38"/>
      <c r="O249" s="22"/>
      <c r="P249" s="11"/>
      <c r="Q249" s="38"/>
      <c r="R249" s="22"/>
      <c r="S249" s="11"/>
      <c r="T249" s="42"/>
      <c r="U249" s="27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2:39" ht="32.25" customHeight="1">
      <c r="B250" s="9">
        <v>245</v>
      </c>
      <c r="C250" s="19"/>
      <c r="D250" s="16"/>
      <c r="E250" s="38"/>
      <c r="F250" s="9"/>
      <c r="G250" s="11"/>
      <c r="H250" s="38"/>
      <c r="I250" s="22"/>
      <c r="J250" s="11"/>
      <c r="K250" s="38"/>
      <c r="L250" s="22"/>
      <c r="M250" s="11"/>
      <c r="N250" s="38"/>
      <c r="O250" s="22"/>
      <c r="P250" s="11"/>
      <c r="Q250" s="38"/>
      <c r="R250" s="22"/>
      <c r="S250" s="11"/>
      <c r="T250" s="42"/>
      <c r="U250" s="27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2:39" ht="32.25" customHeight="1">
      <c r="B251" s="9">
        <v>246</v>
      </c>
      <c r="C251" s="19"/>
      <c r="D251" s="16"/>
      <c r="E251" s="38"/>
      <c r="F251" s="9"/>
      <c r="G251" s="11"/>
      <c r="H251" s="38"/>
      <c r="I251" s="22"/>
      <c r="J251" s="11"/>
      <c r="K251" s="38"/>
      <c r="L251" s="22"/>
      <c r="M251" s="11"/>
      <c r="N251" s="38"/>
      <c r="O251" s="22"/>
      <c r="P251" s="11"/>
      <c r="Q251" s="38"/>
      <c r="R251" s="22"/>
      <c r="S251" s="11"/>
      <c r="T251" s="42"/>
      <c r="U251" s="27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spans="2:39" ht="32.25" customHeight="1">
      <c r="B252" s="9">
        <v>247</v>
      </c>
      <c r="C252" s="19"/>
      <c r="D252" s="16"/>
      <c r="E252" s="38"/>
      <c r="F252" s="9"/>
      <c r="G252" s="11"/>
      <c r="H252" s="38"/>
      <c r="I252" s="22"/>
      <c r="J252" s="11"/>
      <c r="K252" s="38"/>
      <c r="L252" s="22"/>
      <c r="M252" s="11"/>
      <c r="N252" s="38"/>
      <c r="O252" s="22"/>
      <c r="P252" s="11"/>
      <c r="Q252" s="38"/>
      <c r="R252" s="22"/>
      <c r="S252" s="11"/>
      <c r="T252" s="42"/>
      <c r="U252" s="27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spans="2:39" ht="32.25" customHeight="1">
      <c r="B253" s="9">
        <v>248</v>
      </c>
      <c r="C253" s="19"/>
      <c r="D253" s="16"/>
      <c r="E253" s="38"/>
      <c r="F253" s="9"/>
      <c r="G253" s="11"/>
      <c r="H253" s="38"/>
      <c r="I253" s="22"/>
      <c r="J253" s="11"/>
      <c r="K253" s="38"/>
      <c r="L253" s="22"/>
      <c r="M253" s="11"/>
      <c r="N253" s="38"/>
      <c r="O253" s="22"/>
      <c r="P253" s="11"/>
      <c r="Q253" s="38"/>
      <c r="R253" s="22"/>
      <c r="S253" s="11"/>
      <c r="T253" s="42"/>
      <c r="U253" s="27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2:39" ht="32.25" customHeight="1">
      <c r="B254" s="9">
        <v>249</v>
      </c>
      <c r="C254" s="19"/>
      <c r="D254" s="16"/>
      <c r="E254" s="38"/>
      <c r="F254" s="9"/>
      <c r="G254" s="11"/>
      <c r="H254" s="38"/>
      <c r="I254" s="22"/>
      <c r="J254" s="11"/>
      <c r="K254" s="38"/>
      <c r="L254" s="22"/>
      <c r="M254" s="11"/>
      <c r="N254" s="38"/>
      <c r="O254" s="22"/>
      <c r="P254" s="11"/>
      <c r="Q254" s="38"/>
      <c r="R254" s="22"/>
      <c r="S254" s="11"/>
      <c r="T254" s="42"/>
      <c r="U254" s="27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spans="2:39" ht="32.25" customHeight="1">
      <c r="B255" s="9">
        <v>250</v>
      </c>
      <c r="C255" s="19"/>
      <c r="D255" s="16"/>
      <c r="E255" s="38"/>
      <c r="F255" s="9"/>
      <c r="G255" s="11"/>
      <c r="H255" s="38"/>
      <c r="I255" s="22"/>
      <c r="J255" s="11"/>
      <c r="K255" s="38"/>
      <c r="L255" s="22"/>
      <c r="M255" s="11"/>
      <c r="N255" s="38"/>
      <c r="O255" s="22"/>
      <c r="P255" s="11"/>
      <c r="Q255" s="38"/>
      <c r="R255" s="22"/>
      <c r="S255" s="11"/>
      <c r="T255" s="42"/>
      <c r="U255" s="27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spans="2:39" ht="32.25" customHeight="1">
      <c r="B256" s="9">
        <v>251</v>
      </c>
      <c r="C256" s="19"/>
      <c r="D256" s="16"/>
      <c r="E256" s="38"/>
      <c r="F256" s="9"/>
      <c r="G256" s="11"/>
      <c r="H256" s="38"/>
      <c r="I256" s="22"/>
      <c r="J256" s="11"/>
      <c r="K256" s="38"/>
      <c r="L256" s="22"/>
      <c r="M256" s="11"/>
      <c r="N256" s="38"/>
      <c r="O256" s="22"/>
      <c r="P256" s="11"/>
      <c r="Q256" s="38"/>
      <c r="R256" s="22"/>
      <c r="S256" s="11"/>
      <c r="T256" s="42"/>
      <c r="U256" s="27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2:39" ht="32.25" customHeight="1">
      <c r="B257" s="9">
        <v>252</v>
      </c>
      <c r="C257" s="19"/>
      <c r="D257" s="16"/>
      <c r="E257" s="38"/>
      <c r="F257" s="9"/>
      <c r="G257" s="11"/>
      <c r="H257" s="38"/>
      <c r="I257" s="22"/>
      <c r="J257" s="11"/>
      <c r="K257" s="38"/>
      <c r="L257" s="22"/>
      <c r="M257" s="11"/>
      <c r="N257" s="38"/>
      <c r="O257" s="22"/>
      <c r="P257" s="11"/>
      <c r="Q257" s="38"/>
      <c r="R257" s="22"/>
      <c r="S257" s="11"/>
      <c r="T257" s="42"/>
      <c r="U257" s="27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spans="2:39" ht="32.25" customHeight="1">
      <c r="B258" s="9">
        <v>253</v>
      </c>
      <c r="C258" s="19"/>
      <c r="D258" s="16"/>
      <c r="E258" s="38"/>
      <c r="F258" s="9"/>
      <c r="G258" s="11"/>
      <c r="H258" s="38"/>
      <c r="I258" s="22"/>
      <c r="J258" s="11"/>
      <c r="K258" s="38"/>
      <c r="L258" s="22"/>
      <c r="M258" s="11"/>
      <c r="N258" s="38"/>
      <c r="O258" s="22"/>
      <c r="P258" s="11"/>
      <c r="Q258" s="38"/>
      <c r="R258" s="22"/>
      <c r="S258" s="11"/>
      <c r="T258" s="42"/>
      <c r="U258" s="27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spans="2:39" ht="32.25" customHeight="1">
      <c r="B259" s="9">
        <v>254</v>
      </c>
      <c r="C259" s="19"/>
      <c r="D259" s="16"/>
      <c r="E259" s="38"/>
      <c r="F259" s="9"/>
      <c r="G259" s="11"/>
      <c r="H259" s="38"/>
      <c r="I259" s="22"/>
      <c r="J259" s="11"/>
      <c r="K259" s="38"/>
      <c r="L259" s="22"/>
      <c r="M259" s="11"/>
      <c r="N259" s="38"/>
      <c r="O259" s="22"/>
      <c r="P259" s="11"/>
      <c r="Q259" s="38"/>
      <c r="R259" s="22"/>
      <c r="S259" s="11"/>
      <c r="T259" s="42"/>
      <c r="U259" s="27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2:39" ht="32.25" customHeight="1">
      <c r="B260" s="9">
        <v>255</v>
      </c>
      <c r="C260" s="19"/>
      <c r="D260" s="16"/>
      <c r="E260" s="38"/>
      <c r="F260" s="9"/>
      <c r="G260" s="11"/>
      <c r="H260" s="38"/>
      <c r="I260" s="22"/>
      <c r="J260" s="11"/>
      <c r="K260" s="38"/>
      <c r="L260" s="22"/>
      <c r="M260" s="11"/>
      <c r="N260" s="38"/>
      <c r="O260" s="22"/>
      <c r="P260" s="11"/>
      <c r="Q260" s="38"/>
      <c r="R260" s="22"/>
      <c r="S260" s="11"/>
      <c r="T260" s="42"/>
      <c r="U260" s="27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spans="2:39" ht="32.25" customHeight="1">
      <c r="B261" s="9">
        <v>256</v>
      </c>
      <c r="C261" s="19"/>
      <c r="D261" s="16"/>
      <c r="E261" s="38"/>
      <c r="F261" s="9"/>
      <c r="G261" s="11"/>
      <c r="H261" s="38"/>
      <c r="I261" s="22"/>
      <c r="J261" s="11"/>
      <c r="K261" s="38"/>
      <c r="L261" s="22"/>
      <c r="M261" s="11"/>
      <c r="N261" s="38"/>
      <c r="O261" s="22"/>
      <c r="P261" s="11"/>
      <c r="Q261" s="38"/>
      <c r="R261" s="22"/>
      <c r="S261" s="11"/>
      <c r="T261" s="42"/>
      <c r="U261" s="27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spans="2:39" ht="32.25" customHeight="1">
      <c r="B262" s="9">
        <v>257</v>
      </c>
      <c r="C262" s="19"/>
      <c r="D262" s="16"/>
      <c r="E262" s="38"/>
      <c r="F262" s="9"/>
      <c r="G262" s="11"/>
      <c r="H262" s="38"/>
      <c r="I262" s="22"/>
      <c r="J262" s="11"/>
      <c r="K262" s="38"/>
      <c r="L262" s="22"/>
      <c r="M262" s="11"/>
      <c r="N262" s="38"/>
      <c r="O262" s="22"/>
      <c r="P262" s="11"/>
      <c r="Q262" s="38"/>
      <c r="R262" s="22"/>
      <c r="S262" s="11"/>
      <c r="T262" s="42"/>
      <c r="U262" s="27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spans="2:39" ht="32.25" customHeight="1">
      <c r="B263" s="9">
        <v>258</v>
      </c>
      <c r="C263" s="19"/>
      <c r="D263" s="16"/>
      <c r="E263" s="38"/>
      <c r="F263" s="9"/>
      <c r="G263" s="11"/>
      <c r="H263" s="38"/>
      <c r="I263" s="22"/>
      <c r="J263" s="11"/>
      <c r="K263" s="38"/>
      <c r="L263" s="22"/>
      <c r="M263" s="11"/>
      <c r="N263" s="38"/>
      <c r="O263" s="22"/>
      <c r="P263" s="11"/>
      <c r="Q263" s="38"/>
      <c r="R263" s="22"/>
      <c r="S263" s="11"/>
      <c r="T263" s="42"/>
      <c r="U263" s="27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spans="2:39" ht="32.25" customHeight="1">
      <c r="B264" s="9">
        <v>259</v>
      </c>
      <c r="C264" s="19"/>
      <c r="D264" s="16"/>
      <c r="E264" s="38"/>
      <c r="F264" s="9"/>
      <c r="G264" s="11"/>
      <c r="H264" s="38"/>
      <c r="I264" s="22"/>
      <c r="J264" s="11"/>
      <c r="K264" s="38"/>
      <c r="L264" s="22"/>
      <c r="M264" s="11"/>
      <c r="N264" s="38"/>
      <c r="O264" s="22"/>
      <c r="P264" s="11"/>
      <c r="Q264" s="38"/>
      <c r="R264" s="22"/>
      <c r="S264" s="11"/>
      <c r="T264" s="42"/>
      <c r="U264" s="27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spans="2:39" ht="32.25" customHeight="1">
      <c r="B265" s="9">
        <v>260</v>
      </c>
      <c r="C265" s="19"/>
      <c r="D265" s="16"/>
      <c r="E265" s="38"/>
      <c r="F265" s="9"/>
      <c r="G265" s="11"/>
      <c r="H265" s="38"/>
      <c r="I265" s="22"/>
      <c r="J265" s="11"/>
      <c r="K265" s="38"/>
      <c r="L265" s="22"/>
      <c r="M265" s="11"/>
      <c r="N265" s="38"/>
      <c r="O265" s="22"/>
      <c r="P265" s="11"/>
      <c r="Q265" s="38"/>
      <c r="R265" s="22"/>
      <c r="S265" s="11"/>
      <c r="T265" s="42"/>
      <c r="U265" s="27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spans="2:39" ht="32.25" customHeight="1">
      <c r="B266" s="9">
        <v>261</v>
      </c>
      <c r="C266" s="19"/>
      <c r="D266" s="16"/>
      <c r="E266" s="38"/>
      <c r="F266" s="9"/>
      <c r="G266" s="11"/>
      <c r="H266" s="38"/>
      <c r="I266" s="22"/>
      <c r="J266" s="11"/>
      <c r="K266" s="38"/>
      <c r="L266" s="22"/>
      <c r="M266" s="11"/>
      <c r="N266" s="38"/>
      <c r="O266" s="22"/>
      <c r="P266" s="11"/>
      <c r="Q266" s="38"/>
      <c r="R266" s="22"/>
      <c r="S266" s="11"/>
      <c r="T266" s="42"/>
      <c r="U266" s="27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spans="2:39" ht="32.25" customHeight="1">
      <c r="B267" s="9">
        <v>262</v>
      </c>
      <c r="C267" s="19"/>
      <c r="D267" s="16"/>
      <c r="E267" s="38"/>
      <c r="F267" s="9"/>
      <c r="G267" s="11"/>
      <c r="H267" s="38"/>
      <c r="I267" s="22"/>
      <c r="J267" s="11"/>
      <c r="K267" s="38"/>
      <c r="L267" s="22"/>
      <c r="M267" s="11"/>
      <c r="N267" s="38"/>
      <c r="O267" s="22"/>
      <c r="P267" s="11"/>
      <c r="Q267" s="38"/>
      <c r="R267" s="22"/>
      <c r="S267" s="11"/>
      <c r="T267" s="42"/>
      <c r="U267" s="27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spans="2:39" ht="32.25" customHeight="1">
      <c r="B268" s="9">
        <v>263</v>
      </c>
      <c r="C268" s="19"/>
      <c r="D268" s="16"/>
      <c r="E268" s="38"/>
      <c r="F268" s="9"/>
      <c r="G268" s="11"/>
      <c r="H268" s="38"/>
      <c r="I268" s="22"/>
      <c r="J268" s="11"/>
      <c r="K268" s="38"/>
      <c r="L268" s="22"/>
      <c r="M268" s="11"/>
      <c r="N268" s="38"/>
      <c r="O268" s="22"/>
      <c r="P268" s="11"/>
      <c r="Q268" s="38"/>
      <c r="R268" s="22"/>
      <c r="S268" s="11"/>
      <c r="T268" s="42"/>
      <c r="U268" s="27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spans="2:39" ht="32.25" customHeight="1">
      <c r="B269" s="9">
        <v>264</v>
      </c>
      <c r="C269" s="19"/>
      <c r="D269" s="16"/>
      <c r="E269" s="38"/>
      <c r="F269" s="9"/>
      <c r="G269" s="11"/>
      <c r="H269" s="38"/>
      <c r="I269" s="22"/>
      <c r="J269" s="11"/>
      <c r="K269" s="38"/>
      <c r="L269" s="22"/>
      <c r="M269" s="11"/>
      <c r="N269" s="38"/>
      <c r="O269" s="22"/>
      <c r="P269" s="11"/>
      <c r="Q269" s="38"/>
      <c r="R269" s="22"/>
      <c r="S269" s="11"/>
      <c r="T269" s="42"/>
      <c r="U269" s="27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spans="2:39" ht="32.25" customHeight="1">
      <c r="B270" s="9">
        <v>265</v>
      </c>
      <c r="C270" s="19"/>
      <c r="D270" s="16"/>
      <c r="E270" s="38"/>
      <c r="F270" s="9"/>
      <c r="G270" s="11"/>
      <c r="H270" s="38"/>
      <c r="I270" s="22"/>
      <c r="J270" s="11"/>
      <c r="K270" s="38"/>
      <c r="L270" s="22"/>
      <c r="M270" s="11"/>
      <c r="N270" s="38"/>
      <c r="O270" s="22"/>
      <c r="P270" s="11"/>
      <c r="Q270" s="38"/>
      <c r="R270" s="22"/>
      <c r="S270" s="11"/>
      <c r="T270" s="42"/>
      <c r="U270" s="27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spans="2:39" ht="32.25" customHeight="1">
      <c r="B271" s="9">
        <v>266</v>
      </c>
      <c r="C271" s="19"/>
      <c r="D271" s="16"/>
      <c r="E271" s="38"/>
      <c r="F271" s="9"/>
      <c r="G271" s="11"/>
      <c r="H271" s="38"/>
      <c r="I271" s="22"/>
      <c r="J271" s="11"/>
      <c r="K271" s="38"/>
      <c r="L271" s="22"/>
      <c r="M271" s="11"/>
      <c r="N271" s="38"/>
      <c r="O271" s="22"/>
      <c r="P271" s="11"/>
      <c r="Q271" s="38"/>
      <c r="R271" s="22"/>
      <c r="S271" s="11"/>
      <c r="T271" s="42"/>
      <c r="U271" s="27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spans="2:39" ht="32.25" customHeight="1">
      <c r="B272" s="9">
        <v>267</v>
      </c>
      <c r="C272" s="19"/>
      <c r="D272" s="16"/>
      <c r="E272" s="38"/>
      <c r="F272" s="9"/>
      <c r="G272" s="11"/>
      <c r="H272" s="38"/>
      <c r="I272" s="22"/>
      <c r="J272" s="11"/>
      <c r="K272" s="38"/>
      <c r="L272" s="22"/>
      <c r="M272" s="11"/>
      <c r="N272" s="38"/>
      <c r="O272" s="22"/>
      <c r="P272" s="11"/>
      <c r="Q272" s="38"/>
      <c r="R272" s="22"/>
      <c r="S272" s="11"/>
      <c r="T272" s="42"/>
      <c r="U272" s="27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spans="5:21" ht="24" customHeight="1">
      <c r="E273" s="46">
        <f t="shared" ref="E273:T273" si="56">SUM(E6:E272)</f>
        <v>418440</v>
      </c>
      <c r="F273" s="47">
        <f t="shared" si="56"/>
        <v>83690</v>
      </c>
      <c r="G273" s="45">
        <f t="shared" si="56"/>
        <v>502130</v>
      </c>
      <c r="H273" s="46">
        <f t="shared" si="56"/>
        <v>23500</v>
      </c>
      <c r="I273" s="47">
        <f t="shared" si="56"/>
        <v>23500</v>
      </c>
      <c r="J273" s="45">
        <f t="shared" si="56"/>
        <v>47000</v>
      </c>
      <c r="K273" s="46">
        <f t="shared" si="56"/>
        <v>23500</v>
      </c>
      <c r="L273" s="47">
        <f t="shared" si="56"/>
        <v>23500</v>
      </c>
      <c r="M273" s="45">
        <f t="shared" si="56"/>
        <v>47000</v>
      </c>
      <c r="N273" s="46">
        <f t="shared" si="56"/>
        <v>70500</v>
      </c>
      <c r="O273" s="47">
        <f t="shared" si="56"/>
        <v>26800</v>
      </c>
      <c r="P273" s="45">
        <f t="shared" si="56"/>
        <v>97300</v>
      </c>
      <c r="Q273" s="51">
        <f t="shared" si="56"/>
        <v>295800</v>
      </c>
      <c r="R273" s="47">
        <f t="shared" si="56"/>
        <v>121200</v>
      </c>
      <c r="S273" s="44">
        <f t="shared" si="56"/>
        <v>417000</v>
      </c>
      <c r="T273" s="45">
        <f t="shared" si="56"/>
        <v>1110430</v>
      </c>
      <c r="U273" s="24"/>
    </row>
    <row r="276" spans="5:21">
      <c r="T276" s="50"/>
    </row>
    <row r="279" spans="5:21">
      <c r="K279" s="39"/>
    </row>
  </sheetData>
  <mergeCells count="25">
    <mergeCell ref="B1:D1"/>
    <mergeCell ref="E1:F1"/>
    <mergeCell ref="G1:J1"/>
    <mergeCell ref="K1:O1"/>
    <mergeCell ref="P1:S1"/>
    <mergeCell ref="B2:B4"/>
    <mergeCell ref="C2:C4"/>
    <mergeCell ref="D2:D4"/>
    <mergeCell ref="E2:S2"/>
    <mergeCell ref="T2:T4"/>
    <mergeCell ref="E3:G3"/>
    <mergeCell ref="H3:J3"/>
    <mergeCell ref="W1:AI1"/>
    <mergeCell ref="AM2:AM4"/>
    <mergeCell ref="AG3:AI3"/>
    <mergeCell ref="AJ3:AL3"/>
    <mergeCell ref="K3:M3"/>
    <mergeCell ref="N3:P3"/>
    <mergeCell ref="Q3:S3"/>
    <mergeCell ref="X3:Z3"/>
    <mergeCell ref="AA3:AC3"/>
    <mergeCell ref="AD3:AF3"/>
    <mergeCell ref="AJ1:AL1"/>
    <mergeCell ref="W2:W4"/>
    <mergeCell ref="X2:AL2"/>
  </mergeCells>
  <pageMargins left="0.8" right="0.95" top="0.5" bottom="0.5" header="0.3" footer="0.3"/>
  <pageSetup paperSize="5" scale="95" orientation="landscape" r:id="rId1"/>
  <ignoredErrors>
    <ignoredError sqref="C118:C122 C114:C115 C110 C89:C91 C84 C79:C81 C75 C46:C50 C42:C43 C29 C16 C9 C147:C155 C144 C139:C141 C125 C189:C190 C233:C243 B5:T5 W5:AM5 C208:C231 C187:C188 C128:C138 C67 C156:C162 C167:C176 C180 C182 C184 C202:C207 C191:C201 C61" numberStoredAsText="1"/>
    <ignoredError sqref="E273:R273" formulaRange="1"/>
    <ignoredError sqref="C70:C71 C21:C23 C11:C12" twoDigitTextYear="1"/>
    <ignoredError sqref="C24" twoDigitTextYear="1" numberStoredAsText="1"/>
    <ignoredError sqref="E183 E204 E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J96"/>
  <sheetViews>
    <sheetView zoomScale="80" zoomScaleNormal="80" workbookViewId="0">
      <selection activeCell="D20" sqref="D20"/>
    </sheetView>
  </sheetViews>
  <sheetFormatPr defaultRowHeight="15"/>
  <cols>
    <col min="1" max="1" width="10.7109375" customWidth="1"/>
    <col min="2" max="2" width="5.85546875" bestFit="1" customWidth="1"/>
    <col min="3" max="3" width="11.42578125" customWidth="1"/>
    <col min="4" max="4" width="36.140625" customWidth="1"/>
    <col min="5" max="5" width="5.85546875" bestFit="1" customWidth="1"/>
    <col min="6" max="6" width="9.140625" customWidth="1"/>
    <col min="7" max="7" width="31.42578125" customWidth="1"/>
    <col min="8" max="8" width="5.85546875" bestFit="1" customWidth="1"/>
    <col min="9" max="9" width="10" customWidth="1"/>
    <col min="10" max="10" width="35.5703125" customWidth="1"/>
  </cols>
  <sheetData>
    <row r="1" spans="2:10" ht="21">
      <c r="B1" s="99" t="s">
        <v>498</v>
      </c>
      <c r="C1" s="99"/>
      <c r="D1" s="99"/>
      <c r="E1" s="99"/>
      <c r="F1" s="99"/>
      <c r="G1" s="99"/>
      <c r="H1" s="99"/>
      <c r="I1" s="99"/>
      <c r="J1" s="99"/>
    </row>
    <row r="2" spans="2:10" ht="21.75" customHeight="1">
      <c r="B2" s="21" t="s">
        <v>0</v>
      </c>
      <c r="C2" s="3" t="s">
        <v>1</v>
      </c>
      <c r="D2" s="21" t="s">
        <v>15</v>
      </c>
      <c r="E2" s="21" t="s">
        <v>0</v>
      </c>
      <c r="F2" s="3" t="s">
        <v>1</v>
      </c>
      <c r="G2" s="21" t="s">
        <v>15</v>
      </c>
      <c r="H2" s="21" t="s">
        <v>0</v>
      </c>
      <c r="I2" s="3" t="s">
        <v>1</v>
      </c>
      <c r="J2" s="21" t="s">
        <v>15</v>
      </c>
    </row>
    <row r="3" spans="2:10" ht="18.75" customHeight="1">
      <c r="B3" s="38">
        <v>1</v>
      </c>
      <c r="C3" s="3" t="s">
        <v>19</v>
      </c>
      <c r="D3" s="2" t="s">
        <v>20</v>
      </c>
      <c r="E3" s="38">
        <v>31</v>
      </c>
      <c r="F3" s="3" t="s">
        <v>78</v>
      </c>
      <c r="G3" s="29" t="s">
        <v>94</v>
      </c>
      <c r="H3" s="38">
        <v>61</v>
      </c>
      <c r="I3" s="3" t="s">
        <v>136</v>
      </c>
      <c r="J3" s="48" t="s">
        <v>122</v>
      </c>
    </row>
    <row r="4" spans="2:10" ht="18.75" customHeight="1">
      <c r="B4" s="38">
        <v>2</v>
      </c>
      <c r="C4" s="3" t="s">
        <v>21</v>
      </c>
      <c r="D4" s="2" t="s">
        <v>483</v>
      </c>
      <c r="E4" s="38">
        <v>32</v>
      </c>
      <c r="F4" s="3" t="s">
        <v>79</v>
      </c>
      <c r="G4" s="14" t="s">
        <v>95</v>
      </c>
      <c r="H4" s="38">
        <v>62</v>
      </c>
      <c r="I4" s="3" t="s">
        <v>137</v>
      </c>
      <c r="J4" s="2" t="s">
        <v>152</v>
      </c>
    </row>
    <row r="5" spans="2:10" ht="18.75" customHeight="1">
      <c r="B5" s="38">
        <v>3</v>
      </c>
      <c r="C5" s="3" t="s">
        <v>22</v>
      </c>
      <c r="D5" s="2" t="s">
        <v>23</v>
      </c>
      <c r="E5" s="38">
        <v>33</v>
      </c>
      <c r="F5" s="3" t="s">
        <v>80</v>
      </c>
      <c r="G5" s="14" t="s">
        <v>96</v>
      </c>
      <c r="H5" s="38">
        <v>63</v>
      </c>
      <c r="I5" s="3" t="s">
        <v>138</v>
      </c>
      <c r="J5" s="2" t="s">
        <v>153</v>
      </c>
    </row>
    <row r="6" spans="2:10" ht="18.75" customHeight="1">
      <c r="B6" s="38">
        <v>4</v>
      </c>
      <c r="C6" s="3" t="s">
        <v>24</v>
      </c>
      <c r="D6" s="2" t="s">
        <v>25</v>
      </c>
      <c r="E6" s="38">
        <v>34</v>
      </c>
      <c r="F6" s="3" t="s">
        <v>81</v>
      </c>
      <c r="G6" s="14" t="s">
        <v>97</v>
      </c>
      <c r="H6" s="38">
        <v>64</v>
      </c>
      <c r="I6" s="3" t="s">
        <v>139</v>
      </c>
      <c r="J6" s="2" t="s">
        <v>154</v>
      </c>
    </row>
    <row r="7" spans="2:10" ht="18.75" customHeight="1">
      <c r="B7" s="38">
        <v>5</v>
      </c>
      <c r="C7" s="3" t="s">
        <v>37</v>
      </c>
      <c r="D7" s="2" t="s">
        <v>26</v>
      </c>
      <c r="E7" s="38">
        <v>35</v>
      </c>
      <c r="F7" s="3" t="s">
        <v>82</v>
      </c>
      <c r="G7" s="14" t="s">
        <v>98</v>
      </c>
      <c r="H7" s="38">
        <v>65</v>
      </c>
      <c r="I7" s="3" t="s">
        <v>140</v>
      </c>
      <c r="J7" s="2" t="s">
        <v>155</v>
      </c>
    </row>
    <row r="8" spans="2:10" ht="18.75" customHeight="1">
      <c r="B8" s="38">
        <v>6</v>
      </c>
      <c r="C8" s="3" t="s">
        <v>38</v>
      </c>
      <c r="D8" s="2" t="s">
        <v>27</v>
      </c>
      <c r="E8" s="38">
        <v>36</v>
      </c>
      <c r="F8" s="3" t="s">
        <v>83</v>
      </c>
      <c r="G8" s="14" t="s">
        <v>98</v>
      </c>
      <c r="H8" s="38">
        <v>66</v>
      </c>
      <c r="I8" s="3" t="s">
        <v>141</v>
      </c>
      <c r="J8" s="2" t="s">
        <v>156</v>
      </c>
    </row>
    <row r="9" spans="2:10" ht="18.75" customHeight="1">
      <c r="B9" s="38">
        <v>7</v>
      </c>
      <c r="C9" s="3" t="s">
        <v>39</v>
      </c>
      <c r="D9" s="14" t="s">
        <v>28</v>
      </c>
      <c r="E9" s="38">
        <v>37</v>
      </c>
      <c r="F9" s="3" t="s">
        <v>84</v>
      </c>
      <c r="G9" s="14" t="s">
        <v>99</v>
      </c>
      <c r="H9" s="38">
        <v>67</v>
      </c>
      <c r="I9" s="3" t="s">
        <v>142</v>
      </c>
      <c r="J9" s="2" t="s">
        <v>157</v>
      </c>
    </row>
    <row r="10" spans="2:10" ht="18.75" customHeight="1">
      <c r="B10" s="38">
        <v>8</v>
      </c>
      <c r="C10" s="3" t="s">
        <v>40</v>
      </c>
      <c r="D10" s="14" t="s">
        <v>29</v>
      </c>
      <c r="E10" s="38">
        <v>38</v>
      </c>
      <c r="F10" s="3" t="s">
        <v>85</v>
      </c>
      <c r="G10" s="14" t="s">
        <v>100</v>
      </c>
      <c r="H10" s="38">
        <v>68</v>
      </c>
      <c r="I10" s="3" t="s">
        <v>143</v>
      </c>
      <c r="J10" s="2" t="s">
        <v>158</v>
      </c>
    </row>
    <row r="11" spans="2:10" ht="18.75" customHeight="1">
      <c r="B11" s="38">
        <v>9</v>
      </c>
      <c r="C11" s="3" t="s">
        <v>41</v>
      </c>
      <c r="D11" s="14" t="s">
        <v>30</v>
      </c>
      <c r="E11" s="38">
        <v>39</v>
      </c>
      <c r="F11" s="3" t="s">
        <v>86</v>
      </c>
      <c r="G11" s="14" t="s">
        <v>101</v>
      </c>
      <c r="H11" s="38">
        <v>69</v>
      </c>
      <c r="I11" s="3" t="s">
        <v>144</v>
      </c>
      <c r="J11" s="2" t="s">
        <v>159</v>
      </c>
    </row>
    <row r="12" spans="2:10" ht="18.75" customHeight="1">
      <c r="B12" s="38">
        <v>10</v>
      </c>
      <c r="C12" s="3" t="s">
        <v>42</v>
      </c>
      <c r="D12" s="14" t="s">
        <v>31</v>
      </c>
      <c r="E12" s="38">
        <v>40</v>
      </c>
      <c r="F12" s="3" t="s">
        <v>87</v>
      </c>
      <c r="G12" s="14" t="s">
        <v>102</v>
      </c>
      <c r="H12" s="38">
        <v>70</v>
      </c>
      <c r="I12" s="3" t="s">
        <v>145</v>
      </c>
      <c r="J12" s="2" t="s">
        <v>160</v>
      </c>
    </row>
    <row r="13" spans="2:10" ht="18.75" customHeight="1">
      <c r="B13" s="38">
        <v>11</v>
      </c>
      <c r="C13" s="3" t="s">
        <v>43</v>
      </c>
      <c r="D13" s="14" t="s">
        <v>32</v>
      </c>
      <c r="E13" s="38">
        <v>41</v>
      </c>
      <c r="F13" s="3" t="s">
        <v>170</v>
      </c>
      <c r="G13" s="14" t="s">
        <v>102</v>
      </c>
      <c r="H13" s="38">
        <v>71</v>
      </c>
      <c r="I13" s="3" t="s">
        <v>146</v>
      </c>
      <c r="J13" s="2" t="s">
        <v>161</v>
      </c>
    </row>
    <row r="14" spans="2:10" ht="18.75" customHeight="1">
      <c r="B14" s="38">
        <v>12</v>
      </c>
      <c r="C14" s="3" t="s">
        <v>44</v>
      </c>
      <c r="D14" s="14" t="s">
        <v>33</v>
      </c>
      <c r="E14" s="38">
        <v>42</v>
      </c>
      <c r="F14" s="3" t="s">
        <v>88</v>
      </c>
      <c r="G14" s="14" t="s">
        <v>103</v>
      </c>
      <c r="H14" s="38">
        <v>72</v>
      </c>
      <c r="I14" s="3" t="s">
        <v>147</v>
      </c>
      <c r="J14" s="2" t="s">
        <v>162</v>
      </c>
    </row>
    <row r="15" spans="2:10" ht="18.75" customHeight="1">
      <c r="B15" s="38">
        <v>13</v>
      </c>
      <c r="C15" s="3" t="s">
        <v>45</v>
      </c>
      <c r="D15" s="14" t="s">
        <v>34</v>
      </c>
      <c r="E15" s="38">
        <v>43</v>
      </c>
      <c r="F15" s="3" t="s">
        <v>89</v>
      </c>
      <c r="G15" s="14" t="s">
        <v>104</v>
      </c>
      <c r="H15" s="38">
        <v>73</v>
      </c>
      <c r="I15" s="3" t="s">
        <v>148</v>
      </c>
      <c r="J15" s="2" t="s">
        <v>163</v>
      </c>
    </row>
    <row r="16" spans="2:10" ht="18.75" customHeight="1">
      <c r="B16" s="38">
        <v>14</v>
      </c>
      <c r="C16" s="3" t="s">
        <v>46</v>
      </c>
      <c r="D16" s="14" t="s">
        <v>35</v>
      </c>
      <c r="E16" s="38">
        <v>44</v>
      </c>
      <c r="F16" s="3" t="s">
        <v>90</v>
      </c>
      <c r="G16" s="14" t="s">
        <v>105</v>
      </c>
      <c r="H16" s="38">
        <v>74</v>
      </c>
      <c r="I16" s="3" t="s">
        <v>149</v>
      </c>
      <c r="J16" s="2" t="s">
        <v>164</v>
      </c>
    </row>
    <row r="17" spans="2:10" ht="18.75" customHeight="1">
      <c r="B17" s="38">
        <v>15</v>
      </c>
      <c r="C17" s="3" t="s">
        <v>47</v>
      </c>
      <c r="D17" s="28" t="s">
        <v>36</v>
      </c>
      <c r="E17" s="38">
        <v>45</v>
      </c>
      <c r="F17" s="3" t="s">
        <v>91</v>
      </c>
      <c r="G17" s="14" t="s">
        <v>106</v>
      </c>
      <c r="H17" s="38">
        <v>75</v>
      </c>
      <c r="I17" s="3" t="s">
        <v>150</v>
      </c>
      <c r="J17" s="2" t="s">
        <v>165</v>
      </c>
    </row>
    <row r="18" spans="2:10" ht="18.75" customHeight="1">
      <c r="B18" s="38">
        <v>16</v>
      </c>
      <c r="C18" s="3" t="s">
        <v>48</v>
      </c>
      <c r="D18" s="14" t="s">
        <v>51</v>
      </c>
      <c r="E18" s="38">
        <v>46</v>
      </c>
      <c r="F18" s="3" t="s">
        <v>92</v>
      </c>
      <c r="G18" s="28" t="s">
        <v>107</v>
      </c>
      <c r="H18" s="38">
        <v>76</v>
      </c>
      <c r="I18" s="3" t="s">
        <v>151</v>
      </c>
      <c r="J18" s="48" t="s">
        <v>116</v>
      </c>
    </row>
    <row r="19" spans="2:10" ht="18.75" customHeight="1">
      <c r="B19" s="38">
        <v>17</v>
      </c>
      <c r="C19" s="3" t="s">
        <v>49</v>
      </c>
      <c r="D19" s="14" t="s">
        <v>52</v>
      </c>
      <c r="E19" s="38">
        <v>47</v>
      </c>
      <c r="F19" s="3" t="s">
        <v>93</v>
      </c>
      <c r="G19" s="14" t="s">
        <v>108</v>
      </c>
      <c r="H19" s="38">
        <v>77</v>
      </c>
      <c r="I19" s="3" t="s">
        <v>168</v>
      </c>
      <c r="J19" s="2" t="s">
        <v>166</v>
      </c>
    </row>
    <row r="20" spans="2:10" ht="18.75" customHeight="1">
      <c r="B20" s="38">
        <v>18</v>
      </c>
      <c r="C20" s="3" t="s">
        <v>50</v>
      </c>
      <c r="D20" s="14" t="s">
        <v>53</v>
      </c>
      <c r="E20" s="38">
        <v>48</v>
      </c>
      <c r="F20" s="3" t="s">
        <v>123</v>
      </c>
      <c r="G20" s="14" t="s">
        <v>109</v>
      </c>
      <c r="H20" s="38">
        <v>78</v>
      </c>
      <c r="I20" s="3" t="s">
        <v>169</v>
      </c>
      <c r="J20" s="49" t="s">
        <v>167</v>
      </c>
    </row>
    <row r="21" spans="2:10" ht="18.75" customHeight="1">
      <c r="B21" s="38">
        <v>19</v>
      </c>
      <c r="C21" s="3" t="s">
        <v>66</v>
      </c>
      <c r="D21" s="14" t="s">
        <v>54</v>
      </c>
      <c r="E21" s="38">
        <v>49</v>
      </c>
      <c r="F21" s="3" t="s">
        <v>124</v>
      </c>
      <c r="G21" s="14" t="s">
        <v>110</v>
      </c>
      <c r="H21" s="38">
        <v>79</v>
      </c>
      <c r="I21" s="3" t="s">
        <v>171</v>
      </c>
      <c r="J21" s="2" t="s">
        <v>183</v>
      </c>
    </row>
    <row r="22" spans="2:10" ht="18.75" customHeight="1">
      <c r="B22" s="38">
        <v>20</v>
      </c>
      <c r="C22" s="3" t="s">
        <v>67</v>
      </c>
      <c r="D22" s="14" t="s">
        <v>55</v>
      </c>
      <c r="E22" s="38">
        <v>50</v>
      </c>
      <c r="F22" s="3" t="s">
        <v>125</v>
      </c>
      <c r="G22" s="14" t="s">
        <v>111</v>
      </c>
      <c r="H22" s="38">
        <v>80</v>
      </c>
      <c r="I22" s="3" t="s">
        <v>172</v>
      </c>
      <c r="J22" s="2" t="s">
        <v>184</v>
      </c>
    </row>
    <row r="23" spans="2:10" ht="18.75" customHeight="1">
      <c r="B23" s="38">
        <v>21</v>
      </c>
      <c r="C23" s="3" t="s">
        <v>68</v>
      </c>
      <c r="D23" s="14" t="s">
        <v>56</v>
      </c>
      <c r="E23" s="38">
        <v>51</v>
      </c>
      <c r="F23" s="3" t="s">
        <v>126</v>
      </c>
      <c r="G23" s="14" t="s">
        <v>112</v>
      </c>
      <c r="H23" s="38">
        <v>81</v>
      </c>
      <c r="I23" s="3" t="s">
        <v>173</v>
      </c>
      <c r="J23" s="2" t="s">
        <v>185</v>
      </c>
    </row>
    <row r="24" spans="2:10" ht="18.75" customHeight="1">
      <c r="B24" s="38">
        <v>22</v>
      </c>
      <c r="C24" s="3" t="s">
        <v>69</v>
      </c>
      <c r="D24" s="14" t="s">
        <v>57</v>
      </c>
      <c r="E24" s="38">
        <v>52</v>
      </c>
      <c r="F24" s="3" t="s">
        <v>127</v>
      </c>
      <c r="G24" s="14" t="s">
        <v>113</v>
      </c>
      <c r="H24" s="38">
        <v>82</v>
      </c>
      <c r="I24" s="3" t="s">
        <v>174</v>
      </c>
      <c r="J24" s="2" t="s">
        <v>186</v>
      </c>
    </row>
    <row r="25" spans="2:10" ht="18.75" customHeight="1">
      <c r="B25" s="38">
        <v>23</v>
      </c>
      <c r="C25" s="3" t="s">
        <v>70</v>
      </c>
      <c r="D25" s="14" t="s">
        <v>58</v>
      </c>
      <c r="E25" s="38">
        <v>53</v>
      </c>
      <c r="F25" s="3" t="s">
        <v>128</v>
      </c>
      <c r="G25" s="14" t="s">
        <v>114</v>
      </c>
      <c r="H25" s="38">
        <v>83</v>
      </c>
      <c r="I25" s="3" t="s">
        <v>175</v>
      </c>
      <c r="J25" s="2" t="s">
        <v>187</v>
      </c>
    </row>
    <row r="26" spans="2:10" ht="18.75" customHeight="1">
      <c r="B26" s="38">
        <v>24</v>
      </c>
      <c r="C26" s="3" t="s">
        <v>71</v>
      </c>
      <c r="D26" s="14" t="s">
        <v>59</v>
      </c>
      <c r="E26" s="38">
        <v>54</v>
      </c>
      <c r="F26" s="3" t="s">
        <v>129</v>
      </c>
      <c r="G26" s="14" t="s">
        <v>115</v>
      </c>
      <c r="H26" s="38">
        <v>84</v>
      </c>
      <c r="I26" s="3" t="s">
        <v>176</v>
      </c>
      <c r="J26" s="2" t="s">
        <v>188</v>
      </c>
    </row>
    <row r="27" spans="2:10" ht="18.75" customHeight="1">
      <c r="B27" s="38">
        <v>25</v>
      </c>
      <c r="C27" s="3" t="s">
        <v>72</v>
      </c>
      <c r="D27" s="14" t="s">
        <v>60</v>
      </c>
      <c r="E27" s="38">
        <v>55</v>
      </c>
      <c r="F27" s="3" t="s">
        <v>130</v>
      </c>
      <c r="G27" s="14" t="s">
        <v>116</v>
      </c>
      <c r="H27" s="38">
        <v>85</v>
      </c>
      <c r="I27" s="3" t="s">
        <v>177</v>
      </c>
      <c r="J27" s="2" t="s">
        <v>189</v>
      </c>
    </row>
    <row r="28" spans="2:10" ht="20.25" customHeight="1">
      <c r="B28" s="38">
        <v>26</v>
      </c>
      <c r="C28" s="3" t="s">
        <v>73</v>
      </c>
      <c r="D28" s="14" t="s">
        <v>61</v>
      </c>
      <c r="E28" s="38">
        <v>56</v>
      </c>
      <c r="F28" s="3" t="s">
        <v>131</v>
      </c>
      <c r="G28" s="14" t="s">
        <v>117</v>
      </c>
      <c r="H28" s="38">
        <v>86</v>
      </c>
      <c r="I28" s="3" t="s">
        <v>178</v>
      </c>
      <c r="J28" s="2" t="s">
        <v>190</v>
      </c>
    </row>
    <row r="29" spans="2:10" ht="20.25" customHeight="1">
      <c r="B29" s="38">
        <v>27</v>
      </c>
      <c r="C29" s="3" t="s">
        <v>74</v>
      </c>
      <c r="D29" s="14" t="s">
        <v>62</v>
      </c>
      <c r="E29" s="38">
        <v>57</v>
      </c>
      <c r="F29" s="3" t="s">
        <v>132</v>
      </c>
      <c r="G29" s="14" t="s">
        <v>118</v>
      </c>
      <c r="H29" s="38">
        <v>87</v>
      </c>
      <c r="I29" s="3" t="s">
        <v>179</v>
      </c>
      <c r="J29" s="2" t="s">
        <v>191</v>
      </c>
    </row>
    <row r="30" spans="2:10" ht="20.25" customHeight="1">
      <c r="B30" s="38">
        <v>28</v>
      </c>
      <c r="C30" s="3" t="s">
        <v>75</v>
      </c>
      <c r="D30" s="14" t="s">
        <v>63</v>
      </c>
      <c r="E30" s="38">
        <v>58</v>
      </c>
      <c r="F30" s="3" t="s">
        <v>133</v>
      </c>
      <c r="G30" s="14" t="s">
        <v>119</v>
      </c>
      <c r="H30" s="38">
        <v>88</v>
      </c>
      <c r="I30" s="3" t="s">
        <v>180</v>
      </c>
      <c r="J30" s="2" t="s">
        <v>192</v>
      </c>
    </row>
    <row r="31" spans="2:10" ht="20.25" customHeight="1">
      <c r="B31" s="38">
        <v>29</v>
      </c>
      <c r="C31" s="3" t="s">
        <v>76</v>
      </c>
      <c r="D31" s="14" t="s">
        <v>64</v>
      </c>
      <c r="E31" s="38">
        <v>59</v>
      </c>
      <c r="F31" s="3" t="s">
        <v>134</v>
      </c>
      <c r="G31" s="14" t="s">
        <v>120</v>
      </c>
      <c r="H31" s="38">
        <v>89</v>
      </c>
      <c r="I31" s="3" t="s">
        <v>181</v>
      </c>
      <c r="J31" s="2" t="s">
        <v>193</v>
      </c>
    </row>
    <row r="32" spans="2:10" ht="20.25" customHeight="1">
      <c r="B32" s="38">
        <v>30</v>
      </c>
      <c r="C32" s="3" t="s">
        <v>77</v>
      </c>
      <c r="D32" s="28" t="s">
        <v>65</v>
      </c>
      <c r="E32" s="38">
        <v>60</v>
      </c>
      <c r="F32" s="3" t="s">
        <v>135</v>
      </c>
      <c r="G32" s="14" t="s">
        <v>121</v>
      </c>
      <c r="H32" s="38">
        <v>90</v>
      </c>
      <c r="I32" s="3" t="s">
        <v>182</v>
      </c>
      <c r="J32" s="48" t="s">
        <v>194</v>
      </c>
    </row>
    <row r="33" spans="2:10" ht="27" customHeight="1">
      <c r="B33" s="99" t="s">
        <v>500</v>
      </c>
      <c r="C33" s="99"/>
      <c r="D33" s="99"/>
      <c r="E33" s="99"/>
      <c r="F33" s="99"/>
      <c r="G33" s="99"/>
      <c r="H33" s="99"/>
      <c r="I33" s="99"/>
      <c r="J33" s="99"/>
    </row>
    <row r="34" spans="2:10" ht="26.25" customHeight="1">
      <c r="B34" s="21" t="s">
        <v>0</v>
      </c>
      <c r="C34" s="3" t="s">
        <v>1</v>
      </c>
      <c r="D34" s="21" t="s">
        <v>15</v>
      </c>
      <c r="E34" s="21" t="s">
        <v>0</v>
      </c>
      <c r="F34" s="3" t="s">
        <v>1</v>
      </c>
      <c r="G34" s="21" t="s">
        <v>15</v>
      </c>
      <c r="H34" s="21" t="s">
        <v>0</v>
      </c>
      <c r="I34" s="3" t="s">
        <v>1</v>
      </c>
      <c r="J34" s="32" t="s">
        <v>15</v>
      </c>
    </row>
    <row r="35" spans="2:10" ht="18.75" customHeight="1">
      <c r="B35" s="38">
        <v>91</v>
      </c>
      <c r="C35" s="3" t="s">
        <v>195</v>
      </c>
      <c r="D35" s="14" t="s">
        <v>210</v>
      </c>
      <c r="E35" s="38">
        <v>121</v>
      </c>
      <c r="F35" s="3" t="s">
        <v>254</v>
      </c>
      <c r="G35" s="14" t="s">
        <v>269</v>
      </c>
      <c r="H35" s="38">
        <v>151</v>
      </c>
      <c r="I35" s="3" t="s">
        <v>297</v>
      </c>
      <c r="J35" s="2" t="s">
        <v>324</v>
      </c>
    </row>
    <row r="36" spans="2:10" ht="18.75" customHeight="1">
      <c r="B36" s="38">
        <v>92</v>
      </c>
      <c r="C36" s="3" t="s">
        <v>196</v>
      </c>
      <c r="D36" s="14" t="s">
        <v>211</v>
      </c>
      <c r="E36" s="38">
        <v>122</v>
      </c>
      <c r="F36" s="3" t="s">
        <v>255</v>
      </c>
      <c r="G36" s="14" t="s">
        <v>270</v>
      </c>
      <c r="H36" s="38">
        <v>152</v>
      </c>
      <c r="I36" s="3" t="s">
        <v>298</v>
      </c>
      <c r="J36" s="2" t="s">
        <v>164</v>
      </c>
    </row>
    <row r="37" spans="2:10" ht="18.75" customHeight="1">
      <c r="B37" s="38">
        <v>93</v>
      </c>
      <c r="C37" s="3" t="s">
        <v>197</v>
      </c>
      <c r="D37" s="15" t="s">
        <v>212</v>
      </c>
      <c r="E37" s="38">
        <v>123</v>
      </c>
      <c r="F37" s="3" t="s">
        <v>256</v>
      </c>
      <c r="G37" s="14" t="s">
        <v>271</v>
      </c>
      <c r="H37" s="38">
        <v>153</v>
      </c>
      <c r="I37" s="3" t="s">
        <v>311</v>
      </c>
      <c r="J37" s="2" t="s">
        <v>325</v>
      </c>
    </row>
    <row r="38" spans="2:10" ht="18.75" customHeight="1">
      <c r="B38" s="38">
        <v>94</v>
      </c>
      <c r="C38" s="3" t="s">
        <v>198</v>
      </c>
      <c r="D38" s="14" t="s">
        <v>213</v>
      </c>
      <c r="E38" s="38">
        <v>124</v>
      </c>
      <c r="F38" s="3" t="s">
        <v>257</v>
      </c>
      <c r="G38" s="14" t="s">
        <v>272</v>
      </c>
      <c r="H38" s="38">
        <v>154</v>
      </c>
      <c r="I38" s="3" t="s">
        <v>312</v>
      </c>
      <c r="J38" s="2" t="s">
        <v>326</v>
      </c>
    </row>
    <row r="39" spans="2:10" ht="18.75" customHeight="1">
      <c r="B39" s="38">
        <v>95</v>
      </c>
      <c r="C39" s="3" t="s">
        <v>199</v>
      </c>
      <c r="D39" s="14" t="s">
        <v>214</v>
      </c>
      <c r="E39" s="38">
        <v>125</v>
      </c>
      <c r="F39" s="3" t="s">
        <v>258</v>
      </c>
      <c r="G39" s="14" t="s">
        <v>485</v>
      </c>
      <c r="H39" s="38">
        <v>155</v>
      </c>
      <c r="I39" s="3" t="s">
        <v>313</v>
      </c>
      <c r="J39" s="2" t="s">
        <v>487</v>
      </c>
    </row>
    <row r="40" spans="2:10" ht="18.75" customHeight="1">
      <c r="B40" s="38">
        <v>96</v>
      </c>
      <c r="C40" s="3" t="s">
        <v>200</v>
      </c>
      <c r="D40" s="14" t="s">
        <v>215</v>
      </c>
      <c r="E40" s="38">
        <v>126</v>
      </c>
      <c r="F40" s="3" t="s">
        <v>259</v>
      </c>
      <c r="G40" s="14" t="s">
        <v>273</v>
      </c>
      <c r="H40" s="38">
        <v>156</v>
      </c>
      <c r="I40" s="3" t="s">
        <v>314</v>
      </c>
      <c r="J40" s="2" t="s">
        <v>64</v>
      </c>
    </row>
    <row r="41" spans="2:10" ht="18.75" customHeight="1">
      <c r="B41" s="38">
        <v>97</v>
      </c>
      <c r="C41" s="3" t="s">
        <v>201</v>
      </c>
      <c r="D41" s="14" t="s">
        <v>216</v>
      </c>
      <c r="E41" s="38">
        <v>127</v>
      </c>
      <c r="F41" s="3" t="s">
        <v>260</v>
      </c>
      <c r="G41" s="14" t="s">
        <v>274</v>
      </c>
      <c r="H41" s="38">
        <v>157</v>
      </c>
      <c r="I41" s="3" t="s">
        <v>315</v>
      </c>
      <c r="J41" s="2" t="s">
        <v>327</v>
      </c>
    </row>
    <row r="42" spans="2:10" ht="18.75" customHeight="1">
      <c r="B42" s="38">
        <v>98</v>
      </c>
      <c r="C42" s="3" t="s">
        <v>202</v>
      </c>
      <c r="D42" s="14" t="s">
        <v>217</v>
      </c>
      <c r="E42" s="38">
        <v>128</v>
      </c>
      <c r="F42" s="3" t="s">
        <v>261</v>
      </c>
      <c r="G42" s="14" t="s">
        <v>275</v>
      </c>
      <c r="H42" s="38">
        <v>158</v>
      </c>
      <c r="I42" s="3" t="s">
        <v>316</v>
      </c>
      <c r="J42" s="2" t="s">
        <v>328</v>
      </c>
    </row>
    <row r="43" spans="2:10" ht="18.75" customHeight="1">
      <c r="B43" s="38">
        <v>99</v>
      </c>
      <c r="C43" s="3" t="s">
        <v>203</v>
      </c>
      <c r="D43" s="14" t="s">
        <v>218</v>
      </c>
      <c r="E43" s="38">
        <v>129</v>
      </c>
      <c r="F43" s="3" t="s">
        <v>262</v>
      </c>
      <c r="G43" s="14" t="s">
        <v>276</v>
      </c>
      <c r="H43" s="38">
        <v>159</v>
      </c>
      <c r="I43" s="3" t="s">
        <v>317</v>
      </c>
      <c r="J43" s="2" t="s">
        <v>329</v>
      </c>
    </row>
    <row r="44" spans="2:10" ht="18.75" customHeight="1">
      <c r="B44" s="38">
        <v>100</v>
      </c>
      <c r="C44" s="3" t="s">
        <v>204</v>
      </c>
      <c r="D44" s="14" t="s">
        <v>219</v>
      </c>
      <c r="E44" s="38">
        <v>130</v>
      </c>
      <c r="F44" s="3" t="s">
        <v>263</v>
      </c>
      <c r="G44" s="14" t="s">
        <v>277</v>
      </c>
      <c r="H44" s="38">
        <v>160</v>
      </c>
      <c r="I44" s="3" t="s">
        <v>318</v>
      </c>
      <c r="J44" s="2" t="s">
        <v>327</v>
      </c>
    </row>
    <row r="45" spans="2:10" ht="18.75" customHeight="1">
      <c r="B45" s="38">
        <v>101</v>
      </c>
      <c r="C45" s="3" t="s">
        <v>205</v>
      </c>
      <c r="D45" s="14" t="s">
        <v>484</v>
      </c>
      <c r="E45" s="38">
        <v>131</v>
      </c>
      <c r="F45" s="3" t="s">
        <v>264</v>
      </c>
      <c r="G45" s="14" t="s">
        <v>278</v>
      </c>
      <c r="H45" s="38">
        <v>161</v>
      </c>
      <c r="I45" s="3" t="s">
        <v>319</v>
      </c>
      <c r="J45" s="2" t="s">
        <v>330</v>
      </c>
    </row>
    <row r="46" spans="2:10" ht="18.75" customHeight="1">
      <c r="B46" s="38">
        <v>102</v>
      </c>
      <c r="C46" s="3" t="s">
        <v>206</v>
      </c>
      <c r="D46" s="14" t="s">
        <v>220</v>
      </c>
      <c r="E46" s="38">
        <v>132</v>
      </c>
      <c r="F46" s="3" t="s">
        <v>265</v>
      </c>
      <c r="G46" s="14" t="s">
        <v>279</v>
      </c>
      <c r="H46" s="38">
        <v>162</v>
      </c>
      <c r="I46" s="3" t="s">
        <v>320</v>
      </c>
      <c r="J46" s="2" t="s">
        <v>331</v>
      </c>
    </row>
    <row r="47" spans="2:10" ht="18.75" customHeight="1">
      <c r="B47" s="38">
        <v>103</v>
      </c>
      <c r="C47" s="3" t="s">
        <v>207</v>
      </c>
      <c r="D47" s="14" t="s">
        <v>221</v>
      </c>
      <c r="E47" s="38">
        <v>133</v>
      </c>
      <c r="F47" s="3" t="s">
        <v>266</v>
      </c>
      <c r="G47" s="14" t="s">
        <v>280</v>
      </c>
      <c r="H47" s="38">
        <v>163</v>
      </c>
      <c r="I47" s="3" t="s">
        <v>321</v>
      </c>
      <c r="J47" s="2" t="s">
        <v>332</v>
      </c>
    </row>
    <row r="48" spans="2:10" ht="18.75" customHeight="1">
      <c r="B48" s="38">
        <v>104</v>
      </c>
      <c r="C48" s="3" t="s">
        <v>208</v>
      </c>
      <c r="D48" s="14" t="s">
        <v>222</v>
      </c>
      <c r="E48" s="38">
        <v>134</v>
      </c>
      <c r="F48" s="3" t="s">
        <v>366</v>
      </c>
      <c r="G48" s="14" t="s">
        <v>280</v>
      </c>
      <c r="H48" s="38">
        <v>164</v>
      </c>
      <c r="I48" s="3" t="s">
        <v>322</v>
      </c>
      <c r="J48" s="48" t="s">
        <v>333</v>
      </c>
    </row>
    <row r="49" spans="2:10" ht="18.75" customHeight="1">
      <c r="B49" s="38">
        <v>105</v>
      </c>
      <c r="C49" s="3" t="s">
        <v>209</v>
      </c>
      <c r="D49" s="31" t="s">
        <v>223</v>
      </c>
      <c r="E49" s="38">
        <v>135</v>
      </c>
      <c r="F49" s="3" t="s">
        <v>267</v>
      </c>
      <c r="G49" s="14" t="s">
        <v>281</v>
      </c>
      <c r="H49" s="38">
        <v>165</v>
      </c>
      <c r="I49" s="3" t="s">
        <v>334</v>
      </c>
      <c r="J49" s="2" t="s">
        <v>346</v>
      </c>
    </row>
    <row r="50" spans="2:10" ht="18.75" customHeight="1">
      <c r="B50" s="38">
        <v>106</v>
      </c>
      <c r="C50" s="3" t="s">
        <v>225</v>
      </c>
      <c r="D50" s="14" t="s">
        <v>224</v>
      </c>
      <c r="E50" s="38">
        <v>136</v>
      </c>
      <c r="F50" s="3" t="s">
        <v>268</v>
      </c>
      <c r="G50" s="28" t="s">
        <v>282</v>
      </c>
      <c r="H50" s="38">
        <v>166</v>
      </c>
      <c r="I50" s="3" t="s">
        <v>335</v>
      </c>
      <c r="J50" s="2" t="s">
        <v>347</v>
      </c>
    </row>
    <row r="51" spans="2:10" ht="18.75" customHeight="1">
      <c r="B51" s="38">
        <v>107</v>
      </c>
      <c r="C51" s="3" t="s">
        <v>226</v>
      </c>
      <c r="D51" s="14" t="s">
        <v>240</v>
      </c>
      <c r="E51" s="38">
        <v>137</v>
      </c>
      <c r="F51" s="3" t="s">
        <v>283</v>
      </c>
      <c r="G51" s="14" t="s">
        <v>299</v>
      </c>
      <c r="H51" s="38">
        <v>167</v>
      </c>
      <c r="I51" s="3" t="s">
        <v>336</v>
      </c>
      <c r="J51" s="2" t="s">
        <v>348</v>
      </c>
    </row>
    <row r="52" spans="2:10" ht="18.75" customHeight="1">
      <c r="B52" s="38">
        <v>108</v>
      </c>
      <c r="C52" s="3" t="s">
        <v>227</v>
      </c>
      <c r="D52" s="14" t="s">
        <v>241</v>
      </c>
      <c r="E52" s="38">
        <v>138</v>
      </c>
      <c r="F52" s="3" t="s">
        <v>284</v>
      </c>
      <c r="G52" s="14" t="s">
        <v>300</v>
      </c>
      <c r="H52" s="38">
        <v>168</v>
      </c>
      <c r="I52" s="3" t="s">
        <v>337</v>
      </c>
      <c r="J52" s="2" t="s">
        <v>349</v>
      </c>
    </row>
    <row r="53" spans="2:10" ht="18.75" customHeight="1">
      <c r="B53" s="38">
        <v>109</v>
      </c>
      <c r="C53" s="3" t="s">
        <v>228</v>
      </c>
      <c r="D53" s="14" t="s">
        <v>242</v>
      </c>
      <c r="E53" s="38">
        <v>139</v>
      </c>
      <c r="F53" s="3" t="s">
        <v>285</v>
      </c>
      <c r="G53" s="14" t="s">
        <v>308</v>
      </c>
      <c r="H53" s="38">
        <v>169</v>
      </c>
      <c r="I53" s="3" t="s">
        <v>338</v>
      </c>
      <c r="J53" s="2" t="s">
        <v>350</v>
      </c>
    </row>
    <row r="54" spans="2:10" ht="18.75" customHeight="1">
      <c r="B54" s="38">
        <v>110</v>
      </c>
      <c r="C54" s="3" t="s">
        <v>229</v>
      </c>
      <c r="D54" s="14" t="s">
        <v>244</v>
      </c>
      <c r="E54" s="38">
        <v>140</v>
      </c>
      <c r="F54" s="3" t="s">
        <v>286</v>
      </c>
      <c r="G54" s="14" t="s">
        <v>309</v>
      </c>
      <c r="H54" s="38">
        <v>170</v>
      </c>
      <c r="I54" s="3" t="s">
        <v>339</v>
      </c>
      <c r="J54" s="2" t="s">
        <v>351</v>
      </c>
    </row>
    <row r="55" spans="2:10" ht="18.75" customHeight="1">
      <c r="B55" s="38">
        <v>111</v>
      </c>
      <c r="C55" s="3" t="s">
        <v>230</v>
      </c>
      <c r="D55" s="14" t="s">
        <v>245</v>
      </c>
      <c r="E55" s="38">
        <v>141</v>
      </c>
      <c r="F55" s="3" t="s">
        <v>287</v>
      </c>
      <c r="G55" s="14" t="s">
        <v>301</v>
      </c>
      <c r="H55" s="38">
        <v>171</v>
      </c>
      <c r="I55" s="3" t="s">
        <v>340</v>
      </c>
      <c r="J55" s="2" t="s">
        <v>352</v>
      </c>
    </row>
    <row r="56" spans="2:10" ht="15.75">
      <c r="B56" s="38">
        <v>112</v>
      </c>
      <c r="C56" s="3" t="s">
        <v>231</v>
      </c>
      <c r="D56" s="14" t="s">
        <v>243</v>
      </c>
      <c r="E56" s="38">
        <v>142</v>
      </c>
      <c r="F56" s="3" t="s">
        <v>288</v>
      </c>
      <c r="G56" s="14" t="s">
        <v>302</v>
      </c>
      <c r="H56" s="38">
        <v>172</v>
      </c>
      <c r="I56" s="3" t="s">
        <v>341</v>
      </c>
      <c r="J56" s="2" t="s">
        <v>353</v>
      </c>
    </row>
    <row r="57" spans="2:10" ht="18.75" customHeight="1">
      <c r="B57" s="38">
        <v>113</v>
      </c>
      <c r="C57" s="3" t="s">
        <v>232</v>
      </c>
      <c r="D57" s="14" t="s">
        <v>246</v>
      </c>
      <c r="E57" s="38">
        <v>143</v>
      </c>
      <c r="F57" s="3" t="s">
        <v>289</v>
      </c>
      <c r="G57" s="14" t="s">
        <v>303</v>
      </c>
      <c r="H57" s="38">
        <v>173</v>
      </c>
      <c r="I57" s="3" t="s">
        <v>342</v>
      </c>
      <c r="J57" s="2" t="s">
        <v>354</v>
      </c>
    </row>
    <row r="58" spans="2:10" ht="18.75" customHeight="1">
      <c r="B58" s="38">
        <v>114</v>
      </c>
      <c r="C58" s="3" t="s">
        <v>233</v>
      </c>
      <c r="D58" s="14" t="s">
        <v>247</v>
      </c>
      <c r="E58" s="38">
        <v>144</v>
      </c>
      <c r="F58" s="3" t="s">
        <v>290</v>
      </c>
      <c r="G58" s="14" t="s">
        <v>304</v>
      </c>
      <c r="H58" s="38">
        <v>174</v>
      </c>
      <c r="I58" s="3" t="s">
        <v>343</v>
      </c>
      <c r="J58" s="2" t="s">
        <v>355</v>
      </c>
    </row>
    <row r="59" spans="2:10" ht="18.75" customHeight="1">
      <c r="B59" s="38">
        <v>115</v>
      </c>
      <c r="C59" s="3" t="s">
        <v>234</v>
      </c>
      <c r="D59" s="14" t="s">
        <v>248</v>
      </c>
      <c r="E59" s="38">
        <v>145</v>
      </c>
      <c r="F59" s="3" t="s">
        <v>291</v>
      </c>
      <c r="G59" s="14" t="s">
        <v>486</v>
      </c>
      <c r="H59" s="38">
        <v>175</v>
      </c>
      <c r="I59" s="3" t="s">
        <v>363</v>
      </c>
      <c r="J59" s="2" t="s">
        <v>356</v>
      </c>
    </row>
    <row r="60" spans="2:10" ht="18.75" customHeight="1">
      <c r="B60" s="38">
        <v>116</v>
      </c>
      <c r="C60" s="3" t="s">
        <v>235</v>
      </c>
      <c r="D60" s="14" t="s">
        <v>249</v>
      </c>
      <c r="E60" s="38">
        <v>146</v>
      </c>
      <c r="F60" s="3" t="s">
        <v>292</v>
      </c>
      <c r="G60" s="14" t="s">
        <v>305</v>
      </c>
      <c r="H60" s="38">
        <v>176</v>
      </c>
      <c r="I60" s="3" t="s">
        <v>492</v>
      </c>
      <c r="J60" s="2" t="s">
        <v>357</v>
      </c>
    </row>
    <row r="61" spans="2:10" ht="18.75" customHeight="1">
      <c r="B61" s="38">
        <v>117</v>
      </c>
      <c r="C61" s="3" t="s">
        <v>236</v>
      </c>
      <c r="D61" s="14" t="s">
        <v>250</v>
      </c>
      <c r="E61" s="38">
        <v>147</v>
      </c>
      <c r="F61" s="3" t="s">
        <v>293</v>
      </c>
      <c r="G61" s="14" t="s">
        <v>306</v>
      </c>
      <c r="H61" s="38">
        <v>177</v>
      </c>
      <c r="I61" s="3" t="s">
        <v>398</v>
      </c>
      <c r="J61" s="2" t="s">
        <v>357</v>
      </c>
    </row>
    <row r="62" spans="2:10" ht="18.75" customHeight="1">
      <c r="B62" s="38">
        <v>118</v>
      </c>
      <c r="C62" s="3" t="s">
        <v>237</v>
      </c>
      <c r="D62" s="14" t="s">
        <v>251</v>
      </c>
      <c r="E62" s="38">
        <v>148</v>
      </c>
      <c r="F62" s="3" t="s">
        <v>294</v>
      </c>
      <c r="G62" s="14" t="s">
        <v>307</v>
      </c>
      <c r="H62" s="38">
        <v>178</v>
      </c>
      <c r="I62" s="3" t="s">
        <v>491</v>
      </c>
      <c r="J62" s="2" t="s">
        <v>358</v>
      </c>
    </row>
    <row r="63" spans="2:10" ht="18.75" customHeight="1">
      <c r="B63" s="38">
        <v>119</v>
      </c>
      <c r="C63" s="3" t="s">
        <v>238</v>
      </c>
      <c r="D63" s="14" t="s">
        <v>252</v>
      </c>
      <c r="E63" s="38">
        <v>149</v>
      </c>
      <c r="F63" s="3" t="s">
        <v>295</v>
      </c>
      <c r="G63" s="28" t="s">
        <v>310</v>
      </c>
      <c r="H63" s="38">
        <v>179</v>
      </c>
      <c r="I63" s="3" t="s">
        <v>399</v>
      </c>
      <c r="J63" s="2" t="s">
        <v>358</v>
      </c>
    </row>
    <row r="64" spans="2:10" ht="18.75" customHeight="1">
      <c r="B64" s="38">
        <v>120</v>
      </c>
      <c r="C64" s="3" t="s">
        <v>239</v>
      </c>
      <c r="D64" s="28" t="s">
        <v>253</v>
      </c>
      <c r="E64" s="38">
        <v>150</v>
      </c>
      <c r="F64" s="3" t="s">
        <v>296</v>
      </c>
      <c r="G64" s="14" t="s">
        <v>323</v>
      </c>
      <c r="H64" s="38">
        <v>180</v>
      </c>
      <c r="I64" s="3" t="s">
        <v>344</v>
      </c>
      <c r="J64" s="2" t="s">
        <v>488</v>
      </c>
    </row>
    <row r="65" spans="2:10" ht="25.5" customHeight="1">
      <c r="B65" s="99" t="s">
        <v>499</v>
      </c>
      <c r="C65" s="99"/>
      <c r="D65" s="99"/>
      <c r="E65" s="99"/>
      <c r="F65" s="99"/>
      <c r="G65" s="99"/>
      <c r="H65" s="99"/>
      <c r="I65" s="99"/>
      <c r="J65" s="99"/>
    </row>
    <row r="66" spans="2:10" ht="24" customHeight="1">
      <c r="B66" s="21" t="s">
        <v>0</v>
      </c>
      <c r="C66" s="3" t="s">
        <v>1</v>
      </c>
      <c r="D66" s="21" t="s">
        <v>15</v>
      </c>
      <c r="E66" s="21" t="s">
        <v>0</v>
      </c>
      <c r="F66" s="3" t="s">
        <v>1</v>
      </c>
      <c r="G66" s="21" t="s">
        <v>15</v>
      </c>
      <c r="H66" s="21" t="s">
        <v>0</v>
      </c>
      <c r="I66" s="3" t="s">
        <v>1</v>
      </c>
      <c r="J66" s="21" t="s">
        <v>15</v>
      </c>
    </row>
    <row r="67" spans="2:10" ht="18.75" customHeight="1">
      <c r="B67" s="38">
        <v>181</v>
      </c>
      <c r="C67" s="3" t="s">
        <v>345</v>
      </c>
      <c r="D67" s="28" t="s">
        <v>359</v>
      </c>
      <c r="E67" s="38">
        <v>211</v>
      </c>
      <c r="F67" s="3" t="s">
        <v>397</v>
      </c>
      <c r="G67" s="14" t="s">
        <v>428</v>
      </c>
      <c r="H67" s="38">
        <v>241</v>
      </c>
      <c r="I67" s="3"/>
      <c r="J67" s="1"/>
    </row>
    <row r="68" spans="2:10" ht="18.75" customHeight="1">
      <c r="B68" s="38">
        <v>182</v>
      </c>
      <c r="C68" s="3" t="s">
        <v>360</v>
      </c>
      <c r="D68" s="14" t="s">
        <v>364</v>
      </c>
      <c r="E68" s="38">
        <v>212</v>
      </c>
      <c r="F68" s="3" t="s">
        <v>398</v>
      </c>
      <c r="G68" s="14" t="s">
        <v>357</v>
      </c>
      <c r="H68" s="38">
        <v>242</v>
      </c>
      <c r="I68" s="3"/>
      <c r="J68" s="2"/>
    </row>
    <row r="69" spans="2:10" ht="18.75" customHeight="1">
      <c r="B69" s="38">
        <v>183</v>
      </c>
      <c r="C69" s="3" t="s">
        <v>361</v>
      </c>
      <c r="D69" s="14" t="s">
        <v>365</v>
      </c>
      <c r="E69" s="38">
        <v>213</v>
      </c>
      <c r="F69" s="3" t="s">
        <v>399</v>
      </c>
      <c r="G69" s="14" t="s">
        <v>358</v>
      </c>
      <c r="H69" s="38">
        <v>243</v>
      </c>
      <c r="I69" s="3"/>
      <c r="J69" s="2"/>
    </row>
    <row r="70" spans="2:10" ht="22.5" customHeight="1">
      <c r="B70" s="38">
        <v>184</v>
      </c>
      <c r="C70" s="3" t="s">
        <v>362</v>
      </c>
      <c r="D70" s="29" t="s">
        <v>107</v>
      </c>
      <c r="E70" s="38">
        <v>214</v>
      </c>
      <c r="F70" s="3" t="s">
        <v>400</v>
      </c>
      <c r="G70" s="14" t="s">
        <v>429</v>
      </c>
      <c r="H70" s="38">
        <v>244</v>
      </c>
      <c r="I70" s="3"/>
      <c r="J70" s="7"/>
    </row>
    <row r="71" spans="2:10" ht="18.75" customHeight="1">
      <c r="B71" s="38">
        <v>185</v>
      </c>
      <c r="C71" s="3" t="s">
        <v>362</v>
      </c>
      <c r="D71" s="28" t="s">
        <v>490</v>
      </c>
      <c r="E71" s="38">
        <v>215</v>
      </c>
      <c r="F71" s="3" t="s">
        <v>401</v>
      </c>
      <c r="G71" s="14" t="s">
        <v>430</v>
      </c>
      <c r="H71" s="38">
        <v>245</v>
      </c>
      <c r="I71" s="3"/>
      <c r="J71" s="2"/>
    </row>
    <row r="72" spans="2:10" ht="18.75" customHeight="1">
      <c r="B72" s="38">
        <v>186</v>
      </c>
      <c r="C72" s="3" t="s">
        <v>367</v>
      </c>
      <c r="D72" s="14" t="s">
        <v>372</v>
      </c>
      <c r="E72" s="38">
        <v>216</v>
      </c>
      <c r="F72" s="3" t="s">
        <v>402</v>
      </c>
      <c r="G72" s="14" t="s">
        <v>431</v>
      </c>
      <c r="H72" s="38">
        <v>246</v>
      </c>
      <c r="I72" s="3"/>
      <c r="J72" s="2"/>
    </row>
    <row r="73" spans="2:10" ht="18.75" customHeight="1">
      <c r="B73" s="38">
        <v>187</v>
      </c>
      <c r="C73" s="3" t="s">
        <v>368</v>
      </c>
      <c r="D73" s="30" t="s">
        <v>489</v>
      </c>
      <c r="E73" s="38">
        <v>217</v>
      </c>
      <c r="F73" s="3" t="s">
        <v>403</v>
      </c>
      <c r="G73" s="14" t="s">
        <v>432</v>
      </c>
      <c r="H73" s="38">
        <v>247</v>
      </c>
      <c r="I73" s="3"/>
      <c r="J73" s="2"/>
    </row>
    <row r="74" spans="2:10" ht="18.75" customHeight="1">
      <c r="B74" s="38">
        <v>188</v>
      </c>
      <c r="C74" s="3" t="s">
        <v>369</v>
      </c>
      <c r="D74" s="14" t="s">
        <v>373</v>
      </c>
      <c r="E74" s="38">
        <v>218</v>
      </c>
      <c r="F74" s="3" t="s">
        <v>404</v>
      </c>
      <c r="G74" s="14" t="s">
        <v>433</v>
      </c>
      <c r="H74" s="38">
        <v>248</v>
      </c>
      <c r="I74" s="3"/>
      <c r="J74" s="2"/>
    </row>
    <row r="75" spans="2:10" ht="18.75" customHeight="1">
      <c r="B75" s="38">
        <v>189</v>
      </c>
      <c r="C75" s="3" t="s">
        <v>370</v>
      </c>
      <c r="D75" s="14" t="s">
        <v>374</v>
      </c>
      <c r="E75" s="38">
        <v>219</v>
      </c>
      <c r="F75" s="3" t="s">
        <v>405</v>
      </c>
      <c r="G75" s="28" t="s">
        <v>275</v>
      </c>
      <c r="H75" s="38">
        <v>249</v>
      </c>
      <c r="I75" s="3"/>
      <c r="J75" s="2"/>
    </row>
    <row r="76" spans="2:10" ht="18.75" customHeight="1">
      <c r="B76" s="38">
        <v>190</v>
      </c>
      <c r="C76" s="3" t="s">
        <v>371</v>
      </c>
      <c r="D76" s="14" t="s">
        <v>375</v>
      </c>
      <c r="E76" s="38">
        <v>220</v>
      </c>
      <c r="F76" s="3" t="s">
        <v>406</v>
      </c>
      <c r="G76" s="14" t="s">
        <v>434</v>
      </c>
      <c r="H76" s="38">
        <v>250</v>
      </c>
      <c r="I76" s="3"/>
      <c r="J76" s="2"/>
    </row>
    <row r="77" spans="2:10" ht="18.75" customHeight="1">
      <c r="B77" s="38">
        <v>191</v>
      </c>
      <c r="C77" s="3" t="s">
        <v>377</v>
      </c>
      <c r="D77" s="28" t="s">
        <v>376</v>
      </c>
      <c r="E77" s="38">
        <v>221</v>
      </c>
      <c r="F77" s="3" t="s">
        <v>407</v>
      </c>
      <c r="G77" s="14" t="s">
        <v>435</v>
      </c>
      <c r="H77" s="38">
        <v>251</v>
      </c>
      <c r="I77" s="3"/>
      <c r="J77" s="2"/>
    </row>
    <row r="78" spans="2:10" ht="18.75" customHeight="1">
      <c r="B78" s="38">
        <v>192</v>
      </c>
      <c r="C78" s="3" t="s">
        <v>378</v>
      </c>
      <c r="D78" s="14" t="s">
        <v>413</v>
      </c>
      <c r="E78" s="38">
        <v>222</v>
      </c>
      <c r="F78" s="3" t="s">
        <v>408</v>
      </c>
      <c r="G78" s="14" t="s">
        <v>436</v>
      </c>
      <c r="H78" s="38">
        <v>252</v>
      </c>
      <c r="I78" s="3"/>
      <c r="J78" s="2"/>
    </row>
    <row r="79" spans="2:10" ht="18.75" customHeight="1">
      <c r="B79" s="38">
        <v>193</v>
      </c>
      <c r="C79" s="3" t="s">
        <v>379</v>
      </c>
      <c r="D79" s="14" t="s">
        <v>414</v>
      </c>
      <c r="E79" s="38">
        <v>223</v>
      </c>
      <c r="F79" s="3" t="s">
        <v>409</v>
      </c>
      <c r="G79" s="14" t="s">
        <v>437</v>
      </c>
      <c r="H79" s="38">
        <v>253</v>
      </c>
      <c r="I79" s="3"/>
      <c r="J79" s="2"/>
    </row>
    <row r="80" spans="2:10" ht="18.75" customHeight="1">
      <c r="B80" s="38">
        <v>194</v>
      </c>
      <c r="C80" s="3" t="s">
        <v>380</v>
      </c>
      <c r="D80" s="14" t="s">
        <v>415</v>
      </c>
      <c r="E80" s="38">
        <v>224</v>
      </c>
      <c r="F80" s="3" t="s">
        <v>410</v>
      </c>
      <c r="G80" s="14" t="s">
        <v>438</v>
      </c>
      <c r="H80" s="38">
        <v>254</v>
      </c>
      <c r="I80" s="3"/>
      <c r="J80" s="2"/>
    </row>
    <row r="81" spans="2:10" ht="18.75" customHeight="1">
      <c r="B81" s="38">
        <v>195</v>
      </c>
      <c r="C81" s="3" t="s">
        <v>381</v>
      </c>
      <c r="D81" s="14" t="s">
        <v>416</v>
      </c>
      <c r="E81" s="38">
        <v>225</v>
      </c>
      <c r="F81" s="3" t="s">
        <v>411</v>
      </c>
      <c r="G81" s="14" t="s">
        <v>439</v>
      </c>
      <c r="H81" s="38">
        <v>255</v>
      </c>
      <c r="I81" s="3"/>
      <c r="J81" s="2"/>
    </row>
    <row r="82" spans="2:10" ht="18.75" customHeight="1">
      <c r="B82" s="38">
        <v>196</v>
      </c>
      <c r="C82" s="3" t="s">
        <v>382</v>
      </c>
      <c r="D82" s="14" t="s">
        <v>417</v>
      </c>
      <c r="E82" s="38">
        <v>226</v>
      </c>
      <c r="F82" s="3" t="s">
        <v>412</v>
      </c>
      <c r="G82" s="14" t="s">
        <v>440</v>
      </c>
      <c r="H82" s="38">
        <v>256</v>
      </c>
      <c r="I82" s="3"/>
      <c r="J82" s="2"/>
    </row>
    <row r="83" spans="2:10" ht="18.75" customHeight="1">
      <c r="B83" s="38">
        <v>197</v>
      </c>
      <c r="C83" s="3" t="s">
        <v>383</v>
      </c>
      <c r="D83" s="14" t="s">
        <v>418</v>
      </c>
      <c r="E83" s="38">
        <v>227</v>
      </c>
      <c r="F83" s="52">
        <v>244</v>
      </c>
      <c r="G83" s="14" t="s">
        <v>441</v>
      </c>
      <c r="H83" s="38">
        <v>257</v>
      </c>
      <c r="I83" s="3"/>
      <c r="J83" s="2"/>
    </row>
    <row r="84" spans="2:10" ht="18.75" customHeight="1">
      <c r="B84" s="38">
        <v>198</v>
      </c>
      <c r="C84" s="3" t="s">
        <v>384</v>
      </c>
      <c r="D84" s="14" t="s">
        <v>418</v>
      </c>
      <c r="E84" s="38">
        <v>228</v>
      </c>
      <c r="F84" s="3" t="s">
        <v>447</v>
      </c>
      <c r="G84" s="14" t="s">
        <v>442</v>
      </c>
      <c r="H84" s="38">
        <v>258</v>
      </c>
      <c r="I84" s="3"/>
      <c r="J84" s="2"/>
    </row>
    <row r="85" spans="2:10" ht="18.75" customHeight="1">
      <c r="B85" s="38">
        <v>199</v>
      </c>
      <c r="C85" s="3" t="s">
        <v>385</v>
      </c>
      <c r="D85" s="14" t="s">
        <v>419</v>
      </c>
      <c r="E85" s="38">
        <v>229</v>
      </c>
      <c r="F85" s="3" t="s">
        <v>448</v>
      </c>
      <c r="G85" s="14" t="s">
        <v>443</v>
      </c>
      <c r="H85" s="38">
        <v>259</v>
      </c>
      <c r="I85" s="3"/>
      <c r="J85" s="2"/>
    </row>
    <row r="86" spans="2:10" ht="18.75" customHeight="1">
      <c r="B86" s="38">
        <v>200</v>
      </c>
      <c r="C86" s="3" t="s">
        <v>386</v>
      </c>
      <c r="D86" s="14" t="s">
        <v>419</v>
      </c>
      <c r="E86" s="38">
        <v>230</v>
      </c>
      <c r="F86" s="3" t="s">
        <v>449</v>
      </c>
      <c r="G86" s="14" t="s">
        <v>444</v>
      </c>
      <c r="H86" s="38">
        <v>260</v>
      </c>
      <c r="I86" s="3"/>
      <c r="J86" s="2"/>
    </row>
    <row r="87" spans="2:10" ht="18.75" customHeight="1">
      <c r="B87" s="38">
        <v>201</v>
      </c>
      <c r="C87" s="3" t="s">
        <v>387</v>
      </c>
      <c r="D87" s="14" t="s">
        <v>420</v>
      </c>
      <c r="E87" s="38">
        <v>231</v>
      </c>
      <c r="F87" s="3" t="s">
        <v>450</v>
      </c>
      <c r="G87" s="14" t="s">
        <v>445</v>
      </c>
      <c r="H87" s="38">
        <v>261</v>
      </c>
      <c r="I87" s="3"/>
      <c r="J87" s="2"/>
    </row>
    <row r="88" spans="2:10" ht="18.75" customHeight="1">
      <c r="B88" s="38">
        <v>202</v>
      </c>
      <c r="C88" s="3" t="s">
        <v>388</v>
      </c>
      <c r="D88" s="14" t="s">
        <v>420</v>
      </c>
      <c r="E88" s="38">
        <v>232</v>
      </c>
      <c r="F88" s="3" t="s">
        <v>451</v>
      </c>
      <c r="G88" s="14" t="s">
        <v>189</v>
      </c>
      <c r="H88" s="38">
        <v>262</v>
      </c>
      <c r="I88" s="3"/>
      <c r="J88" s="2"/>
    </row>
    <row r="89" spans="2:10" ht="18.75" customHeight="1">
      <c r="B89" s="38">
        <v>203</v>
      </c>
      <c r="C89" s="3" t="s">
        <v>389</v>
      </c>
      <c r="D89" s="14" t="s">
        <v>421</v>
      </c>
      <c r="E89" s="38">
        <v>233</v>
      </c>
      <c r="F89" s="3" t="s">
        <v>452</v>
      </c>
      <c r="G89" s="28" t="s">
        <v>446</v>
      </c>
      <c r="H89" s="38">
        <v>263</v>
      </c>
      <c r="I89" s="3"/>
      <c r="J89" s="2"/>
    </row>
    <row r="90" spans="2:10" ht="18.75" customHeight="1">
      <c r="B90" s="38">
        <v>204</v>
      </c>
      <c r="C90" s="3" t="s">
        <v>390</v>
      </c>
      <c r="D90" s="14" t="s">
        <v>422</v>
      </c>
      <c r="E90" s="38">
        <v>234</v>
      </c>
      <c r="F90" s="3" t="s">
        <v>453</v>
      </c>
      <c r="G90" s="14" t="s">
        <v>458</v>
      </c>
      <c r="H90" s="38">
        <v>264</v>
      </c>
      <c r="I90" s="3"/>
      <c r="J90" s="2"/>
    </row>
    <row r="91" spans="2:10" ht="18.75" customHeight="1">
      <c r="B91" s="38">
        <v>205</v>
      </c>
      <c r="C91" s="3" t="s">
        <v>391</v>
      </c>
      <c r="D91" s="14" t="s">
        <v>423</v>
      </c>
      <c r="E91" s="38">
        <v>235</v>
      </c>
      <c r="F91" s="3" t="s">
        <v>454</v>
      </c>
      <c r="G91" s="14" t="s">
        <v>459</v>
      </c>
      <c r="H91" s="38">
        <v>265</v>
      </c>
      <c r="I91" s="3"/>
      <c r="J91" s="2"/>
    </row>
    <row r="92" spans="2:10" ht="18.75" customHeight="1">
      <c r="B92" s="38">
        <v>206</v>
      </c>
      <c r="C92" s="3" t="s">
        <v>392</v>
      </c>
      <c r="D92" s="28" t="s">
        <v>424</v>
      </c>
      <c r="E92" s="38">
        <v>236</v>
      </c>
      <c r="F92" s="3" t="s">
        <v>455</v>
      </c>
      <c r="G92" s="14" t="s">
        <v>460</v>
      </c>
      <c r="H92" s="38">
        <v>266</v>
      </c>
      <c r="I92" s="3"/>
      <c r="J92" s="2"/>
    </row>
    <row r="93" spans="2:10" ht="18.75" customHeight="1">
      <c r="B93" s="38">
        <v>207</v>
      </c>
      <c r="C93" s="3" t="s">
        <v>393</v>
      </c>
      <c r="D93" s="14" t="s">
        <v>425</v>
      </c>
      <c r="E93" s="38">
        <v>237</v>
      </c>
      <c r="F93" s="3" t="s">
        <v>456</v>
      </c>
      <c r="G93" s="14" t="s">
        <v>461</v>
      </c>
      <c r="H93" s="38">
        <v>267</v>
      </c>
      <c r="I93" s="3"/>
      <c r="J93" s="2"/>
    </row>
    <row r="94" spans="2:10" ht="18.75" customHeight="1">
      <c r="B94" s="38">
        <v>208</v>
      </c>
      <c r="C94" s="3" t="s">
        <v>394</v>
      </c>
      <c r="D94" s="14" t="s">
        <v>426</v>
      </c>
      <c r="E94" s="38">
        <v>238</v>
      </c>
      <c r="F94" s="3" t="s">
        <v>457</v>
      </c>
      <c r="G94" s="14" t="s">
        <v>462</v>
      </c>
      <c r="H94" s="38">
        <v>268</v>
      </c>
      <c r="I94" s="3"/>
      <c r="J94" s="2"/>
    </row>
    <row r="95" spans="2:10" ht="18.75" customHeight="1">
      <c r="B95" s="38">
        <v>209</v>
      </c>
      <c r="C95" s="3" t="s">
        <v>395</v>
      </c>
      <c r="D95" s="14" t="s">
        <v>189</v>
      </c>
      <c r="E95" s="38">
        <v>239</v>
      </c>
      <c r="F95" s="3"/>
      <c r="G95" s="14"/>
      <c r="H95" s="38">
        <v>269</v>
      </c>
      <c r="I95" s="3"/>
      <c r="J95" s="2"/>
    </row>
    <row r="96" spans="2:10" ht="18.75" customHeight="1">
      <c r="B96" s="38">
        <v>210</v>
      </c>
      <c r="C96" s="3" t="s">
        <v>396</v>
      </c>
      <c r="D96" s="14" t="s">
        <v>427</v>
      </c>
      <c r="E96" s="38">
        <v>240</v>
      </c>
      <c r="F96" s="3"/>
      <c r="G96" s="14"/>
      <c r="H96" s="38">
        <v>270</v>
      </c>
      <c r="I96" s="3"/>
      <c r="J96" s="2"/>
    </row>
  </sheetData>
  <mergeCells count="3">
    <mergeCell ref="B1:J1"/>
    <mergeCell ref="B33:J33"/>
    <mergeCell ref="B65:J65"/>
  </mergeCells>
  <pageMargins left="1.2" right="0.2" top="0.25" bottom="0.25" header="0.3" footer="0.3"/>
  <pageSetup paperSize="5" scale="95" orientation="landscape" r:id="rId1"/>
  <ignoredErrors>
    <ignoredError sqref="C53:C54 C57:C61 C64 C49 F84:F94 F67:F82 C68:C88 C89:C96 F56:F64 I46:I55 I59:I63 F37:F53 I35:I41 C6:C7 C13 C21 C26 F9:F10 F13:F17 I3 I11 I15:I18 I21 I26:I28" numberStoredAsText="1"/>
    <ignoredError sqref="C8:C9" twoDigitTextYear="1" numberStoredAsText="1"/>
    <ignoredError sqref="C18:C20 I6:I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160"/>
  <sheetViews>
    <sheetView zoomScale="80" zoomScaleNormal="80" workbookViewId="0">
      <selection activeCell="G70" sqref="G70"/>
    </sheetView>
  </sheetViews>
  <sheetFormatPr defaultRowHeight="15"/>
  <cols>
    <col min="1" max="1" width="5.85546875" bestFit="1" customWidth="1"/>
    <col min="2" max="2" width="11.42578125" customWidth="1"/>
    <col min="3" max="3" width="29.85546875" customWidth="1"/>
    <col min="4" max="4" width="26" customWidth="1"/>
    <col min="5" max="5" width="7.140625" customWidth="1"/>
    <col min="6" max="6" width="12" customWidth="1"/>
    <col min="7" max="7" width="31.42578125" customWidth="1"/>
    <col min="8" max="8" width="21.7109375" customWidth="1"/>
    <col min="9" max="9" width="10" customWidth="1"/>
    <col min="10" max="10" width="35.5703125" customWidth="1"/>
  </cols>
  <sheetData>
    <row r="1" spans="1:10" ht="21">
      <c r="A1" s="100" t="s">
        <v>501</v>
      </c>
      <c r="B1" s="100"/>
      <c r="C1" s="100"/>
      <c r="D1" s="100"/>
      <c r="E1" s="100"/>
      <c r="F1" s="100"/>
      <c r="G1" s="100"/>
      <c r="H1" s="100"/>
      <c r="I1" s="62"/>
      <c r="J1" s="62"/>
    </row>
    <row r="2" spans="1:10" ht="21.75" customHeight="1">
      <c r="A2" s="53" t="s">
        <v>0</v>
      </c>
      <c r="B2" s="3" t="s">
        <v>1</v>
      </c>
      <c r="C2" s="53" t="s">
        <v>15</v>
      </c>
      <c r="D2" s="53"/>
      <c r="E2" s="53" t="s">
        <v>0</v>
      </c>
      <c r="F2" s="3" t="s">
        <v>1</v>
      </c>
      <c r="G2" s="53" t="s">
        <v>15</v>
      </c>
      <c r="H2" s="61"/>
      <c r="I2" s="57"/>
      <c r="J2" s="58"/>
    </row>
    <row r="3" spans="1:10" ht="18.75" customHeight="1">
      <c r="A3" s="38">
        <v>1</v>
      </c>
      <c r="B3" s="3" t="s">
        <v>19</v>
      </c>
      <c r="C3" s="2" t="s">
        <v>20</v>
      </c>
      <c r="D3" s="2"/>
      <c r="E3" s="38">
        <v>31</v>
      </c>
      <c r="F3" s="3" t="s">
        <v>78</v>
      </c>
      <c r="G3" s="60" t="s">
        <v>94</v>
      </c>
      <c r="H3" s="61"/>
      <c r="I3" s="57"/>
      <c r="J3" s="58"/>
    </row>
    <row r="4" spans="1:10" ht="18.75" customHeight="1">
      <c r="A4" s="38">
        <v>2</v>
      </c>
      <c r="B4" s="3" t="s">
        <v>21</v>
      </c>
      <c r="C4" s="2" t="s">
        <v>483</v>
      </c>
      <c r="D4" s="2"/>
      <c r="E4" s="38">
        <v>32</v>
      </c>
      <c r="F4" s="3" t="s">
        <v>79</v>
      </c>
      <c r="G4" s="2" t="s">
        <v>95</v>
      </c>
      <c r="H4" s="61"/>
      <c r="I4" s="57"/>
      <c r="J4" s="58"/>
    </row>
    <row r="5" spans="1:10" ht="18.75" customHeight="1">
      <c r="A5" s="38">
        <v>3</v>
      </c>
      <c r="B5" s="3" t="s">
        <v>22</v>
      </c>
      <c r="C5" s="2" t="s">
        <v>23</v>
      </c>
      <c r="D5" s="2"/>
      <c r="E5" s="38">
        <v>33</v>
      </c>
      <c r="F5" s="3" t="s">
        <v>80</v>
      </c>
      <c r="G5" s="2" t="s">
        <v>96</v>
      </c>
      <c r="H5" s="61"/>
      <c r="I5" s="57"/>
      <c r="J5" s="58"/>
    </row>
    <row r="6" spans="1:10" ht="18.75" customHeight="1">
      <c r="A6" s="38">
        <v>4</v>
      </c>
      <c r="B6" s="3" t="s">
        <v>24</v>
      </c>
      <c r="C6" s="2" t="s">
        <v>25</v>
      </c>
      <c r="D6" s="2"/>
      <c r="E6" s="38">
        <v>34</v>
      </c>
      <c r="F6" s="3" t="s">
        <v>81</v>
      </c>
      <c r="G6" s="2" t="s">
        <v>97</v>
      </c>
      <c r="H6" s="61"/>
      <c r="I6" s="57"/>
      <c r="J6" s="58"/>
    </row>
    <row r="7" spans="1:10" ht="18.75" customHeight="1">
      <c r="A7" s="38">
        <v>5</v>
      </c>
      <c r="B7" s="3" t="s">
        <v>37</v>
      </c>
      <c r="C7" s="2" t="s">
        <v>26</v>
      </c>
      <c r="D7" s="2"/>
      <c r="E7" s="38">
        <v>35</v>
      </c>
      <c r="F7" s="3" t="s">
        <v>82</v>
      </c>
      <c r="G7" s="2" t="s">
        <v>98</v>
      </c>
      <c r="H7" s="61"/>
      <c r="I7" s="57"/>
      <c r="J7" s="58"/>
    </row>
    <row r="8" spans="1:10" ht="18.75" customHeight="1">
      <c r="A8" s="38">
        <v>6</v>
      </c>
      <c r="B8" s="3" t="s">
        <v>38</v>
      </c>
      <c r="C8" s="2" t="s">
        <v>27</v>
      </c>
      <c r="D8" s="2"/>
      <c r="E8" s="38">
        <v>36</v>
      </c>
      <c r="F8" s="3" t="s">
        <v>83</v>
      </c>
      <c r="G8" s="2" t="s">
        <v>98</v>
      </c>
      <c r="H8" s="61"/>
      <c r="I8" s="57"/>
      <c r="J8" s="58"/>
    </row>
    <row r="9" spans="1:10" ht="18.75" customHeight="1">
      <c r="A9" s="38">
        <v>7</v>
      </c>
      <c r="B9" s="3" t="s">
        <v>39</v>
      </c>
      <c r="C9" s="14" t="s">
        <v>28</v>
      </c>
      <c r="D9" s="14"/>
      <c r="E9" s="38">
        <v>37</v>
      </c>
      <c r="F9" s="3" t="s">
        <v>84</v>
      </c>
      <c r="G9" s="2" t="s">
        <v>99</v>
      </c>
      <c r="H9" s="61"/>
      <c r="I9" s="57"/>
      <c r="J9" s="58"/>
    </row>
    <row r="10" spans="1:10" ht="18.75" customHeight="1">
      <c r="A10" s="38">
        <v>8</v>
      </c>
      <c r="B10" s="3" t="s">
        <v>40</v>
      </c>
      <c r="C10" s="14" t="s">
        <v>29</v>
      </c>
      <c r="D10" s="14"/>
      <c r="E10" s="38">
        <v>38</v>
      </c>
      <c r="F10" s="3" t="s">
        <v>85</v>
      </c>
      <c r="G10" s="2" t="s">
        <v>100</v>
      </c>
      <c r="H10" s="61"/>
      <c r="I10" s="57"/>
      <c r="J10" s="58"/>
    </row>
    <row r="11" spans="1:10" ht="18.75" customHeight="1">
      <c r="A11" s="38">
        <v>9</v>
      </c>
      <c r="B11" s="3" t="s">
        <v>41</v>
      </c>
      <c r="C11" s="14" t="s">
        <v>30</v>
      </c>
      <c r="D11" s="14"/>
      <c r="E11" s="38">
        <v>39</v>
      </c>
      <c r="F11" s="3" t="s">
        <v>86</v>
      </c>
      <c r="G11" s="2" t="s">
        <v>101</v>
      </c>
      <c r="H11" s="61"/>
      <c r="I11" s="57"/>
      <c r="J11" s="58"/>
    </row>
    <row r="12" spans="1:10" ht="18.75" customHeight="1">
      <c r="A12" s="38">
        <v>10</v>
      </c>
      <c r="B12" s="3" t="s">
        <v>42</v>
      </c>
      <c r="C12" s="14" t="s">
        <v>31</v>
      </c>
      <c r="D12" s="14"/>
      <c r="E12" s="38">
        <v>40</v>
      </c>
      <c r="F12" s="3" t="s">
        <v>87</v>
      </c>
      <c r="G12" s="2" t="s">
        <v>102</v>
      </c>
      <c r="H12" s="61"/>
      <c r="I12" s="57"/>
      <c r="J12" s="58"/>
    </row>
    <row r="13" spans="1:10" ht="18.75" customHeight="1">
      <c r="A13" s="38">
        <v>11</v>
      </c>
      <c r="B13" s="3" t="s">
        <v>43</v>
      </c>
      <c r="C13" s="14" t="s">
        <v>32</v>
      </c>
      <c r="D13" s="14"/>
      <c r="E13" s="38">
        <v>41</v>
      </c>
      <c r="F13" s="3" t="s">
        <v>170</v>
      </c>
      <c r="G13" s="2" t="s">
        <v>102</v>
      </c>
      <c r="H13" s="61"/>
      <c r="I13" s="57"/>
      <c r="J13" s="58"/>
    </row>
    <row r="14" spans="1:10" ht="18.75" customHeight="1">
      <c r="A14" s="38">
        <v>12</v>
      </c>
      <c r="B14" s="3" t="s">
        <v>44</v>
      </c>
      <c r="C14" s="14" t="s">
        <v>33</v>
      </c>
      <c r="D14" s="14"/>
      <c r="E14" s="38">
        <v>42</v>
      </c>
      <c r="F14" s="3" t="s">
        <v>88</v>
      </c>
      <c r="G14" s="2" t="s">
        <v>103</v>
      </c>
      <c r="H14" s="61"/>
      <c r="I14" s="57"/>
      <c r="J14" s="58"/>
    </row>
    <row r="15" spans="1:10" ht="18.75" customHeight="1">
      <c r="A15" s="38">
        <v>13</v>
      </c>
      <c r="B15" s="3" t="s">
        <v>45</v>
      </c>
      <c r="C15" s="14" t="s">
        <v>34</v>
      </c>
      <c r="D15" s="14"/>
      <c r="E15" s="38">
        <v>43</v>
      </c>
      <c r="F15" s="3" t="s">
        <v>89</v>
      </c>
      <c r="G15" s="2" t="s">
        <v>104</v>
      </c>
      <c r="H15" s="61"/>
      <c r="I15" s="57"/>
      <c r="J15" s="58"/>
    </row>
    <row r="16" spans="1:10" ht="18.75" customHeight="1">
      <c r="A16" s="38">
        <v>14</v>
      </c>
      <c r="B16" s="3" t="s">
        <v>46</v>
      </c>
      <c r="C16" s="14" t="s">
        <v>35</v>
      </c>
      <c r="D16" s="14"/>
      <c r="E16" s="38">
        <v>44</v>
      </c>
      <c r="F16" s="3" t="s">
        <v>90</v>
      </c>
      <c r="G16" s="2" t="s">
        <v>105</v>
      </c>
      <c r="H16" s="61"/>
      <c r="I16" s="57"/>
      <c r="J16" s="58"/>
    </row>
    <row r="17" spans="1:10" ht="18.75" customHeight="1">
      <c r="A17" s="38">
        <v>15</v>
      </c>
      <c r="B17" s="3" t="s">
        <v>47</v>
      </c>
      <c r="C17" s="28" t="s">
        <v>36</v>
      </c>
      <c r="D17" s="28"/>
      <c r="E17" s="38">
        <v>45</v>
      </c>
      <c r="F17" s="3" t="s">
        <v>91</v>
      </c>
      <c r="G17" s="2" t="s">
        <v>106</v>
      </c>
      <c r="H17" s="61"/>
      <c r="I17" s="57"/>
      <c r="J17" s="58"/>
    </row>
    <row r="18" spans="1:10" ht="18.75" customHeight="1">
      <c r="A18" s="38">
        <v>16</v>
      </c>
      <c r="B18" s="3" t="s">
        <v>48</v>
      </c>
      <c r="C18" s="14" t="s">
        <v>51</v>
      </c>
      <c r="D18" s="14"/>
      <c r="E18" s="38">
        <v>46</v>
      </c>
      <c r="F18" s="3" t="s">
        <v>92</v>
      </c>
      <c r="G18" s="48" t="s">
        <v>107</v>
      </c>
      <c r="H18" s="61"/>
      <c r="I18" s="57"/>
      <c r="J18" s="58"/>
    </row>
    <row r="19" spans="1:10" ht="18.75" customHeight="1">
      <c r="A19" s="38">
        <v>17</v>
      </c>
      <c r="B19" s="3" t="s">
        <v>49</v>
      </c>
      <c r="C19" s="14" t="s">
        <v>52</v>
      </c>
      <c r="D19" s="14"/>
      <c r="E19" s="38">
        <v>47</v>
      </c>
      <c r="F19" s="3" t="s">
        <v>93</v>
      </c>
      <c r="G19" s="2" t="s">
        <v>108</v>
      </c>
      <c r="H19" s="61"/>
      <c r="I19" s="57"/>
      <c r="J19" s="58"/>
    </row>
    <row r="20" spans="1:10" ht="18.75" customHeight="1">
      <c r="A20" s="38">
        <v>18</v>
      </c>
      <c r="B20" s="3" t="s">
        <v>50</v>
      </c>
      <c r="C20" s="14" t="s">
        <v>53</v>
      </c>
      <c r="D20" s="14"/>
      <c r="E20" s="38">
        <v>48</v>
      </c>
      <c r="F20" s="3" t="s">
        <v>123</v>
      </c>
      <c r="G20" s="2" t="s">
        <v>109</v>
      </c>
      <c r="H20" s="61"/>
      <c r="I20" s="57"/>
      <c r="J20" s="58"/>
    </row>
    <row r="21" spans="1:10" ht="18.75" customHeight="1">
      <c r="A21" s="38">
        <v>19</v>
      </c>
      <c r="B21" s="3" t="s">
        <v>66</v>
      </c>
      <c r="C21" s="14" t="s">
        <v>54</v>
      </c>
      <c r="D21" s="14"/>
      <c r="E21" s="38">
        <v>49</v>
      </c>
      <c r="F21" s="3" t="s">
        <v>124</v>
      </c>
      <c r="G21" s="2" t="s">
        <v>110</v>
      </c>
      <c r="H21" s="61"/>
      <c r="I21" s="57"/>
      <c r="J21" s="58"/>
    </row>
    <row r="22" spans="1:10" ht="18.75" customHeight="1">
      <c r="A22" s="38">
        <v>20</v>
      </c>
      <c r="B22" s="3" t="s">
        <v>67</v>
      </c>
      <c r="C22" s="14" t="s">
        <v>55</v>
      </c>
      <c r="D22" s="14"/>
      <c r="E22" s="38">
        <v>50</v>
      </c>
      <c r="F22" s="3" t="s">
        <v>125</v>
      </c>
      <c r="G22" s="2" t="s">
        <v>111</v>
      </c>
      <c r="H22" s="61"/>
      <c r="I22" s="57"/>
      <c r="J22" s="58"/>
    </row>
    <row r="23" spans="1:10" ht="18.75" customHeight="1">
      <c r="A23" s="38">
        <v>21</v>
      </c>
      <c r="B23" s="3" t="s">
        <v>68</v>
      </c>
      <c r="C23" s="14" t="s">
        <v>56</v>
      </c>
      <c r="D23" s="14"/>
      <c r="E23" s="38">
        <v>51</v>
      </c>
      <c r="F23" s="3" t="s">
        <v>126</v>
      </c>
      <c r="G23" s="2" t="s">
        <v>112</v>
      </c>
      <c r="H23" s="61"/>
      <c r="I23" s="57"/>
      <c r="J23" s="58"/>
    </row>
    <row r="24" spans="1:10" ht="18.75" customHeight="1">
      <c r="A24" s="38">
        <v>22</v>
      </c>
      <c r="B24" s="3" t="s">
        <v>69</v>
      </c>
      <c r="C24" s="14" t="s">
        <v>57</v>
      </c>
      <c r="D24" s="14"/>
      <c r="E24" s="38">
        <v>52</v>
      </c>
      <c r="F24" s="3" t="s">
        <v>127</v>
      </c>
      <c r="G24" s="2" t="s">
        <v>113</v>
      </c>
      <c r="H24" s="61"/>
      <c r="I24" s="57"/>
      <c r="J24" s="58"/>
    </row>
    <row r="25" spans="1:10" ht="18.75" customHeight="1">
      <c r="A25" s="38">
        <v>23</v>
      </c>
      <c r="B25" s="3" t="s">
        <v>70</v>
      </c>
      <c r="C25" s="14" t="s">
        <v>58</v>
      </c>
      <c r="D25" s="14"/>
      <c r="E25" s="38">
        <v>53</v>
      </c>
      <c r="F25" s="3" t="s">
        <v>128</v>
      </c>
      <c r="G25" s="2" t="s">
        <v>114</v>
      </c>
      <c r="H25" s="61"/>
      <c r="I25" s="57"/>
      <c r="J25" s="58"/>
    </row>
    <row r="26" spans="1:10" ht="18.75" customHeight="1">
      <c r="A26" s="38">
        <v>24</v>
      </c>
      <c r="B26" s="3" t="s">
        <v>71</v>
      </c>
      <c r="C26" s="14" t="s">
        <v>59</v>
      </c>
      <c r="D26" s="14"/>
      <c r="E26" s="38">
        <v>54</v>
      </c>
      <c r="F26" s="3" t="s">
        <v>129</v>
      </c>
      <c r="G26" s="2" t="s">
        <v>115</v>
      </c>
      <c r="H26" s="61"/>
      <c r="I26" s="57"/>
      <c r="J26" s="58"/>
    </row>
    <row r="27" spans="1:10" ht="18.75" customHeight="1">
      <c r="A27" s="38">
        <v>25</v>
      </c>
      <c r="B27" s="3" t="s">
        <v>72</v>
      </c>
      <c r="C27" s="14" t="s">
        <v>60</v>
      </c>
      <c r="D27" s="14"/>
      <c r="E27" s="38">
        <v>55</v>
      </c>
      <c r="F27" s="3" t="s">
        <v>130</v>
      </c>
      <c r="G27" s="2" t="s">
        <v>116</v>
      </c>
      <c r="H27" s="61"/>
      <c r="I27" s="57"/>
      <c r="J27" s="58"/>
    </row>
    <row r="28" spans="1:10" ht="20.25" customHeight="1">
      <c r="A28" s="38">
        <v>26</v>
      </c>
      <c r="B28" s="3" t="s">
        <v>73</v>
      </c>
      <c r="C28" s="14" t="s">
        <v>61</v>
      </c>
      <c r="D28" s="14"/>
      <c r="E28" s="38">
        <v>56</v>
      </c>
      <c r="F28" s="3" t="s">
        <v>131</v>
      </c>
      <c r="G28" s="2" t="s">
        <v>117</v>
      </c>
      <c r="H28" s="61"/>
      <c r="I28" s="57"/>
      <c r="J28" s="58"/>
    </row>
    <row r="29" spans="1:10" ht="20.25" customHeight="1">
      <c r="A29" s="38">
        <v>27</v>
      </c>
      <c r="B29" s="3" t="s">
        <v>74</v>
      </c>
      <c r="C29" s="14" t="s">
        <v>62</v>
      </c>
      <c r="D29" s="14"/>
      <c r="E29" s="38">
        <v>57</v>
      </c>
      <c r="F29" s="3" t="s">
        <v>132</v>
      </c>
      <c r="G29" s="2" t="s">
        <v>118</v>
      </c>
      <c r="H29" s="61"/>
      <c r="I29" s="57"/>
      <c r="J29" s="58"/>
    </row>
    <row r="30" spans="1:10" ht="20.25" customHeight="1">
      <c r="A30" s="38">
        <v>28</v>
      </c>
      <c r="B30" s="3" t="s">
        <v>75</v>
      </c>
      <c r="C30" s="14" t="s">
        <v>63</v>
      </c>
      <c r="D30" s="14"/>
      <c r="E30" s="38">
        <v>58</v>
      </c>
      <c r="F30" s="3" t="s">
        <v>133</v>
      </c>
      <c r="G30" s="2" t="s">
        <v>119</v>
      </c>
      <c r="H30" s="61"/>
      <c r="I30" s="57"/>
      <c r="J30" s="58"/>
    </row>
    <row r="31" spans="1:10" ht="20.25" customHeight="1">
      <c r="A31" s="38">
        <v>29</v>
      </c>
      <c r="B31" s="3" t="s">
        <v>76</v>
      </c>
      <c r="C31" s="14" t="s">
        <v>64</v>
      </c>
      <c r="D31" s="14"/>
      <c r="E31" s="38">
        <v>59</v>
      </c>
      <c r="F31" s="3" t="s">
        <v>134</v>
      </c>
      <c r="G31" s="2" t="s">
        <v>120</v>
      </c>
      <c r="H31" s="61"/>
      <c r="I31" s="57"/>
      <c r="J31" s="58"/>
    </row>
    <row r="32" spans="1:10" ht="20.25" customHeight="1">
      <c r="A32" s="38">
        <v>30</v>
      </c>
      <c r="B32" s="3" t="s">
        <v>77</v>
      </c>
      <c r="C32" s="29" t="s">
        <v>65</v>
      </c>
      <c r="D32" s="29"/>
      <c r="E32" s="38">
        <v>60</v>
      </c>
      <c r="F32" s="3" t="s">
        <v>135</v>
      </c>
      <c r="G32" s="2" t="s">
        <v>121</v>
      </c>
      <c r="H32" s="61"/>
      <c r="I32" s="57"/>
      <c r="J32" s="58"/>
    </row>
    <row r="33" spans="1:10" ht="8.25" customHeight="1">
      <c r="A33" s="54"/>
      <c r="B33" s="4"/>
      <c r="C33" s="58"/>
      <c r="D33" s="58"/>
      <c r="E33" s="54"/>
      <c r="F33" s="4"/>
      <c r="G33" s="55"/>
      <c r="H33" s="54"/>
      <c r="I33" s="4"/>
      <c r="J33" s="58"/>
    </row>
    <row r="34" spans="1:10" ht="20.25" customHeight="1">
      <c r="A34" s="53" t="s">
        <v>0</v>
      </c>
      <c r="B34" s="3" t="s">
        <v>1</v>
      </c>
      <c r="C34" s="59" t="s">
        <v>15</v>
      </c>
      <c r="D34" s="59"/>
      <c r="E34" s="53" t="s">
        <v>0</v>
      </c>
      <c r="F34" s="3" t="s">
        <v>1</v>
      </c>
      <c r="G34" s="53" t="s">
        <v>15</v>
      </c>
      <c r="H34" s="61"/>
      <c r="I34" s="4"/>
      <c r="J34" s="58"/>
    </row>
    <row r="35" spans="1:10" ht="20.25" customHeight="1">
      <c r="A35" s="38">
        <v>61</v>
      </c>
      <c r="B35" s="3" t="s">
        <v>136</v>
      </c>
      <c r="C35" s="60" t="s">
        <v>122</v>
      </c>
      <c r="D35" s="60"/>
      <c r="E35" s="38">
        <v>91</v>
      </c>
      <c r="F35" s="3" t="s">
        <v>195</v>
      </c>
      <c r="G35" s="2" t="s">
        <v>210</v>
      </c>
      <c r="H35" s="61"/>
    </row>
    <row r="36" spans="1:10" ht="20.25" customHeight="1">
      <c r="A36" s="38">
        <v>62</v>
      </c>
      <c r="B36" s="3" t="s">
        <v>137</v>
      </c>
      <c r="C36" s="2" t="s">
        <v>152</v>
      </c>
      <c r="D36" s="2"/>
      <c r="E36" s="38">
        <v>92</v>
      </c>
      <c r="F36" s="3" t="s">
        <v>196</v>
      </c>
      <c r="G36" s="2" t="s">
        <v>211</v>
      </c>
      <c r="H36" s="61"/>
    </row>
    <row r="37" spans="1:10" ht="20.25" customHeight="1">
      <c r="A37" s="38">
        <v>63</v>
      </c>
      <c r="B37" s="3" t="s">
        <v>138</v>
      </c>
      <c r="C37" s="2" t="s">
        <v>153</v>
      </c>
      <c r="D37" s="2"/>
      <c r="E37" s="38">
        <v>93</v>
      </c>
      <c r="F37" s="3" t="s">
        <v>197</v>
      </c>
      <c r="G37" s="1" t="s">
        <v>212</v>
      </c>
      <c r="H37" s="61"/>
    </row>
    <row r="38" spans="1:10" ht="20.25" customHeight="1">
      <c r="A38" s="38">
        <v>64</v>
      </c>
      <c r="B38" s="3" t="s">
        <v>139</v>
      </c>
      <c r="C38" s="2" t="s">
        <v>154</v>
      </c>
      <c r="D38" s="2"/>
      <c r="E38" s="38">
        <v>94</v>
      </c>
      <c r="F38" s="3" t="s">
        <v>198</v>
      </c>
      <c r="G38" s="2" t="s">
        <v>213</v>
      </c>
      <c r="H38" s="61"/>
    </row>
    <row r="39" spans="1:10" ht="20.25" customHeight="1">
      <c r="A39" s="38">
        <v>65</v>
      </c>
      <c r="B39" s="3" t="s">
        <v>140</v>
      </c>
      <c r="C39" s="2" t="s">
        <v>155</v>
      </c>
      <c r="D39" s="2"/>
      <c r="E39" s="38">
        <v>95</v>
      </c>
      <c r="F39" s="3" t="s">
        <v>199</v>
      </c>
      <c r="G39" s="2" t="s">
        <v>214</v>
      </c>
      <c r="H39" s="61"/>
    </row>
    <row r="40" spans="1:10" ht="20.25" customHeight="1">
      <c r="A40" s="38">
        <v>66</v>
      </c>
      <c r="B40" s="3" t="s">
        <v>141</v>
      </c>
      <c r="C40" s="2" t="s">
        <v>156</v>
      </c>
      <c r="D40" s="2"/>
      <c r="E40" s="38">
        <v>96</v>
      </c>
      <c r="F40" s="3" t="s">
        <v>200</v>
      </c>
      <c r="G40" s="2" t="s">
        <v>215</v>
      </c>
      <c r="H40" s="61"/>
    </row>
    <row r="41" spans="1:10" ht="20.25" customHeight="1">
      <c r="A41" s="38">
        <v>67</v>
      </c>
      <c r="B41" s="3" t="s">
        <v>142</v>
      </c>
      <c r="C41" s="2" t="s">
        <v>157</v>
      </c>
      <c r="D41" s="2"/>
      <c r="E41" s="38">
        <v>97</v>
      </c>
      <c r="F41" s="3" t="s">
        <v>201</v>
      </c>
      <c r="G41" s="2" t="s">
        <v>216</v>
      </c>
      <c r="H41" s="61"/>
    </row>
    <row r="42" spans="1:10" ht="20.25" customHeight="1">
      <c r="A42" s="38">
        <v>68</v>
      </c>
      <c r="B42" s="3" t="s">
        <v>143</v>
      </c>
      <c r="C42" s="2" t="s">
        <v>158</v>
      </c>
      <c r="D42" s="2"/>
      <c r="E42" s="38">
        <v>98</v>
      </c>
      <c r="F42" s="3" t="s">
        <v>202</v>
      </c>
      <c r="G42" s="2" t="s">
        <v>217</v>
      </c>
      <c r="H42" s="61"/>
    </row>
    <row r="43" spans="1:10" ht="20.25" customHeight="1">
      <c r="A43" s="38">
        <v>69</v>
      </c>
      <c r="B43" s="3" t="s">
        <v>144</v>
      </c>
      <c r="C43" s="2" t="s">
        <v>159</v>
      </c>
      <c r="D43" s="2"/>
      <c r="E43" s="38">
        <v>99</v>
      </c>
      <c r="F43" s="3" t="s">
        <v>203</v>
      </c>
      <c r="G43" s="2" t="s">
        <v>218</v>
      </c>
      <c r="H43" s="61"/>
    </row>
    <row r="44" spans="1:10" ht="20.25" customHeight="1">
      <c r="A44" s="38">
        <v>70</v>
      </c>
      <c r="B44" s="3" t="s">
        <v>145</v>
      </c>
      <c r="C44" s="2" t="s">
        <v>160</v>
      </c>
      <c r="D44" s="2"/>
      <c r="E44" s="38">
        <v>100</v>
      </c>
      <c r="F44" s="3" t="s">
        <v>204</v>
      </c>
      <c r="G44" s="2" t="s">
        <v>219</v>
      </c>
      <c r="H44" s="61"/>
    </row>
    <row r="45" spans="1:10" ht="20.25" customHeight="1">
      <c r="A45" s="38">
        <v>71</v>
      </c>
      <c r="B45" s="3" t="s">
        <v>146</v>
      </c>
      <c r="C45" s="2" t="s">
        <v>161</v>
      </c>
      <c r="D45" s="2"/>
      <c r="E45" s="38">
        <v>101</v>
      </c>
      <c r="F45" s="3" t="s">
        <v>205</v>
      </c>
      <c r="G45" s="2" t="s">
        <v>484</v>
      </c>
      <c r="H45" s="61"/>
    </row>
    <row r="46" spans="1:10" ht="20.25" customHeight="1">
      <c r="A46" s="38">
        <v>72</v>
      </c>
      <c r="B46" s="3" t="s">
        <v>147</v>
      </c>
      <c r="C46" s="2" t="s">
        <v>162</v>
      </c>
      <c r="D46" s="2"/>
      <c r="E46" s="38">
        <v>102</v>
      </c>
      <c r="F46" s="3" t="s">
        <v>206</v>
      </c>
      <c r="G46" s="2" t="s">
        <v>220</v>
      </c>
      <c r="H46" s="61"/>
    </row>
    <row r="47" spans="1:10" ht="20.25" customHeight="1">
      <c r="A47" s="38">
        <v>73</v>
      </c>
      <c r="B47" s="3" t="s">
        <v>148</v>
      </c>
      <c r="C47" s="2" t="s">
        <v>163</v>
      </c>
      <c r="D47" s="2"/>
      <c r="E47" s="38">
        <v>103</v>
      </c>
      <c r="F47" s="3" t="s">
        <v>207</v>
      </c>
      <c r="G47" s="2" t="s">
        <v>221</v>
      </c>
      <c r="H47" s="61"/>
    </row>
    <row r="48" spans="1:10" ht="20.25" customHeight="1">
      <c r="A48" s="38">
        <v>74</v>
      </c>
      <c r="B48" s="3" t="s">
        <v>149</v>
      </c>
      <c r="C48" s="2" t="s">
        <v>164</v>
      </c>
      <c r="D48" s="2"/>
      <c r="E48" s="38">
        <v>104</v>
      </c>
      <c r="F48" s="3" t="s">
        <v>208</v>
      </c>
      <c r="G48" s="2" t="s">
        <v>222</v>
      </c>
      <c r="H48" s="61"/>
    </row>
    <row r="49" spans="1:8" ht="20.25" customHeight="1">
      <c r="A49" s="38">
        <v>75</v>
      </c>
      <c r="B49" s="3" t="s">
        <v>150</v>
      </c>
      <c r="C49" s="2" t="s">
        <v>165</v>
      </c>
      <c r="D49" s="2"/>
      <c r="E49" s="38">
        <v>105</v>
      </c>
      <c r="F49" s="3" t="s">
        <v>209</v>
      </c>
      <c r="G49" s="63" t="s">
        <v>223</v>
      </c>
      <c r="H49" s="61"/>
    </row>
    <row r="50" spans="1:8" ht="20.25" customHeight="1">
      <c r="A50" s="38">
        <v>76</v>
      </c>
      <c r="B50" s="3" t="s">
        <v>151</v>
      </c>
      <c r="C50" s="60" t="s">
        <v>116</v>
      </c>
      <c r="D50" s="60"/>
      <c r="E50" s="38">
        <v>106</v>
      </c>
      <c r="F50" s="3" t="s">
        <v>225</v>
      </c>
      <c r="G50" s="2" t="s">
        <v>224</v>
      </c>
      <c r="H50" s="61"/>
    </row>
    <row r="51" spans="1:8" ht="20.25" customHeight="1">
      <c r="A51" s="38">
        <v>77</v>
      </c>
      <c r="B51" s="3" t="s">
        <v>168</v>
      </c>
      <c r="C51" s="2" t="s">
        <v>166</v>
      </c>
      <c r="D51" s="2"/>
      <c r="E51" s="38">
        <v>107</v>
      </c>
      <c r="F51" s="3" t="s">
        <v>226</v>
      </c>
      <c r="G51" s="2" t="s">
        <v>240</v>
      </c>
      <c r="H51" s="61"/>
    </row>
    <row r="52" spans="1:8" ht="15.75">
      <c r="A52" s="38">
        <v>78</v>
      </c>
      <c r="B52" s="3" t="s">
        <v>169</v>
      </c>
      <c r="C52" s="2" t="s">
        <v>167</v>
      </c>
      <c r="D52" s="49"/>
      <c r="E52" s="38">
        <v>108</v>
      </c>
      <c r="F52" s="3" t="s">
        <v>227</v>
      </c>
      <c r="G52" s="2" t="s">
        <v>241</v>
      </c>
      <c r="H52" s="61"/>
    </row>
    <row r="53" spans="1:8" ht="20.25" customHeight="1">
      <c r="A53" s="38">
        <v>79</v>
      </c>
      <c r="B53" s="3" t="s">
        <v>171</v>
      </c>
      <c r="C53" s="2" t="s">
        <v>183</v>
      </c>
      <c r="D53" s="2"/>
      <c r="E53" s="38">
        <v>109</v>
      </c>
      <c r="F53" s="3" t="s">
        <v>228</v>
      </c>
      <c r="G53" s="2" t="s">
        <v>242</v>
      </c>
      <c r="H53" s="61"/>
    </row>
    <row r="54" spans="1:8" ht="20.25" customHeight="1">
      <c r="A54" s="38">
        <v>80</v>
      </c>
      <c r="B54" s="3" t="s">
        <v>172</v>
      </c>
      <c r="C54" s="2" t="s">
        <v>184</v>
      </c>
      <c r="D54" s="2"/>
      <c r="E54" s="38">
        <v>110</v>
      </c>
      <c r="F54" s="3" t="s">
        <v>229</v>
      </c>
      <c r="G54" s="2" t="s">
        <v>244</v>
      </c>
      <c r="H54" s="61"/>
    </row>
    <row r="55" spans="1:8" ht="20.25" customHeight="1">
      <c r="A55" s="38">
        <v>81</v>
      </c>
      <c r="B55" s="3" t="s">
        <v>173</v>
      </c>
      <c r="C55" s="2" t="s">
        <v>185</v>
      </c>
      <c r="D55" s="2"/>
      <c r="E55" s="38">
        <v>111</v>
      </c>
      <c r="F55" s="3" t="s">
        <v>230</v>
      </c>
      <c r="G55" s="2" t="s">
        <v>245</v>
      </c>
      <c r="H55" s="61"/>
    </row>
    <row r="56" spans="1:8" ht="20.25" customHeight="1">
      <c r="A56" s="38">
        <v>82</v>
      </c>
      <c r="B56" s="3" t="s">
        <v>174</v>
      </c>
      <c r="C56" s="2" t="s">
        <v>186</v>
      </c>
      <c r="D56" s="2"/>
      <c r="E56" s="38">
        <v>112</v>
      </c>
      <c r="F56" s="3" t="s">
        <v>231</v>
      </c>
      <c r="G56" s="2" t="s">
        <v>243</v>
      </c>
      <c r="H56" s="61"/>
    </row>
    <row r="57" spans="1:8" ht="20.25" customHeight="1">
      <c r="A57" s="38">
        <v>83</v>
      </c>
      <c r="B57" s="3" t="s">
        <v>175</v>
      </c>
      <c r="C57" s="2" t="s">
        <v>187</v>
      </c>
      <c r="D57" s="2"/>
      <c r="E57" s="38">
        <v>113</v>
      </c>
      <c r="F57" s="3" t="s">
        <v>232</v>
      </c>
      <c r="G57" s="2" t="s">
        <v>246</v>
      </c>
      <c r="H57" s="61"/>
    </row>
    <row r="58" spans="1:8" ht="20.25" customHeight="1">
      <c r="A58" s="38">
        <v>84</v>
      </c>
      <c r="B58" s="3" t="s">
        <v>176</v>
      </c>
      <c r="C58" s="2" t="s">
        <v>188</v>
      </c>
      <c r="D58" s="2"/>
      <c r="E58" s="38">
        <v>114</v>
      </c>
      <c r="F58" s="3" t="s">
        <v>233</v>
      </c>
      <c r="G58" s="2" t="s">
        <v>247</v>
      </c>
      <c r="H58" s="61"/>
    </row>
    <row r="59" spans="1:8" ht="20.25" customHeight="1">
      <c r="A59" s="38">
        <v>85</v>
      </c>
      <c r="B59" s="3" t="s">
        <v>177</v>
      </c>
      <c r="C59" s="2" t="s">
        <v>189</v>
      </c>
      <c r="D59" s="2"/>
      <c r="E59" s="38">
        <v>115</v>
      </c>
      <c r="F59" s="3" t="s">
        <v>234</v>
      </c>
      <c r="G59" s="2" t="s">
        <v>248</v>
      </c>
      <c r="H59" s="61"/>
    </row>
    <row r="60" spans="1:8" ht="20.25" customHeight="1">
      <c r="A60" s="38">
        <v>86</v>
      </c>
      <c r="B60" s="3" t="s">
        <v>178</v>
      </c>
      <c r="C60" s="2" t="s">
        <v>190</v>
      </c>
      <c r="D60" s="2"/>
      <c r="E60" s="38">
        <v>116</v>
      </c>
      <c r="F60" s="3" t="s">
        <v>235</v>
      </c>
      <c r="G60" s="2" t="s">
        <v>249</v>
      </c>
      <c r="H60" s="61"/>
    </row>
    <row r="61" spans="1:8" ht="20.25" customHeight="1">
      <c r="A61" s="38">
        <v>87</v>
      </c>
      <c r="B61" s="3" t="s">
        <v>179</v>
      </c>
      <c r="C61" s="2" t="s">
        <v>191</v>
      </c>
      <c r="D61" s="2"/>
      <c r="E61" s="38">
        <v>117</v>
      </c>
      <c r="F61" s="3" t="s">
        <v>236</v>
      </c>
      <c r="G61" s="2" t="s">
        <v>250</v>
      </c>
      <c r="H61" s="61"/>
    </row>
    <row r="62" spans="1:8" ht="20.25" customHeight="1">
      <c r="A62" s="38">
        <v>88</v>
      </c>
      <c r="B62" s="3" t="s">
        <v>180</v>
      </c>
      <c r="C62" s="2" t="s">
        <v>192</v>
      </c>
      <c r="D62" s="2"/>
      <c r="E62" s="38">
        <v>118</v>
      </c>
      <c r="F62" s="3" t="s">
        <v>237</v>
      </c>
      <c r="G62" s="2" t="s">
        <v>251</v>
      </c>
      <c r="H62" s="61"/>
    </row>
    <row r="63" spans="1:8" ht="20.25" customHeight="1">
      <c r="A63" s="38">
        <v>89</v>
      </c>
      <c r="B63" s="3" t="s">
        <v>181</v>
      </c>
      <c r="C63" s="2" t="s">
        <v>193</v>
      </c>
      <c r="D63" s="2"/>
      <c r="E63" s="38">
        <v>119</v>
      </c>
      <c r="F63" s="3" t="s">
        <v>238</v>
      </c>
      <c r="G63" s="2" t="s">
        <v>252</v>
      </c>
      <c r="H63" s="61"/>
    </row>
    <row r="64" spans="1:8" ht="20.25" customHeight="1">
      <c r="A64" s="38">
        <v>90</v>
      </c>
      <c r="B64" s="3" t="s">
        <v>182</v>
      </c>
      <c r="C64" s="60" t="s">
        <v>194</v>
      </c>
      <c r="D64" s="60"/>
      <c r="E64" s="38">
        <v>120</v>
      </c>
      <c r="F64" s="3" t="s">
        <v>239</v>
      </c>
      <c r="G64" s="60" t="s">
        <v>253</v>
      </c>
      <c r="H64" s="61"/>
    </row>
    <row r="65" spans="1:10" ht="20.25" customHeight="1">
      <c r="A65" s="54"/>
      <c r="B65" s="4"/>
      <c r="C65" s="58"/>
      <c r="D65" s="58"/>
      <c r="E65" s="54"/>
      <c r="F65" s="4"/>
      <c r="G65" s="55"/>
    </row>
    <row r="66" spans="1:10" ht="26.25" customHeight="1">
      <c r="A66" s="53" t="s">
        <v>0</v>
      </c>
      <c r="B66" s="3" t="s">
        <v>1</v>
      </c>
      <c r="C66" s="53" t="s">
        <v>15</v>
      </c>
      <c r="D66" s="53"/>
      <c r="E66" s="53" t="s">
        <v>0</v>
      </c>
      <c r="F66" s="3" t="s">
        <v>1</v>
      </c>
      <c r="G66" s="53" t="s">
        <v>15</v>
      </c>
      <c r="H66" s="61"/>
      <c r="I66" s="56"/>
      <c r="J66" s="56"/>
    </row>
    <row r="67" spans="1:10" ht="18.75" customHeight="1">
      <c r="A67" s="38">
        <v>121</v>
      </c>
      <c r="B67" s="3" t="s">
        <v>254</v>
      </c>
      <c r="C67" s="14" t="s">
        <v>269</v>
      </c>
      <c r="D67" s="14"/>
      <c r="E67" s="38">
        <v>151</v>
      </c>
      <c r="F67" s="3" t="s">
        <v>297</v>
      </c>
      <c r="G67" s="2" t="s">
        <v>324</v>
      </c>
      <c r="H67" s="61"/>
    </row>
    <row r="68" spans="1:10" ht="18.75" customHeight="1">
      <c r="A68" s="38">
        <v>122</v>
      </c>
      <c r="B68" s="3" t="s">
        <v>255</v>
      </c>
      <c r="C68" s="14" t="s">
        <v>270</v>
      </c>
      <c r="D68" s="14"/>
      <c r="E68" s="38">
        <v>152</v>
      </c>
      <c r="F68" s="3" t="s">
        <v>298</v>
      </c>
      <c r="G68" s="2" t="s">
        <v>164</v>
      </c>
      <c r="H68" s="61"/>
    </row>
    <row r="69" spans="1:10" ht="18.75" customHeight="1">
      <c r="A69" s="38">
        <v>123</v>
      </c>
      <c r="B69" s="3" t="s">
        <v>256</v>
      </c>
      <c r="C69" s="14" t="s">
        <v>271</v>
      </c>
      <c r="D69" s="14"/>
      <c r="E69" s="38">
        <v>153</v>
      </c>
      <c r="F69" s="3" t="s">
        <v>311</v>
      </c>
      <c r="G69" s="2" t="s">
        <v>325</v>
      </c>
      <c r="H69" s="61"/>
    </row>
    <row r="70" spans="1:10" ht="18.75" customHeight="1">
      <c r="A70" s="38">
        <v>124</v>
      </c>
      <c r="B70" s="3" t="s">
        <v>257</v>
      </c>
      <c r="C70" s="14" t="s">
        <v>272</v>
      </c>
      <c r="D70" s="14"/>
      <c r="E70" s="38">
        <v>154</v>
      </c>
      <c r="F70" s="3" t="s">
        <v>312</v>
      </c>
      <c r="G70" s="2" t="s">
        <v>326</v>
      </c>
      <c r="H70" s="61"/>
    </row>
    <row r="71" spans="1:10" ht="18.75" customHeight="1">
      <c r="A71" s="38">
        <v>125</v>
      </c>
      <c r="B71" s="3" t="s">
        <v>258</v>
      </c>
      <c r="C71" s="14" t="s">
        <v>485</v>
      </c>
      <c r="D71" s="14"/>
      <c r="E71" s="38">
        <v>155</v>
      </c>
      <c r="F71" s="3" t="s">
        <v>313</v>
      </c>
      <c r="G71" s="2" t="s">
        <v>487</v>
      </c>
      <c r="H71" s="61"/>
    </row>
    <row r="72" spans="1:10" ht="18.75" customHeight="1">
      <c r="A72" s="38">
        <v>126</v>
      </c>
      <c r="B72" s="3" t="s">
        <v>259</v>
      </c>
      <c r="C72" s="14" t="s">
        <v>273</v>
      </c>
      <c r="D72" s="14"/>
      <c r="E72" s="38">
        <v>156</v>
      </c>
      <c r="F72" s="3" t="s">
        <v>314</v>
      </c>
      <c r="G72" s="2" t="s">
        <v>64</v>
      </c>
      <c r="H72" s="61"/>
    </row>
    <row r="73" spans="1:10" ht="18.75" customHeight="1">
      <c r="A73" s="38">
        <v>127</v>
      </c>
      <c r="B73" s="3" t="s">
        <v>260</v>
      </c>
      <c r="C73" s="14" t="s">
        <v>274</v>
      </c>
      <c r="D73" s="14"/>
      <c r="E73" s="38">
        <v>157</v>
      </c>
      <c r="F73" s="3" t="s">
        <v>315</v>
      </c>
      <c r="G73" s="2" t="s">
        <v>327</v>
      </c>
      <c r="H73" s="61"/>
    </row>
    <row r="74" spans="1:10" ht="18.75" customHeight="1">
      <c r="A74" s="38">
        <v>128</v>
      </c>
      <c r="B74" s="3" t="s">
        <v>261</v>
      </c>
      <c r="C74" s="14" t="s">
        <v>275</v>
      </c>
      <c r="D74" s="14"/>
      <c r="E74" s="38">
        <v>158</v>
      </c>
      <c r="F74" s="3" t="s">
        <v>316</v>
      </c>
      <c r="G74" s="2" t="s">
        <v>328</v>
      </c>
      <c r="H74" s="61"/>
    </row>
    <row r="75" spans="1:10" ht="18.75" customHeight="1">
      <c r="A75" s="38">
        <v>129</v>
      </c>
      <c r="B75" s="3" t="s">
        <v>262</v>
      </c>
      <c r="C75" s="14" t="s">
        <v>276</v>
      </c>
      <c r="D75" s="14"/>
      <c r="E75" s="38">
        <v>159</v>
      </c>
      <c r="F75" s="3" t="s">
        <v>317</v>
      </c>
      <c r="G75" s="2" t="s">
        <v>329</v>
      </c>
      <c r="H75" s="61"/>
    </row>
    <row r="76" spans="1:10" ht="18.75" customHeight="1">
      <c r="A76" s="38">
        <v>130</v>
      </c>
      <c r="B76" s="3" t="s">
        <v>263</v>
      </c>
      <c r="C76" s="14" t="s">
        <v>277</v>
      </c>
      <c r="D76" s="14"/>
      <c r="E76" s="38">
        <v>160</v>
      </c>
      <c r="F76" s="3" t="s">
        <v>318</v>
      </c>
      <c r="G76" s="2" t="s">
        <v>327</v>
      </c>
      <c r="H76" s="61"/>
    </row>
    <row r="77" spans="1:10" ht="18.75" customHeight="1">
      <c r="A77" s="38">
        <v>131</v>
      </c>
      <c r="B77" s="3" t="s">
        <v>264</v>
      </c>
      <c r="C77" s="14" t="s">
        <v>278</v>
      </c>
      <c r="D77" s="14"/>
      <c r="E77" s="38">
        <v>161</v>
      </c>
      <c r="F77" s="3" t="s">
        <v>319</v>
      </c>
      <c r="G77" s="2" t="s">
        <v>330</v>
      </c>
      <c r="H77" s="61"/>
    </row>
    <row r="78" spans="1:10" ht="18.75" customHeight="1">
      <c r="A78" s="38">
        <v>132</v>
      </c>
      <c r="B78" s="3" t="s">
        <v>265</v>
      </c>
      <c r="C78" s="14" t="s">
        <v>279</v>
      </c>
      <c r="D78" s="14"/>
      <c r="E78" s="38">
        <v>162</v>
      </c>
      <c r="F78" s="3" t="s">
        <v>320</v>
      </c>
      <c r="G78" s="2" t="s">
        <v>331</v>
      </c>
      <c r="H78" s="61"/>
    </row>
    <row r="79" spans="1:10" ht="18.75" customHeight="1">
      <c r="A79" s="38">
        <v>133</v>
      </c>
      <c r="B79" s="3" t="s">
        <v>266</v>
      </c>
      <c r="C79" s="14" t="s">
        <v>280</v>
      </c>
      <c r="D79" s="14"/>
      <c r="E79" s="38">
        <v>163</v>
      </c>
      <c r="F79" s="3" t="s">
        <v>321</v>
      </c>
      <c r="G79" s="2" t="s">
        <v>332</v>
      </c>
      <c r="H79" s="61"/>
    </row>
    <row r="80" spans="1:10" ht="18.75" customHeight="1">
      <c r="A80" s="38">
        <v>134</v>
      </c>
      <c r="B80" s="3" t="s">
        <v>366</v>
      </c>
      <c r="C80" s="14" t="s">
        <v>280</v>
      </c>
      <c r="D80" s="14"/>
      <c r="E80" s="38">
        <v>164</v>
      </c>
      <c r="F80" s="3" t="s">
        <v>322</v>
      </c>
      <c r="G80" s="48" t="s">
        <v>333</v>
      </c>
      <c r="H80" s="61"/>
    </row>
    <row r="81" spans="1:8" ht="18.75" customHeight="1">
      <c r="A81" s="38">
        <v>135</v>
      </c>
      <c r="B81" s="3" t="s">
        <v>267</v>
      </c>
      <c r="C81" s="14" t="s">
        <v>281</v>
      </c>
      <c r="D81" s="14"/>
      <c r="E81" s="38">
        <v>165</v>
      </c>
      <c r="F81" s="3" t="s">
        <v>334</v>
      </c>
      <c r="G81" s="2" t="s">
        <v>346</v>
      </c>
      <c r="H81" s="61"/>
    </row>
    <row r="82" spans="1:8" ht="18.75" customHeight="1">
      <c r="A82" s="38">
        <v>136</v>
      </c>
      <c r="B82" s="3" t="s">
        <v>268</v>
      </c>
      <c r="C82" s="28" t="s">
        <v>282</v>
      </c>
      <c r="D82" s="28"/>
      <c r="E82" s="38">
        <v>166</v>
      </c>
      <c r="F82" s="3" t="s">
        <v>335</v>
      </c>
      <c r="G82" s="2" t="s">
        <v>347</v>
      </c>
      <c r="H82" s="61"/>
    </row>
    <row r="83" spans="1:8" ht="18.75" customHeight="1">
      <c r="A83" s="38">
        <v>137</v>
      </c>
      <c r="B83" s="3" t="s">
        <v>283</v>
      </c>
      <c r="C83" s="14" t="s">
        <v>299</v>
      </c>
      <c r="D83" s="14"/>
      <c r="E83" s="38">
        <v>167</v>
      </c>
      <c r="F83" s="3" t="s">
        <v>336</v>
      </c>
      <c r="G83" s="2" t="s">
        <v>348</v>
      </c>
      <c r="H83" s="61"/>
    </row>
    <row r="84" spans="1:8" ht="18.75" customHeight="1">
      <c r="A84" s="38">
        <v>138</v>
      </c>
      <c r="B84" s="3" t="s">
        <v>284</v>
      </c>
      <c r="C84" s="14" t="s">
        <v>300</v>
      </c>
      <c r="D84" s="14"/>
      <c r="E84" s="38">
        <v>168</v>
      </c>
      <c r="F84" s="3" t="s">
        <v>337</v>
      </c>
      <c r="G84" s="2" t="s">
        <v>349</v>
      </c>
      <c r="H84" s="61"/>
    </row>
    <row r="85" spans="1:8" ht="18.75" customHeight="1">
      <c r="A85" s="38">
        <v>139</v>
      </c>
      <c r="B85" s="3" t="s">
        <v>285</v>
      </c>
      <c r="C85" s="14" t="s">
        <v>308</v>
      </c>
      <c r="D85" s="14"/>
      <c r="E85" s="38">
        <v>169</v>
      </c>
      <c r="F85" s="3" t="s">
        <v>338</v>
      </c>
      <c r="G85" s="2" t="s">
        <v>350</v>
      </c>
      <c r="H85" s="61"/>
    </row>
    <row r="86" spans="1:8" ht="18.75" customHeight="1">
      <c r="A86" s="38">
        <v>140</v>
      </c>
      <c r="B86" s="3" t="s">
        <v>286</v>
      </c>
      <c r="C86" s="14" t="s">
        <v>309</v>
      </c>
      <c r="D86" s="14"/>
      <c r="E86" s="38">
        <v>170</v>
      </c>
      <c r="F86" s="3" t="s">
        <v>339</v>
      </c>
      <c r="G86" s="2" t="s">
        <v>351</v>
      </c>
      <c r="H86" s="61"/>
    </row>
    <row r="87" spans="1:8" ht="18.75" customHeight="1">
      <c r="A87" s="38">
        <v>141</v>
      </c>
      <c r="B87" s="3" t="s">
        <v>287</v>
      </c>
      <c r="C87" s="14" t="s">
        <v>301</v>
      </c>
      <c r="D87" s="14"/>
      <c r="E87" s="38">
        <v>171</v>
      </c>
      <c r="F87" s="3" t="s">
        <v>340</v>
      </c>
      <c r="G87" s="2" t="s">
        <v>352</v>
      </c>
      <c r="H87" s="61"/>
    </row>
    <row r="88" spans="1:8" ht="15.75">
      <c r="A88" s="38">
        <v>142</v>
      </c>
      <c r="B88" s="3" t="s">
        <v>288</v>
      </c>
      <c r="C88" s="14" t="s">
        <v>302</v>
      </c>
      <c r="D88" s="14"/>
      <c r="E88" s="38">
        <v>172</v>
      </c>
      <c r="F88" s="3" t="s">
        <v>341</v>
      </c>
      <c r="G88" s="2" t="s">
        <v>353</v>
      </c>
      <c r="H88" s="61"/>
    </row>
    <row r="89" spans="1:8" ht="18.75" customHeight="1">
      <c r="A89" s="38">
        <v>143</v>
      </c>
      <c r="B89" s="3" t="s">
        <v>289</v>
      </c>
      <c r="C89" s="14" t="s">
        <v>303</v>
      </c>
      <c r="D89" s="14"/>
      <c r="E89" s="38">
        <v>173</v>
      </c>
      <c r="F89" s="3" t="s">
        <v>342</v>
      </c>
      <c r="G89" s="2" t="s">
        <v>354</v>
      </c>
      <c r="H89" s="61"/>
    </row>
    <row r="90" spans="1:8" ht="18.75" customHeight="1">
      <c r="A90" s="38">
        <v>144</v>
      </c>
      <c r="B90" s="3" t="s">
        <v>290</v>
      </c>
      <c r="C90" s="14" t="s">
        <v>304</v>
      </c>
      <c r="D90" s="14"/>
      <c r="E90" s="38">
        <v>174</v>
      </c>
      <c r="F90" s="3" t="s">
        <v>343</v>
      </c>
      <c r="G90" s="2" t="s">
        <v>355</v>
      </c>
      <c r="H90" s="61"/>
    </row>
    <row r="91" spans="1:8" ht="18.75" customHeight="1">
      <c r="A91" s="38">
        <v>145</v>
      </c>
      <c r="B91" s="3" t="s">
        <v>291</v>
      </c>
      <c r="C91" s="14" t="s">
        <v>486</v>
      </c>
      <c r="D91" s="14"/>
      <c r="E91" s="38">
        <v>175</v>
      </c>
      <c r="F91" s="3" t="s">
        <v>363</v>
      </c>
      <c r="G91" s="2" t="s">
        <v>356</v>
      </c>
      <c r="H91" s="61"/>
    </row>
    <row r="92" spans="1:8" ht="18.75" customHeight="1">
      <c r="A92" s="38">
        <v>146</v>
      </c>
      <c r="B92" s="3" t="s">
        <v>292</v>
      </c>
      <c r="C92" s="14" t="s">
        <v>305</v>
      </c>
      <c r="D92" s="14"/>
      <c r="E92" s="38">
        <v>176</v>
      </c>
      <c r="F92" s="3" t="s">
        <v>492</v>
      </c>
      <c r="G92" s="2" t="s">
        <v>357</v>
      </c>
      <c r="H92" s="61"/>
    </row>
    <row r="93" spans="1:8" ht="18.75" customHeight="1">
      <c r="A93" s="38">
        <v>147</v>
      </c>
      <c r="B93" s="3" t="s">
        <v>293</v>
      </c>
      <c r="C93" s="14" t="s">
        <v>306</v>
      </c>
      <c r="D93" s="14"/>
      <c r="E93" s="38">
        <v>177</v>
      </c>
      <c r="F93" s="3" t="s">
        <v>398</v>
      </c>
      <c r="G93" s="2" t="s">
        <v>357</v>
      </c>
      <c r="H93" s="61"/>
    </row>
    <row r="94" spans="1:8" ht="18.75" customHeight="1">
      <c r="A94" s="38">
        <v>148</v>
      </c>
      <c r="B94" s="3" t="s">
        <v>294</v>
      </c>
      <c r="C94" s="14" t="s">
        <v>307</v>
      </c>
      <c r="D94" s="14"/>
      <c r="E94" s="38">
        <v>178</v>
      </c>
      <c r="F94" s="3" t="s">
        <v>491</v>
      </c>
      <c r="G94" s="2" t="s">
        <v>358</v>
      </c>
      <c r="H94" s="61"/>
    </row>
    <row r="95" spans="1:8" ht="18.75" customHeight="1">
      <c r="A95" s="38">
        <v>149</v>
      </c>
      <c r="B95" s="3" t="s">
        <v>295</v>
      </c>
      <c r="C95" s="28" t="s">
        <v>310</v>
      </c>
      <c r="D95" s="28"/>
      <c r="E95" s="38">
        <v>179</v>
      </c>
      <c r="F95" s="3" t="s">
        <v>399</v>
      </c>
      <c r="G95" s="2" t="s">
        <v>358</v>
      </c>
      <c r="H95" s="61"/>
    </row>
    <row r="96" spans="1:8" ht="18.75" customHeight="1">
      <c r="A96" s="38">
        <v>150</v>
      </c>
      <c r="B96" s="3" t="s">
        <v>296</v>
      </c>
      <c r="C96" s="14" t="s">
        <v>323</v>
      </c>
      <c r="D96" s="14"/>
      <c r="E96" s="38">
        <v>180</v>
      </c>
      <c r="F96" s="3" t="s">
        <v>344</v>
      </c>
      <c r="G96" s="2" t="s">
        <v>488</v>
      </c>
      <c r="H96" s="61"/>
    </row>
    <row r="97" spans="1:8" ht="14.25" customHeight="1">
      <c r="A97" s="56"/>
      <c r="B97" s="56"/>
      <c r="C97" s="56"/>
      <c r="D97" s="56"/>
      <c r="E97" s="56"/>
      <c r="F97" s="56"/>
      <c r="G97" s="56"/>
    </row>
    <row r="98" spans="1:8" ht="24" customHeight="1">
      <c r="A98" s="53" t="s">
        <v>0</v>
      </c>
      <c r="B98" s="3" t="s">
        <v>1</v>
      </c>
      <c r="C98" s="53" t="s">
        <v>15</v>
      </c>
      <c r="D98" s="53"/>
      <c r="E98" s="53" t="s">
        <v>0</v>
      </c>
      <c r="F98" s="3" t="s">
        <v>1</v>
      </c>
      <c r="G98" s="53" t="s">
        <v>15</v>
      </c>
      <c r="H98" s="61"/>
    </row>
    <row r="99" spans="1:8" ht="18.75" customHeight="1">
      <c r="A99" s="38">
        <v>181</v>
      </c>
      <c r="B99" s="3" t="s">
        <v>345</v>
      </c>
      <c r="C99" s="28" t="s">
        <v>359</v>
      </c>
      <c r="D99" s="28"/>
      <c r="E99" s="38">
        <v>211</v>
      </c>
      <c r="F99" s="3" t="s">
        <v>397</v>
      </c>
      <c r="G99" s="2" t="s">
        <v>428</v>
      </c>
      <c r="H99" s="61"/>
    </row>
    <row r="100" spans="1:8" ht="18.75" customHeight="1">
      <c r="A100" s="38">
        <v>182</v>
      </c>
      <c r="B100" s="3" t="s">
        <v>360</v>
      </c>
      <c r="C100" s="14" t="s">
        <v>364</v>
      </c>
      <c r="D100" s="14"/>
      <c r="E100" s="38">
        <v>212</v>
      </c>
      <c r="F100" s="3" t="s">
        <v>398</v>
      </c>
      <c r="G100" s="2" t="s">
        <v>357</v>
      </c>
      <c r="H100" s="61"/>
    </row>
    <row r="101" spans="1:8" ht="18.75" customHeight="1">
      <c r="A101" s="38">
        <v>183</v>
      </c>
      <c r="B101" s="3" t="s">
        <v>361</v>
      </c>
      <c r="C101" s="14" t="s">
        <v>365</v>
      </c>
      <c r="D101" s="14"/>
      <c r="E101" s="38">
        <v>213</v>
      </c>
      <c r="F101" s="3" t="s">
        <v>399</v>
      </c>
      <c r="G101" s="2" t="s">
        <v>358</v>
      </c>
      <c r="H101" s="61"/>
    </row>
    <row r="102" spans="1:8" ht="22.5" customHeight="1">
      <c r="A102" s="38">
        <v>184</v>
      </c>
      <c r="B102" s="3" t="s">
        <v>362</v>
      </c>
      <c r="C102" s="29" t="s">
        <v>107</v>
      </c>
      <c r="D102" s="29"/>
      <c r="E102" s="38">
        <v>214</v>
      </c>
      <c r="F102" s="3" t="s">
        <v>400</v>
      </c>
      <c r="G102" s="2" t="s">
        <v>429</v>
      </c>
      <c r="H102" s="61"/>
    </row>
    <row r="103" spans="1:8" ht="18.75" customHeight="1">
      <c r="A103" s="38">
        <v>185</v>
      </c>
      <c r="B103" s="3" t="s">
        <v>362</v>
      </c>
      <c r="C103" s="28" t="s">
        <v>490</v>
      </c>
      <c r="D103" s="28"/>
      <c r="E103" s="38">
        <v>215</v>
      </c>
      <c r="F103" s="3" t="s">
        <v>401</v>
      </c>
      <c r="G103" s="2" t="s">
        <v>430</v>
      </c>
      <c r="H103" s="61"/>
    </row>
    <row r="104" spans="1:8" ht="18.75" customHeight="1">
      <c r="A104" s="38">
        <v>186</v>
      </c>
      <c r="B104" s="3" t="s">
        <v>367</v>
      </c>
      <c r="C104" s="14" t="s">
        <v>372</v>
      </c>
      <c r="D104" s="14"/>
      <c r="E104" s="38">
        <v>216</v>
      </c>
      <c r="F104" s="3" t="s">
        <v>402</v>
      </c>
      <c r="G104" s="2" t="s">
        <v>431</v>
      </c>
      <c r="H104" s="61"/>
    </row>
    <row r="105" spans="1:8" ht="18.75" customHeight="1">
      <c r="A105" s="38">
        <v>187</v>
      </c>
      <c r="B105" s="3" t="s">
        <v>368</v>
      </c>
      <c r="C105" s="30" t="s">
        <v>489</v>
      </c>
      <c r="D105" s="30"/>
      <c r="E105" s="38">
        <v>217</v>
      </c>
      <c r="F105" s="3" t="s">
        <v>403</v>
      </c>
      <c r="G105" s="2" t="s">
        <v>432</v>
      </c>
      <c r="H105" s="61"/>
    </row>
    <row r="106" spans="1:8" ht="18.75" customHeight="1">
      <c r="A106" s="38">
        <v>188</v>
      </c>
      <c r="B106" s="3" t="s">
        <v>369</v>
      </c>
      <c r="C106" s="14" t="s">
        <v>373</v>
      </c>
      <c r="D106" s="14"/>
      <c r="E106" s="38">
        <v>218</v>
      </c>
      <c r="F106" s="3" t="s">
        <v>404</v>
      </c>
      <c r="G106" s="2" t="s">
        <v>433</v>
      </c>
      <c r="H106" s="61"/>
    </row>
    <row r="107" spans="1:8" ht="18.75" customHeight="1">
      <c r="A107" s="38">
        <v>189</v>
      </c>
      <c r="B107" s="3" t="s">
        <v>370</v>
      </c>
      <c r="C107" s="14" t="s">
        <v>374</v>
      </c>
      <c r="D107" s="14"/>
      <c r="E107" s="38">
        <v>219</v>
      </c>
      <c r="F107" s="3" t="s">
        <v>405</v>
      </c>
      <c r="G107" s="48" t="s">
        <v>275</v>
      </c>
      <c r="H107" s="61"/>
    </row>
    <row r="108" spans="1:8" ht="18.75" customHeight="1">
      <c r="A108" s="38">
        <v>190</v>
      </c>
      <c r="B108" s="3" t="s">
        <v>371</v>
      </c>
      <c r="C108" s="14" t="s">
        <v>375</v>
      </c>
      <c r="D108" s="14"/>
      <c r="E108" s="38">
        <v>220</v>
      </c>
      <c r="F108" s="3" t="s">
        <v>406</v>
      </c>
      <c r="G108" s="2" t="s">
        <v>434</v>
      </c>
      <c r="H108" s="61"/>
    </row>
    <row r="109" spans="1:8" ht="18.75" customHeight="1">
      <c r="A109" s="38">
        <v>191</v>
      </c>
      <c r="B109" s="3" t="s">
        <v>377</v>
      </c>
      <c r="C109" s="28" t="s">
        <v>376</v>
      </c>
      <c r="D109" s="28"/>
      <c r="E109" s="38">
        <v>221</v>
      </c>
      <c r="F109" s="3" t="s">
        <v>407</v>
      </c>
      <c r="G109" s="2" t="s">
        <v>435</v>
      </c>
      <c r="H109" s="61"/>
    </row>
    <row r="110" spans="1:8" ht="18.75" customHeight="1">
      <c r="A110" s="38">
        <v>192</v>
      </c>
      <c r="B110" s="3" t="s">
        <v>378</v>
      </c>
      <c r="C110" s="14" t="s">
        <v>413</v>
      </c>
      <c r="D110" s="14"/>
      <c r="E110" s="38">
        <v>222</v>
      </c>
      <c r="F110" s="3" t="s">
        <v>408</v>
      </c>
      <c r="G110" s="2" t="s">
        <v>436</v>
      </c>
      <c r="H110" s="61"/>
    </row>
    <row r="111" spans="1:8" ht="18.75" customHeight="1">
      <c r="A111" s="38">
        <v>193</v>
      </c>
      <c r="B111" s="3" t="s">
        <v>379</v>
      </c>
      <c r="C111" s="14" t="s">
        <v>414</v>
      </c>
      <c r="D111" s="14"/>
      <c r="E111" s="38">
        <v>223</v>
      </c>
      <c r="F111" s="3" t="s">
        <v>409</v>
      </c>
      <c r="G111" s="2" t="s">
        <v>437</v>
      </c>
      <c r="H111" s="61"/>
    </row>
    <row r="112" spans="1:8" ht="18.75" customHeight="1">
      <c r="A112" s="38">
        <v>194</v>
      </c>
      <c r="B112" s="3" t="s">
        <v>380</v>
      </c>
      <c r="C112" s="14" t="s">
        <v>415</v>
      </c>
      <c r="D112" s="14"/>
      <c r="E112" s="38">
        <v>224</v>
      </c>
      <c r="F112" s="3" t="s">
        <v>410</v>
      </c>
      <c r="G112" s="2" t="s">
        <v>438</v>
      </c>
      <c r="H112" s="61"/>
    </row>
    <row r="113" spans="1:8" ht="18.75" customHeight="1">
      <c r="A113" s="38">
        <v>195</v>
      </c>
      <c r="B113" s="3" t="s">
        <v>381</v>
      </c>
      <c r="C113" s="14" t="s">
        <v>416</v>
      </c>
      <c r="D113" s="14"/>
      <c r="E113" s="38">
        <v>225</v>
      </c>
      <c r="F113" s="3" t="s">
        <v>411</v>
      </c>
      <c r="G113" s="2" t="s">
        <v>439</v>
      </c>
      <c r="H113" s="61"/>
    </row>
    <row r="114" spans="1:8" ht="18.75" customHeight="1">
      <c r="A114" s="38">
        <v>196</v>
      </c>
      <c r="B114" s="3" t="s">
        <v>382</v>
      </c>
      <c r="C114" s="14" t="s">
        <v>417</v>
      </c>
      <c r="D114" s="14"/>
      <c r="E114" s="38">
        <v>226</v>
      </c>
      <c r="F114" s="3" t="s">
        <v>412</v>
      </c>
      <c r="G114" s="2" t="s">
        <v>440</v>
      </c>
      <c r="H114" s="61"/>
    </row>
    <row r="115" spans="1:8" ht="18.75" customHeight="1">
      <c r="A115" s="38">
        <v>197</v>
      </c>
      <c r="B115" s="3" t="s">
        <v>383</v>
      </c>
      <c r="C115" s="14" t="s">
        <v>418</v>
      </c>
      <c r="D115" s="14"/>
      <c r="E115" s="38">
        <v>227</v>
      </c>
      <c r="F115" s="52">
        <v>244</v>
      </c>
      <c r="G115" s="2" t="s">
        <v>441</v>
      </c>
      <c r="H115" s="61"/>
    </row>
    <row r="116" spans="1:8" ht="18.75" customHeight="1">
      <c r="A116" s="38">
        <v>198</v>
      </c>
      <c r="B116" s="3" t="s">
        <v>384</v>
      </c>
      <c r="C116" s="14" t="s">
        <v>418</v>
      </c>
      <c r="D116" s="14"/>
      <c r="E116" s="38">
        <v>228</v>
      </c>
      <c r="F116" s="3" t="s">
        <v>447</v>
      </c>
      <c r="G116" s="2" t="s">
        <v>442</v>
      </c>
      <c r="H116" s="61"/>
    </row>
    <row r="117" spans="1:8" ht="18.75" customHeight="1">
      <c r="A117" s="38">
        <v>199</v>
      </c>
      <c r="B117" s="3" t="s">
        <v>385</v>
      </c>
      <c r="C117" s="14" t="s">
        <v>419</v>
      </c>
      <c r="D117" s="14"/>
      <c r="E117" s="38">
        <v>229</v>
      </c>
      <c r="F117" s="3" t="s">
        <v>448</v>
      </c>
      <c r="G117" s="2" t="s">
        <v>443</v>
      </c>
      <c r="H117" s="61"/>
    </row>
    <row r="118" spans="1:8" ht="18.75" customHeight="1">
      <c r="A118" s="38">
        <v>200</v>
      </c>
      <c r="B118" s="3" t="s">
        <v>386</v>
      </c>
      <c r="C118" s="14" t="s">
        <v>419</v>
      </c>
      <c r="D118" s="14"/>
      <c r="E118" s="38">
        <v>230</v>
      </c>
      <c r="F118" s="3" t="s">
        <v>449</v>
      </c>
      <c r="G118" s="2" t="s">
        <v>444</v>
      </c>
      <c r="H118" s="61"/>
    </row>
    <row r="119" spans="1:8" ht="18.75" customHeight="1">
      <c r="A119" s="38">
        <v>201</v>
      </c>
      <c r="B119" s="3" t="s">
        <v>387</v>
      </c>
      <c r="C119" s="14" t="s">
        <v>420</v>
      </c>
      <c r="D119" s="14"/>
      <c r="E119" s="38">
        <v>231</v>
      </c>
      <c r="F119" s="3" t="s">
        <v>450</v>
      </c>
      <c r="G119" s="2" t="s">
        <v>445</v>
      </c>
      <c r="H119" s="61"/>
    </row>
    <row r="120" spans="1:8" ht="18.75" customHeight="1">
      <c r="A120" s="38">
        <v>202</v>
      </c>
      <c r="B120" s="3" t="s">
        <v>388</v>
      </c>
      <c r="C120" s="14" t="s">
        <v>420</v>
      </c>
      <c r="D120" s="14"/>
      <c r="E120" s="38">
        <v>232</v>
      </c>
      <c r="F120" s="3" t="s">
        <v>451</v>
      </c>
      <c r="G120" s="2" t="s">
        <v>189</v>
      </c>
      <c r="H120" s="61"/>
    </row>
    <row r="121" spans="1:8" ht="18.75" customHeight="1">
      <c r="A121" s="38">
        <v>203</v>
      </c>
      <c r="B121" s="3" t="s">
        <v>389</v>
      </c>
      <c r="C121" s="14" t="s">
        <v>421</v>
      </c>
      <c r="D121" s="14"/>
      <c r="E121" s="38">
        <v>233</v>
      </c>
      <c r="F121" s="3" t="s">
        <v>452</v>
      </c>
      <c r="G121" s="48" t="s">
        <v>446</v>
      </c>
      <c r="H121" s="61"/>
    </row>
    <row r="122" spans="1:8" ht="18.75" customHeight="1">
      <c r="A122" s="38">
        <v>204</v>
      </c>
      <c r="B122" s="3" t="s">
        <v>390</v>
      </c>
      <c r="C122" s="14" t="s">
        <v>422</v>
      </c>
      <c r="D122" s="14"/>
      <c r="E122" s="38">
        <v>234</v>
      </c>
      <c r="F122" s="3" t="s">
        <v>453</v>
      </c>
      <c r="G122" s="2" t="s">
        <v>458</v>
      </c>
      <c r="H122" s="61"/>
    </row>
    <row r="123" spans="1:8" ht="18.75" customHeight="1">
      <c r="A123" s="38">
        <v>205</v>
      </c>
      <c r="B123" s="3" t="s">
        <v>391</v>
      </c>
      <c r="C123" s="14" t="s">
        <v>423</v>
      </c>
      <c r="D123" s="14"/>
      <c r="E123" s="38">
        <v>235</v>
      </c>
      <c r="F123" s="3" t="s">
        <v>454</v>
      </c>
      <c r="G123" s="2" t="s">
        <v>459</v>
      </c>
      <c r="H123" s="61"/>
    </row>
    <row r="124" spans="1:8" ht="18.75" customHeight="1">
      <c r="A124" s="38">
        <v>206</v>
      </c>
      <c r="B124" s="3" t="s">
        <v>392</v>
      </c>
      <c r="C124" s="28" t="s">
        <v>424</v>
      </c>
      <c r="D124" s="28"/>
      <c r="E124" s="38">
        <v>236</v>
      </c>
      <c r="F124" s="3" t="s">
        <v>455</v>
      </c>
      <c r="G124" s="2" t="s">
        <v>460</v>
      </c>
      <c r="H124" s="61"/>
    </row>
    <row r="125" spans="1:8" ht="18.75" customHeight="1">
      <c r="A125" s="38">
        <v>207</v>
      </c>
      <c r="B125" s="3" t="s">
        <v>393</v>
      </c>
      <c r="C125" s="14" t="s">
        <v>425</v>
      </c>
      <c r="D125" s="14"/>
      <c r="E125" s="38">
        <v>237</v>
      </c>
      <c r="F125" s="3" t="s">
        <v>456</v>
      </c>
      <c r="G125" s="2" t="s">
        <v>461</v>
      </c>
      <c r="H125" s="61"/>
    </row>
    <row r="126" spans="1:8" ht="18.75" customHeight="1">
      <c r="A126" s="38">
        <v>208</v>
      </c>
      <c r="B126" s="3" t="s">
        <v>394</v>
      </c>
      <c r="C126" s="14" t="s">
        <v>426</v>
      </c>
      <c r="D126" s="14"/>
      <c r="E126" s="38">
        <v>238</v>
      </c>
      <c r="F126" s="3" t="s">
        <v>457</v>
      </c>
      <c r="G126" s="2" t="s">
        <v>462</v>
      </c>
      <c r="H126" s="61"/>
    </row>
    <row r="127" spans="1:8" ht="18.75" customHeight="1">
      <c r="A127" s="38">
        <v>209</v>
      </c>
      <c r="B127" s="3" t="s">
        <v>395</v>
      </c>
      <c r="C127" s="14" t="s">
        <v>189</v>
      </c>
      <c r="D127" s="14"/>
      <c r="E127" s="38">
        <v>239</v>
      </c>
      <c r="F127" s="3"/>
      <c r="G127" s="2"/>
      <c r="H127" s="61"/>
    </row>
    <row r="128" spans="1:8" ht="18.75" customHeight="1">
      <c r="A128" s="38">
        <v>210</v>
      </c>
      <c r="B128" s="3" t="s">
        <v>396</v>
      </c>
      <c r="C128" s="14" t="s">
        <v>427</v>
      </c>
      <c r="D128" s="14"/>
      <c r="E128" s="38">
        <v>240</v>
      </c>
      <c r="F128" s="3"/>
      <c r="G128" s="2"/>
      <c r="H128" s="61"/>
    </row>
    <row r="129" spans="1:4" ht="30" customHeight="1"/>
    <row r="130" spans="1:4" ht="15.75">
      <c r="A130" s="53" t="s">
        <v>0</v>
      </c>
      <c r="B130" s="3" t="s">
        <v>1</v>
      </c>
      <c r="C130" s="53" t="s">
        <v>15</v>
      </c>
      <c r="D130" s="61"/>
    </row>
    <row r="131" spans="1:4" ht="20.25" customHeight="1">
      <c r="A131" s="38">
        <v>241</v>
      </c>
      <c r="B131" s="3"/>
      <c r="C131" s="1"/>
      <c r="D131" s="61"/>
    </row>
    <row r="132" spans="1:4" ht="20.25" customHeight="1">
      <c r="A132" s="38">
        <v>242</v>
      </c>
      <c r="B132" s="3"/>
      <c r="C132" s="2"/>
      <c r="D132" s="61"/>
    </row>
    <row r="133" spans="1:4" ht="20.25" customHeight="1">
      <c r="A133" s="38">
        <v>243</v>
      </c>
      <c r="B133" s="3"/>
      <c r="C133" s="2"/>
      <c r="D133" s="61"/>
    </row>
    <row r="134" spans="1:4" ht="20.25" customHeight="1">
      <c r="A134" s="38">
        <v>244</v>
      </c>
      <c r="B134" s="3"/>
      <c r="C134" s="7"/>
      <c r="D134" s="61"/>
    </row>
    <row r="135" spans="1:4" ht="20.25" customHeight="1">
      <c r="A135" s="38">
        <v>245</v>
      </c>
      <c r="B135" s="3"/>
      <c r="C135" s="2"/>
      <c r="D135" s="61"/>
    </row>
    <row r="136" spans="1:4" ht="20.25" customHeight="1">
      <c r="A136" s="38">
        <v>246</v>
      </c>
      <c r="B136" s="3"/>
      <c r="C136" s="2"/>
      <c r="D136" s="61"/>
    </row>
    <row r="137" spans="1:4" ht="20.25" customHeight="1">
      <c r="A137" s="38">
        <v>247</v>
      </c>
      <c r="B137" s="3"/>
      <c r="C137" s="2"/>
      <c r="D137" s="61"/>
    </row>
    <row r="138" spans="1:4" ht="20.25" customHeight="1">
      <c r="A138" s="38">
        <v>248</v>
      </c>
      <c r="B138" s="3"/>
      <c r="C138" s="2"/>
      <c r="D138" s="61"/>
    </row>
    <row r="139" spans="1:4" ht="20.25" customHeight="1">
      <c r="A139" s="38">
        <v>249</v>
      </c>
      <c r="B139" s="3"/>
      <c r="C139" s="2"/>
      <c r="D139" s="61"/>
    </row>
    <row r="140" spans="1:4" ht="20.25" customHeight="1">
      <c r="A140" s="38">
        <v>250</v>
      </c>
      <c r="B140" s="3"/>
      <c r="C140" s="2"/>
      <c r="D140" s="61"/>
    </row>
    <row r="141" spans="1:4" ht="20.25" customHeight="1">
      <c r="A141" s="38">
        <v>251</v>
      </c>
      <c r="B141" s="3"/>
      <c r="C141" s="2"/>
      <c r="D141" s="61"/>
    </row>
    <row r="142" spans="1:4" ht="20.25" customHeight="1">
      <c r="A142" s="38">
        <v>252</v>
      </c>
      <c r="B142" s="3"/>
      <c r="C142" s="2"/>
      <c r="D142" s="61"/>
    </row>
    <row r="143" spans="1:4" ht="20.25" customHeight="1">
      <c r="A143" s="38">
        <v>253</v>
      </c>
      <c r="B143" s="3"/>
      <c r="C143" s="2"/>
      <c r="D143" s="61"/>
    </row>
    <row r="144" spans="1:4" ht="20.25" customHeight="1">
      <c r="A144" s="38">
        <v>254</v>
      </c>
      <c r="B144" s="3"/>
      <c r="C144" s="2"/>
      <c r="D144" s="61"/>
    </row>
    <row r="145" spans="1:4" ht="20.25" customHeight="1">
      <c r="A145" s="38">
        <v>255</v>
      </c>
      <c r="B145" s="3"/>
      <c r="C145" s="2"/>
      <c r="D145" s="61"/>
    </row>
    <row r="146" spans="1:4" ht="20.25" customHeight="1">
      <c r="A146" s="38">
        <v>256</v>
      </c>
      <c r="B146" s="3"/>
      <c r="C146" s="2"/>
      <c r="D146" s="61"/>
    </row>
    <row r="147" spans="1:4" ht="20.25" customHeight="1">
      <c r="A147" s="38">
        <v>257</v>
      </c>
      <c r="B147" s="3"/>
      <c r="C147" s="2"/>
      <c r="D147" s="61"/>
    </row>
    <row r="148" spans="1:4" ht="20.25" customHeight="1">
      <c r="A148" s="38">
        <v>258</v>
      </c>
      <c r="B148" s="3"/>
      <c r="C148" s="2"/>
      <c r="D148" s="61"/>
    </row>
    <row r="149" spans="1:4" ht="20.25" customHeight="1">
      <c r="A149" s="38">
        <v>259</v>
      </c>
      <c r="B149" s="3"/>
      <c r="C149" s="2"/>
      <c r="D149" s="61"/>
    </row>
    <row r="150" spans="1:4" ht="20.25" customHeight="1">
      <c r="A150" s="38">
        <v>260</v>
      </c>
      <c r="B150" s="3"/>
      <c r="C150" s="2"/>
      <c r="D150" s="61"/>
    </row>
    <row r="151" spans="1:4" ht="20.25" customHeight="1">
      <c r="A151" s="38">
        <v>261</v>
      </c>
      <c r="B151" s="3"/>
      <c r="C151" s="2"/>
      <c r="D151" s="61"/>
    </row>
    <row r="152" spans="1:4" ht="20.25" customHeight="1">
      <c r="A152" s="38">
        <v>262</v>
      </c>
      <c r="B152" s="3"/>
      <c r="C152" s="2"/>
      <c r="D152" s="61"/>
    </row>
    <row r="153" spans="1:4" ht="20.25" customHeight="1">
      <c r="A153" s="38">
        <v>263</v>
      </c>
      <c r="B153" s="3"/>
      <c r="C153" s="2"/>
      <c r="D153" s="61"/>
    </row>
    <row r="154" spans="1:4" ht="20.25" customHeight="1">
      <c r="A154" s="38">
        <v>264</v>
      </c>
      <c r="B154" s="3"/>
      <c r="C154" s="2"/>
      <c r="D154" s="61"/>
    </row>
    <row r="155" spans="1:4" ht="20.25" customHeight="1">
      <c r="A155" s="38">
        <v>265</v>
      </c>
      <c r="B155" s="3"/>
      <c r="C155" s="2"/>
      <c r="D155" s="61"/>
    </row>
    <row r="156" spans="1:4" ht="20.25" customHeight="1">
      <c r="A156" s="38">
        <v>266</v>
      </c>
      <c r="B156" s="3"/>
      <c r="C156" s="2"/>
      <c r="D156" s="61"/>
    </row>
    <row r="157" spans="1:4" ht="20.25" customHeight="1">
      <c r="A157" s="38">
        <v>267</v>
      </c>
      <c r="B157" s="3"/>
      <c r="C157" s="2"/>
      <c r="D157" s="61"/>
    </row>
    <row r="158" spans="1:4" ht="20.25" customHeight="1">
      <c r="A158" s="38">
        <v>268</v>
      </c>
      <c r="B158" s="3"/>
      <c r="C158" s="2"/>
      <c r="D158" s="61"/>
    </row>
    <row r="159" spans="1:4" ht="20.25" customHeight="1">
      <c r="A159" s="38">
        <v>269</v>
      </c>
      <c r="B159" s="3"/>
      <c r="C159" s="2"/>
      <c r="D159" s="61"/>
    </row>
    <row r="160" spans="1:4" ht="20.25" customHeight="1">
      <c r="A160" s="38">
        <v>270</v>
      </c>
      <c r="B160" s="3"/>
      <c r="C160" s="2"/>
      <c r="D160" s="61"/>
    </row>
  </sheetData>
  <mergeCells count="1">
    <mergeCell ref="A1:H1"/>
  </mergeCells>
  <pageMargins left="1.7" right="0.2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79"/>
  <sheetViews>
    <sheetView tabSelected="1" topLeftCell="S1" zoomScale="80" zoomScaleNormal="80" workbookViewId="0">
      <selection activeCell="AA9" sqref="AA9"/>
    </sheetView>
  </sheetViews>
  <sheetFormatPr defaultRowHeight="15.75"/>
  <cols>
    <col min="1" max="1" width="5.5703125" style="35" customWidth="1"/>
    <col min="2" max="2" width="10" style="35" customWidth="1"/>
    <col min="3" max="3" width="25.42578125" style="73" customWidth="1"/>
    <col min="4" max="4" width="7.5703125" style="35" customWidth="1"/>
    <col min="5" max="5" width="6.85546875" customWidth="1"/>
    <col min="6" max="6" width="8.5703125" style="66" customWidth="1"/>
    <col min="7" max="7" width="6.5703125" style="35" customWidth="1"/>
    <col min="8" max="8" width="6.5703125" customWidth="1"/>
    <col min="9" max="9" width="7.140625" style="66" customWidth="1"/>
    <col min="10" max="10" width="6.42578125" style="35" customWidth="1"/>
    <col min="11" max="11" width="6.5703125" customWidth="1"/>
    <col min="12" max="12" width="7.5703125" style="66" customWidth="1"/>
    <col min="13" max="13" width="6.5703125" style="35" customWidth="1"/>
    <col min="14" max="14" width="6.42578125" customWidth="1"/>
    <col min="15" max="15" width="8.5703125" style="66" customWidth="1"/>
    <col min="16" max="16" width="7.85546875" style="35" customWidth="1"/>
    <col min="17" max="17" width="7.28515625" style="35" customWidth="1"/>
    <col min="18" max="18" width="8.7109375" style="66" customWidth="1"/>
    <col min="19" max="19" width="8.5703125" style="43" customWidth="1"/>
    <col min="20" max="20" width="3.7109375" style="20" customWidth="1"/>
    <col min="21" max="21" width="14.28515625" customWidth="1"/>
    <col min="22" max="22" width="27.85546875" customWidth="1"/>
    <col min="23" max="23" width="8.140625" customWidth="1"/>
    <col min="24" max="24" width="6.7109375" customWidth="1"/>
    <col min="25" max="25" width="7.5703125" customWidth="1"/>
    <col min="26" max="26" width="6.5703125" customWidth="1"/>
    <col min="27" max="27" width="6.7109375" customWidth="1"/>
    <col min="28" max="28" width="6.42578125" customWidth="1"/>
    <col min="29" max="29" width="6.7109375" customWidth="1"/>
    <col min="30" max="30" width="5.85546875" customWidth="1"/>
    <col min="31" max="31" width="6.7109375" customWidth="1"/>
    <col min="32" max="33" width="6.5703125" customWidth="1"/>
    <col min="34" max="35" width="7.5703125" customWidth="1"/>
    <col min="36" max="36" width="6.140625" customWidth="1"/>
    <col min="37" max="37" width="7.7109375" customWidth="1"/>
    <col min="38" max="38" width="10" customWidth="1"/>
  </cols>
  <sheetData>
    <row r="1" spans="1:38" ht="23.25" customHeight="1">
      <c r="A1" s="112" t="s">
        <v>598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3"/>
      <c r="T1" s="114"/>
      <c r="U1" s="112" t="s">
        <v>598</v>
      </c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5"/>
    </row>
    <row r="2" spans="1:38" s="35" customFormat="1" ht="25.5" customHeight="1">
      <c r="A2" s="101" t="s">
        <v>16</v>
      </c>
      <c r="B2" s="101"/>
      <c r="C2" s="101"/>
      <c r="F2" s="101" t="s">
        <v>17</v>
      </c>
      <c r="G2" s="101"/>
      <c r="H2" s="101"/>
      <c r="J2" s="101" t="s">
        <v>18</v>
      </c>
      <c r="K2" s="101"/>
      <c r="L2" s="101"/>
      <c r="M2" s="101"/>
      <c r="N2" s="83"/>
      <c r="O2" s="101"/>
      <c r="P2" s="101"/>
      <c r="Q2" s="101"/>
      <c r="R2" s="101"/>
      <c r="S2" s="40"/>
      <c r="T2" s="33"/>
      <c r="U2" s="34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 t="s">
        <v>3</v>
      </c>
      <c r="AJ2" s="101"/>
      <c r="AK2" s="101"/>
    </row>
    <row r="3" spans="1:38" s="20" customFormat="1" ht="21" customHeight="1">
      <c r="A3" s="102" t="s">
        <v>0</v>
      </c>
      <c r="B3" s="103" t="s">
        <v>4</v>
      </c>
      <c r="C3" s="106" t="s">
        <v>579</v>
      </c>
      <c r="D3" s="85" t="s">
        <v>5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98"/>
      <c r="S3" s="96" t="s">
        <v>2</v>
      </c>
      <c r="T3" s="25"/>
      <c r="U3" s="25"/>
      <c r="V3" s="85" t="s">
        <v>6</v>
      </c>
      <c r="W3" s="85" t="s">
        <v>7</v>
      </c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 t="s">
        <v>2</v>
      </c>
    </row>
    <row r="4" spans="1:38" s="20" customFormat="1" ht="21.75" customHeight="1">
      <c r="A4" s="102"/>
      <c r="B4" s="104"/>
      <c r="C4" s="107"/>
      <c r="D4" s="87" t="s">
        <v>8</v>
      </c>
      <c r="E4" s="87"/>
      <c r="F4" s="87"/>
      <c r="G4" s="109" t="s">
        <v>9</v>
      </c>
      <c r="H4" s="110"/>
      <c r="I4" s="111"/>
      <c r="J4" s="87" t="s">
        <v>10</v>
      </c>
      <c r="K4" s="87"/>
      <c r="L4" s="87"/>
      <c r="M4" s="87" t="s">
        <v>11</v>
      </c>
      <c r="N4" s="87"/>
      <c r="O4" s="87"/>
      <c r="P4" s="87" t="s">
        <v>12</v>
      </c>
      <c r="Q4" s="87"/>
      <c r="R4" s="87"/>
      <c r="S4" s="97"/>
      <c r="T4" s="25"/>
      <c r="U4" s="25"/>
      <c r="V4" s="85"/>
      <c r="W4" s="86" t="s">
        <v>8</v>
      </c>
      <c r="X4" s="86"/>
      <c r="Y4" s="86"/>
      <c r="Z4" s="86" t="s">
        <v>9</v>
      </c>
      <c r="AA4" s="86"/>
      <c r="AB4" s="86"/>
      <c r="AC4" s="86" t="s">
        <v>10</v>
      </c>
      <c r="AD4" s="86"/>
      <c r="AE4" s="86"/>
      <c r="AF4" s="86" t="s">
        <v>11</v>
      </c>
      <c r="AG4" s="86"/>
      <c r="AH4" s="86"/>
      <c r="AI4" s="86" t="s">
        <v>12</v>
      </c>
      <c r="AJ4" s="86"/>
      <c r="AK4" s="86"/>
      <c r="AL4" s="85"/>
    </row>
    <row r="5" spans="1:38" s="36" customFormat="1" ht="18.75">
      <c r="A5" s="102"/>
      <c r="B5" s="105"/>
      <c r="C5" s="108"/>
      <c r="D5" s="8" t="s">
        <v>497</v>
      </c>
      <c r="E5" s="23" t="s">
        <v>14</v>
      </c>
      <c r="F5" s="64" t="s">
        <v>2</v>
      </c>
      <c r="G5" s="8" t="s">
        <v>497</v>
      </c>
      <c r="H5" s="23" t="s">
        <v>14</v>
      </c>
      <c r="I5" s="64" t="s">
        <v>2</v>
      </c>
      <c r="J5" s="8" t="s">
        <v>497</v>
      </c>
      <c r="K5" s="23" t="s">
        <v>14</v>
      </c>
      <c r="L5" s="64" t="s">
        <v>2</v>
      </c>
      <c r="M5" s="8" t="s">
        <v>497</v>
      </c>
      <c r="N5" s="23" t="s">
        <v>14</v>
      </c>
      <c r="O5" s="64" t="s">
        <v>2</v>
      </c>
      <c r="P5" s="78" t="s">
        <v>497</v>
      </c>
      <c r="Q5" s="77" t="s">
        <v>14</v>
      </c>
      <c r="R5" s="67" t="s">
        <v>2</v>
      </c>
      <c r="S5" s="98"/>
      <c r="T5" s="25"/>
      <c r="U5" s="25"/>
      <c r="V5" s="85"/>
      <c r="W5" s="23" t="s">
        <v>13</v>
      </c>
      <c r="X5" s="23" t="s">
        <v>14</v>
      </c>
      <c r="Y5" s="8" t="s">
        <v>2</v>
      </c>
      <c r="Z5" s="69" t="s">
        <v>13</v>
      </c>
      <c r="AA5" s="23" t="s">
        <v>14</v>
      </c>
      <c r="AB5" s="8" t="s">
        <v>2</v>
      </c>
      <c r="AC5" s="69" t="s">
        <v>13</v>
      </c>
      <c r="AD5" s="23" t="s">
        <v>14</v>
      </c>
      <c r="AE5" s="8" t="s">
        <v>2</v>
      </c>
      <c r="AF5" s="69" t="s">
        <v>13</v>
      </c>
      <c r="AG5" s="23" t="s">
        <v>14</v>
      </c>
      <c r="AH5" s="8" t="s">
        <v>2</v>
      </c>
      <c r="AI5" s="69" t="s">
        <v>13</v>
      </c>
      <c r="AJ5" s="23" t="s">
        <v>14</v>
      </c>
      <c r="AK5" s="8" t="s">
        <v>2</v>
      </c>
      <c r="AL5" s="85"/>
    </row>
    <row r="6" spans="1:38">
      <c r="A6" s="3" t="s">
        <v>543</v>
      </c>
      <c r="B6" s="3" t="s">
        <v>544</v>
      </c>
      <c r="C6" s="3" t="s">
        <v>545</v>
      </c>
      <c r="D6" s="3" t="s">
        <v>546</v>
      </c>
      <c r="E6" s="3" t="s">
        <v>547</v>
      </c>
      <c r="F6" s="3" t="s">
        <v>548</v>
      </c>
      <c r="G6" s="3" t="s">
        <v>549</v>
      </c>
      <c r="H6" s="3" t="s">
        <v>550</v>
      </c>
      <c r="I6" s="3" t="s">
        <v>551</v>
      </c>
      <c r="J6" s="3" t="s">
        <v>552</v>
      </c>
      <c r="K6" s="3" t="s">
        <v>553</v>
      </c>
      <c r="L6" s="3" t="s">
        <v>554</v>
      </c>
      <c r="M6" s="3" t="s">
        <v>555</v>
      </c>
      <c r="N6" s="3" t="s">
        <v>556</v>
      </c>
      <c r="O6" s="3" t="s">
        <v>557</v>
      </c>
      <c r="P6" s="3" t="s">
        <v>558</v>
      </c>
      <c r="Q6" s="3" t="s">
        <v>559</v>
      </c>
      <c r="R6" s="3" t="s">
        <v>560</v>
      </c>
      <c r="S6" s="3" t="s">
        <v>561</v>
      </c>
      <c r="T6" s="26"/>
      <c r="U6" s="10"/>
      <c r="V6" s="3" t="s">
        <v>562</v>
      </c>
      <c r="W6" s="3" t="s">
        <v>563</v>
      </c>
      <c r="X6" s="3" t="s">
        <v>564</v>
      </c>
      <c r="Y6" s="3" t="s">
        <v>565</v>
      </c>
      <c r="Z6" s="3" t="s">
        <v>566</v>
      </c>
      <c r="AA6" s="3" t="s">
        <v>567</v>
      </c>
      <c r="AB6" s="3" t="s">
        <v>568</v>
      </c>
      <c r="AC6" s="3" t="s">
        <v>569</v>
      </c>
      <c r="AD6" s="3" t="s">
        <v>570</v>
      </c>
      <c r="AE6" s="3" t="s">
        <v>571</v>
      </c>
      <c r="AF6" s="3" t="s">
        <v>572</v>
      </c>
      <c r="AG6" s="3" t="s">
        <v>573</v>
      </c>
      <c r="AH6" s="3" t="s">
        <v>574</v>
      </c>
      <c r="AI6" s="3" t="s">
        <v>575</v>
      </c>
      <c r="AJ6" s="3" t="s">
        <v>576</v>
      </c>
      <c r="AK6" s="3" t="s">
        <v>577</v>
      </c>
      <c r="AL6" s="3" t="s">
        <v>578</v>
      </c>
    </row>
    <row r="7" spans="1:38" ht="64.5" customHeight="1">
      <c r="A7" s="38">
        <v>1</v>
      </c>
      <c r="B7" s="3" t="s">
        <v>19</v>
      </c>
      <c r="C7" s="71" t="s">
        <v>20</v>
      </c>
      <c r="D7" s="37">
        <v>5290</v>
      </c>
      <c r="E7" s="9">
        <v>880</v>
      </c>
      <c r="F7" s="65">
        <f>SUM(D7:E7)</f>
        <v>6170</v>
      </c>
      <c r="G7" s="37">
        <v>200</v>
      </c>
      <c r="H7" s="9">
        <v>100</v>
      </c>
      <c r="I7" s="65">
        <f>G7+H7</f>
        <v>300</v>
      </c>
      <c r="J7" s="37">
        <v>200</v>
      </c>
      <c r="K7" s="9">
        <v>100</v>
      </c>
      <c r="L7" s="65">
        <f t="shared" ref="L7:L73" si="0">SUM(J7:K7)</f>
        <v>300</v>
      </c>
      <c r="M7" s="37">
        <v>0</v>
      </c>
      <c r="N7" s="9">
        <v>0</v>
      </c>
      <c r="O7" s="65">
        <f>SUM(M7:N7)</f>
        <v>0</v>
      </c>
      <c r="P7" s="38">
        <v>4200</v>
      </c>
      <c r="Q7" s="38">
        <v>1200</v>
      </c>
      <c r="R7" s="65">
        <f>SUM(P7:Q7)</f>
        <v>5400</v>
      </c>
      <c r="S7" s="42">
        <f>F7+I7+L7+O7+R7</f>
        <v>12170</v>
      </c>
      <c r="T7" s="27"/>
      <c r="U7" s="13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ht="64.5" customHeight="1">
      <c r="A8" s="38">
        <v>2</v>
      </c>
      <c r="B8" s="3" t="s">
        <v>21</v>
      </c>
      <c r="C8" s="71" t="s">
        <v>483</v>
      </c>
      <c r="D8" s="37">
        <v>1930</v>
      </c>
      <c r="E8" s="9">
        <v>320</v>
      </c>
      <c r="F8" s="65">
        <f>SUM(D8:E8)</f>
        <v>2250</v>
      </c>
      <c r="G8" s="37">
        <v>200</v>
      </c>
      <c r="H8" s="9">
        <v>100</v>
      </c>
      <c r="I8" s="65">
        <f>SUM(G8:H8)</f>
        <v>300</v>
      </c>
      <c r="J8" s="37">
        <v>200</v>
      </c>
      <c r="K8" s="9">
        <v>100</v>
      </c>
      <c r="L8" s="65">
        <f t="shared" si="0"/>
        <v>300</v>
      </c>
      <c r="M8" s="37">
        <v>700</v>
      </c>
      <c r="N8" s="9">
        <v>200</v>
      </c>
      <c r="O8" s="65">
        <f>SUM(M8:N8)</f>
        <v>900</v>
      </c>
      <c r="P8" s="38">
        <v>0</v>
      </c>
      <c r="Q8" s="38">
        <v>0</v>
      </c>
      <c r="R8" s="65">
        <f t="shared" ref="R8:R72" si="1">SUM(P8:Q8)</f>
        <v>0</v>
      </c>
      <c r="S8" s="42">
        <f t="shared" ref="S8:S72" si="2">F8+I8+L8+O8+R8</f>
        <v>3750</v>
      </c>
      <c r="T8" s="27"/>
      <c r="U8" s="13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64.5" customHeight="1">
      <c r="A9" s="38">
        <v>3</v>
      </c>
      <c r="B9" s="3" t="s">
        <v>22</v>
      </c>
      <c r="C9" s="71" t="s">
        <v>23</v>
      </c>
      <c r="D9" s="37">
        <v>2150</v>
      </c>
      <c r="E9" s="9">
        <v>360</v>
      </c>
      <c r="F9" s="65">
        <f>SUM(D9:E9)</f>
        <v>2510</v>
      </c>
      <c r="G9" s="37">
        <v>200</v>
      </c>
      <c r="H9" s="9">
        <v>100</v>
      </c>
      <c r="I9" s="65">
        <f>SUM(G9:H9)</f>
        <v>300</v>
      </c>
      <c r="J9" s="37">
        <v>200</v>
      </c>
      <c r="K9" s="9">
        <v>100</v>
      </c>
      <c r="L9" s="65">
        <f t="shared" si="0"/>
        <v>300</v>
      </c>
      <c r="M9" s="37">
        <v>700</v>
      </c>
      <c r="N9" s="9">
        <v>200</v>
      </c>
      <c r="O9" s="65">
        <f>SUM(M9:N9)</f>
        <v>900</v>
      </c>
      <c r="P9" s="38">
        <v>0</v>
      </c>
      <c r="Q9" s="38">
        <v>0</v>
      </c>
      <c r="R9" s="65">
        <f t="shared" si="1"/>
        <v>0</v>
      </c>
      <c r="S9" s="42">
        <f t="shared" si="2"/>
        <v>4010</v>
      </c>
      <c r="T9" s="27"/>
      <c r="U9" s="13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ht="64.5" customHeight="1">
      <c r="A10" s="38">
        <v>4</v>
      </c>
      <c r="B10" s="3" t="s">
        <v>24</v>
      </c>
      <c r="C10" s="71" t="s">
        <v>25</v>
      </c>
      <c r="D10" s="37">
        <v>9300</v>
      </c>
      <c r="E10" s="9">
        <v>1550</v>
      </c>
      <c r="F10" s="65">
        <f t="shared" ref="F10:F78" si="3">SUM(D10:E10)</f>
        <v>10850</v>
      </c>
      <c r="G10" s="37">
        <v>200</v>
      </c>
      <c r="H10" s="9">
        <v>100</v>
      </c>
      <c r="I10" s="65">
        <f t="shared" ref="I10:I78" si="4">SUM(G10:H10)</f>
        <v>300</v>
      </c>
      <c r="J10" s="37">
        <v>200</v>
      </c>
      <c r="K10" s="9">
        <v>100</v>
      </c>
      <c r="L10" s="65">
        <f t="shared" si="0"/>
        <v>300</v>
      </c>
      <c r="M10" s="37">
        <v>500</v>
      </c>
      <c r="N10" s="9">
        <v>0</v>
      </c>
      <c r="O10" s="65">
        <f t="shared" ref="O10:O78" si="5">SUM(M10:N10)</f>
        <v>500</v>
      </c>
      <c r="P10" s="38">
        <v>1200</v>
      </c>
      <c r="Q10" s="38">
        <v>1200</v>
      </c>
      <c r="R10" s="65">
        <f t="shared" si="1"/>
        <v>2400</v>
      </c>
      <c r="S10" s="42">
        <f t="shared" si="2"/>
        <v>14350</v>
      </c>
      <c r="T10" s="27"/>
      <c r="U10" s="13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ht="64.5" customHeight="1">
      <c r="A11" s="38">
        <v>5</v>
      </c>
      <c r="B11" s="3" t="s">
        <v>37</v>
      </c>
      <c r="C11" s="71" t="s">
        <v>26</v>
      </c>
      <c r="D11" s="37">
        <v>1550</v>
      </c>
      <c r="E11" s="9">
        <v>260</v>
      </c>
      <c r="F11" s="65">
        <f t="shared" si="3"/>
        <v>1810</v>
      </c>
      <c r="G11" s="37">
        <v>200</v>
      </c>
      <c r="H11" s="9">
        <v>100</v>
      </c>
      <c r="I11" s="65">
        <f t="shared" si="4"/>
        <v>300</v>
      </c>
      <c r="J11" s="37">
        <v>200</v>
      </c>
      <c r="K11" s="9">
        <v>100</v>
      </c>
      <c r="L11" s="65">
        <f t="shared" si="0"/>
        <v>300</v>
      </c>
      <c r="M11" s="37">
        <v>0</v>
      </c>
      <c r="N11" s="9">
        <v>0</v>
      </c>
      <c r="O11" s="65">
        <f t="shared" si="5"/>
        <v>0</v>
      </c>
      <c r="P11" s="38">
        <v>4200</v>
      </c>
      <c r="Q11" s="38">
        <v>1200</v>
      </c>
      <c r="R11" s="65">
        <f t="shared" si="1"/>
        <v>5400</v>
      </c>
      <c r="S11" s="42">
        <f t="shared" si="2"/>
        <v>7810</v>
      </c>
      <c r="T11" s="27"/>
      <c r="U11" s="13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8" ht="64.5" customHeight="1">
      <c r="A12" s="38">
        <v>6</v>
      </c>
      <c r="B12" s="3" t="s">
        <v>38</v>
      </c>
      <c r="C12" s="71" t="s">
        <v>27</v>
      </c>
      <c r="D12" s="37">
        <v>1740</v>
      </c>
      <c r="E12" s="9">
        <v>290</v>
      </c>
      <c r="F12" s="65">
        <f t="shared" si="3"/>
        <v>2030</v>
      </c>
      <c r="G12" s="37">
        <v>200</v>
      </c>
      <c r="H12" s="9">
        <v>100</v>
      </c>
      <c r="I12" s="65">
        <f t="shared" si="4"/>
        <v>300</v>
      </c>
      <c r="J12" s="37">
        <v>200</v>
      </c>
      <c r="K12" s="9">
        <v>100</v>
      </c>
      <c r="L12" s="65">
        <f t="shared" si="0"/>
        <v>300</v>
      </c>
      <c r="M12" s="37">
        <v>0</v>
      </c>
      <c r="N12" s="9">
        <v>0</v>
      </c>
      <c r="O12" s="65">
        <f t="shared" si="5"/>
        <v>0</v>
      </c>
      <c r="P12" s="38">
        <v>3000</v>
      </c>
      <c r="Q12" s="38">
        <v>1200</v>
      </c>
      <c r="R12" s="65">
        <f t="shared" si="1"/>
        <v>4200</v>
      </c>
      <c r="S12" s="42">
        <f t="shared" si="2"/>
        <v>6830</v>
      </c>
      <c r="T12" s="27"/>
      <c r="U12" s="13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8" ht="64.5" customHeight="1">
      <c r="A13" s="38">
        <v>7</v>
      </c>
      <c r="B13" s="3" t="s">
        <v>39</v>
      </c>
      <c r="C13" s="70" t="s">
        <v>28</v>
      </c>
      <c r="D13" s="37">
        <v>1930</v>
      </c>
      <c r="E13" s="9">
        <v>320</v>
      </c>
      <c r="F13" s="65">
        <f t="shared" si="3"/>
        <v>2250</v>
      </c>
      <c r="G13" s="37">
        <v>200</v>
      </c>
      <c r="H13" s="9">
        <v>100</v>
      </c>
      <c r="I13" s="65">
        <f t="shared" si="4"/>
        <v>300</v>
      </c>
      <c r="J13" s="37">
        <v>200</v>
      </c>
      <c r="K13" s="9">
        <v>100</v>
      </c>
      <c r="L13" s="65">
        <f t="shared" si="0"/>
        <v>300</v>
      </c>
      <c r="M13" s="37">
        <v>700</v>
      </c>
      <c r="N13" s="9">
        <v>0</v>
      </c>
      <c r="O13" s="65">
        <f t="shared" si="5"/>
        <v>700</v>
      </c>
      <c r="P13" s="38">
        <v>2400</v>
      </c>
      <c r="Q13" s="38">
        <v>1200</v>
      </c>
      <c r="R13" s="65">
        <f t="shared" si="1"/>
        <v>3600</v>
      </c>
      <c r="S13" s="42">
        <f t="shared" si="2"/>
        <v>7150</v>
      </c>
      <c r="T13" s="27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 ht="64.5" customHeight="1">
      <c r="A14" s="38">
        <v>8</v>
      </c>
      <c r="B14" s="3" t="s">
        <v>40</v>
      </c>
      <c r="C14" s="70" t="s">
        <v>29</v>
      </c>
      <c r="D14" s="37">
        <v>0</v>
      </c>
      <c r="E14" s="9">
        <v>1860</v>
      </c>
      <c r="F14" s="65">
        <f t="shared" si="3"/>
        <v>1860</v>
      </c>
      <c r="G14" s="37">
        <v>0</v>
      </c>
      <c r="H14" s="9">
        <v>100</v>
      </c>
      <c r="I14" s="65">
        <f t="shared" si="4"/>
        <v>100</v>
      </c>
      <c r="J14" s="37">
        <v>0</v>
      </c>
      <c r="K14" s="9">
        <v>100</v>
      </c>
      <c r="L14" s="65">
        <f t="shared" si="0"/>
        <v>100</v>
      </c>
      <c r="M14" s="37">
        <v>0</v>
      </c>
      <c r="N14" s="9">
        <v>0</v>
      </c>
      <c r="O14" s="65">
        <f t="shared" si="5"/>
        <v>0</v>
      </c>
      <c r="P14" s="38">
        <v>4200</v>
      </c>
      <c r="Q14" s="38">
        <v>1200</v>
      </c>
      <c r="R14" s="65">
        <f t="shared" si="1"/>
        <v>5400</v>
      </c>
      <c r="S14" s="42">
        <f t="shared" si="2"/>
        <v>7460</v>
      </c>
      <c r="T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8" ht="64.5" customHeight="1">
      <c r="A15" s="38">
        <v>9</v>
      </c>
      <c r="B15" s="3" t="s">
        <v>41</v>
      </c>
      <c r="C15" s="70" t="s">
        <v>525</v>
      </c>
      <c r="D15" s="37">
        <v>1130</v>
      </c>
      <c r="E15" s="9">
        <v>190</v>
      </c>
      <c r="F15" s="65">
        <f t="shared" si="3"/>
        <v>1320</v>
      </c>
      <c r="G15" s="37">
        <v>200</v>
      </c>
      <c r="H15" s="9">
        <v>100</v>
      </c>
      <c r="I15" s="65">
        <f t="shared" si="4"/>
        <v>300</v>
      </c>
      <c r="J15" s="37">
        <v>200</v>
      </c>
      <c r="K15" s="9">
        <v>100</v>
      </c>
      <c r="L15" s="65">
        <f t="shared" si="0"/>
        <v>300</v>
      </c>
      <c r="M15" s="37">
        <v>0</v>
      </c>
      <c r="N15" s="9">
        <v>0</v>
      </c>
      <c r="O15" s="65">
        <f t="shared" si="5"/>
        <v>0</v>
      </c>
      <c r="P15" s="38">
        <v>4200</v>
      </c>
      <c r="Q15" s="38">
        <v>1200</v>
      </c>
      <c r="R15" s="65">
        <f t="shared" si="1"/>
        <v>5400</v>
      </c>
      <c r="S15" s="42">
        <f t="shared" si="2"/>
        <v>7320</v>
      </c>
      <c r="T15" s="2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64.5" customHeight="1">
      <c r="A16" s="38">
        <v>10</v>
      </c>
      <c r="B16" s="3" t="s">
        <v>42</v>
      </c>
      <c r="C16" s="70" t="s">
        <v>31</v>
      </c>
      <c r="D16" s="37">
        <v>4010</v>
      </c>
      <c r="E16" s="9">
        <v>670</v>
      </c>
      <c r="F16" s="65">
        <f t="shared" si="3"/>
        <v>4680</v>
      </c>
      <c r="G16" s="37">
        <v>200</v>
      </c>
      <c r="H16" s="9">
        <v>100</v>
      </c>
      <c r="I16" s="65">
        <f t="shared" si="4"/>
        <v>300</v>
      </c>
      <c r="J16" s="37">
        <v>200</v>
      </c>
      <c r="K16" s="9">
        <v>100</v>
      </c>
      <c r="L16" s="65">
        <f t="shared" si="0"/>
        <v>300</v>
      </c>
      <c r="M16" s="37">
        <v>0</v>
      </c>
      <c r="N16" s="9">
        <v>0</v>
      </c>
      <c r="O16" s="65">
        <f t="shared" si="5"/>
        <v>0</v>
      </c>
      <c r="P16" s="38">
        <v>4200</v>
      </c>
      <c r="Q16" s="38">
        <v>1200</v>
      </c>
      <c r="R16" s="65">
        <f t="shared" si="1"/>
        <v>5400</v>
      </c>
      <c r="S16" s="42">
        <f t="shared" si="2"/>
        <v>10680</v>
      </c>
      <c r="T16" s="2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64.5" customHeight="1">
      <c r="A17" s="38">
        <v>11</v>
      </c>
      <c r="B17" s="3" t="s">
        <v>43</v>
      </c>
      <c r="C17" s="70" t="s">
        <v>32</v>
      </c>
      <c r="D17" s="37">
        <v>2170</v>
      </c>
      <c r="E17" s="9">
        <v>360</v>
      </c>
      <c r="F17" s="65">
        <f t="shared" si="3"/>
        <v>2530</v>
      </c>
      <c r="G17" s="37">
        <v>200</v>
      </c>
      <c r="H17" s="9">
        <v>100</v>
      </c>
      <c r="I17" s="65">
        <f t="shared" si="4"/>
        <v>300</v>
      </c>
      <c r="J17" s="37">
        <v>200</v>
      </c>
      <c r="K17" s="9">
        <v>100</v>
      </c>
      <c r="L17" s="65">
        <f t="shared" si="0"/>
        <v>300</v>
      </c>
      <c r="M17" s="37">
        <v>700</v>
      </c>
      <c r="N17" s="9">
        <v>200</v>
      </c>
      <c r="O17" s="65">
        <f t="shared" si="5"/>
        <v>900</v>
      </c>
      <c r="P17" s="38">
        <v>0</v>
      </c>
      <c r="Q17" s="38">
        <v>0</v>
      </c>
      <c r="R17" s="65">
        <f t="shared" si="1"/>
        <v>0</v>
      </c>
      <c r="S17" s="42">
        <f t="shared" si="2"/>
        <v>4030</v>
      </c>
      <c r="T17" s="2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64.5" customHeight="1">
      <c r="A18" s="38">
        <v>12</v>
      </c>
      <c r="B18" s="3" t="s">
        <v>44</v>
      </c>
      <c r="C18" s="70" t="s">
        <v>33</v>
      </c>
      <c r="D18" s="37">
        <v>2470</v>
      </c>
      <c r="E18" s="9">
        <v>410</v>
      </c>
      <c r="F18" s="65">
        <f t="shared" si="3"/>
        <v>2880</v>
      </c>
      <c r="G18" s="37">
        <v>200</v>
      </c>
      <c r="H18" s="9">
        <v>100</v>
      </c>
      <c r="I18" s="65">
        <f t="shared" si="4"/>
        <v>300</v>
      </c>
      <c r="J18" s="37">
        <v>200</v>
      </c>
      <c r="K18" s="9">
        <v>100</v>
      </c>
      <c r="L18" s="65">
        <f t="shared" si="0"/>
        <v>300</v>
      </c>
      <c r="M18" s="37">
        <v>700</v>
      </c>
      <c r="N18" s="9">
        <v>200</v>
      </c>
      <c r="O18" s="65">
        <f t="shared" si="5"/>
        <v>900</v>
      </c>
      <c r="P18" s="38">
        <v>0</v>
      </c>
      <c r="Q18" s="38">
        <v>0</v>
      </c>
      <c r="R18" s="65">
        <f t="shared" si="1"/>
        <v>0</v>
      </c>
      <c r="S18" s="42">
        <f t="shared" si="2"/>
        <v>4380</v>
      </c>
      <c r="T18" s="27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ht="64.5" customHeight="1">
      <c r="A19" s="38">
        <v>13</v>
      </c>
      <c r="B19" s="3" t="s">
        <v>45</v>
      </c>
      <c r="C19" s="70" t="s">
        <v>34</v>
      </c>
      <c r="D19" s="37">
        <v>1870</v>
      </c>
      <c r="E19" s="9">
        <v>310</v>
      </c>
      <c r="F19" s="65">
        <f t="shared" si="3"/>
        <v>2180</v>
      </c>
      <c r="G19" s="37">
        <v>200</v>
      </c>
      <c r="H19" s="9">
        <v>100</v>
      </c>
      <c r="I19" s="65">
        <f t="shared" si="4"/>
        <v>300</v>
      </c>
      <c r="J19" s="37">
        <v>200</v>
      </c>
      <c r="K19" s="9">
        <v>100</v>
      </c>
      <c r="L19" s="65">
        <f t="shared" si="0"/>
        <v>300</v>
      </c>
      <c r="M19" s="37">
        <v>700</v>
      </c>
      <c r="N19" s="9">
        <v>200</v>
      </c>
      <c r="O19" s="65">
        <f t="shared" si="5"/>
        <v>900</v>
      </c>
      <c r="P19" s="38">
        <v>0</v>
      </c>
      <c r="Q19" s="38">
        <v>0</v>
      </c>
      <c r="R19" s="65">
        <f t="shared" si="1"/>
        <v>0</v>
      </c>
      <c r="S19" s="42">
        <f t="shared" si="2"/>
        <v>3680</v>
      </c>
      <c r="T19" s="27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ht="64.5" customHeight="1">
      <c r="A20" s="38">
        <v>14</v>
      </c>
      <c r="B20" s="3" t="s">
        <v>46</v>
      </c>
      <c r="C20" s="70" t="s">
        <v>35</v>
      </c>
      <c r="D20" s="37">
        <v>1620</v>
      </c>
      <c r="E20" s="9">
        <v>270</v>
      </c>
      <c r="F20" s="65">
        <f t="shared" si="3"/>
        <v>1890</v>
      </c>
      <c r="G20" s="37">
        <v>200</v>
      </c>
      <c r="H20" s="9">
        <v>100</v>
      </c>
      <c r="I20" s="65">
        <f t="shared" si="4"/>
        <v>300</v>
      </c>
      <c r="J20" s="37">
        <v>200</v>
      </c>
      <c r="K20" s="9">
        <v>100</v>
      </c>
      <c r="L20" s="65">
        <f t="shared" si="0"/>
        <v>300</v>
      </c>
      <c r="M20" s="37">
        <v>0</v>
      </c>
      <c r="N20" s="9">
        <v>0</v>
      </c>
      <c r="O20" s="65">
        <f t="shared" si="5"/>
        <v>0</v>
      </c>
      <c r="P20" s="38">
        <v>4200</v>
      </c>
      <c r="Q20" s="38">
        <v>1200</v>
      </c>
      <c r="R20" s="65">
        <f t="shared" si="1"/>
        <v>5400</v>
      </c>
      <c r="S20" s="42">
        <f t="shared" si="2"/>
        <v>7890</v>
      </c>
      <c r="T20" s="27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ht="64.5" customHeight="1">
      <c r="A21" s="38">
        <v>15</v>
      </c>
      <c r="B21" s="3" t="s">
        <v>47</v>
      </c>
      <c r="C21" s="70" t="s">
        <v>36</v>
      </c>
      <c r="D21" s="37">
        <v>1560</v>
      </c>
      <c r="E21" s="9">
        <v>260</v>
      </c>
      <c r="F21" s="65">
        <f t="shared" si="3"/>
        <v>1820</v>
      </c>
      <c r="G21" s="37">
        <v>200</v>
      </c>
      <c r="H21" s="9">
        <v>100</v>
      </c>
      <c r="I21" s="65">
        <f t="shared" si="4"/>
        <v>300</v>
      </c>
      <c r="J21" s="37">
        <v>200</v>
      </c>
      <c r="K21" s="9">
        <v>100</v>
      </c>
      <c r="L21" s="65">
        <f t="shared" si="0"/>
        <v>300</v>
      </c>
      <c r="M21" s="37">
        <v>0</v>
      </c>
      <c r="N21" s="9">
        <v>0</v>
      </c>
      <c r="O21" s="65">
        <f t="shared" si="5"/>
        <v>0</v>
      </c>
      <c r="P21" s="38">
        <v>3000</v>
      </c>
      <c r="Q21" s="38">
        <v>1200</v>
      </c>
      <c r="R21" s="65">
        <f t="shared" si="1"/>
        <v>4200</v>
      </c>
      <c r="S21" s="42">
        <f t="shared" si="2"/>
        <v>6620</v>
      </c>
      <c r="T21" s="27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ht="64.5" customHeight="1">
      <c r="A22" s="38">
        <v>16</v>
      </c>
      <c r="B22" s="3" t="s">
        <v>48</v>
      </c>
      <c r="C22" s="70" t="s">
        <v>526</v>
      </c>
      <c r="D22" s="37">
        <v>0</v>
      </c>
      <c r="E22" s="9">
        <v>230</v>
      </c>
      <c r="F22" s="65">
        <f t="shared" si="3"/>
        <v>230</v>
      </c>
      <c r="G22" s="37">
        <v>0</v>
      </c>
      <c r="H22" s="9">
        <v>100</v>
      </c>
      <c r="I22" s="65">
        <f t="shared" si="4"/>
        <v>100</v>
      </c>
      <c r="J22" s="37">
        <v>0</v>
      </c>
      <c r="K22" s="9">
        <v>100</v>
      </c>
      <c r="L22" s="65">
        <f t="shared" si="0"/>
        <v>100</v>
      </c>
      <c r="M22" s="37">
        <v>0</v>
      </c>
      <c r="N22" s="9">
        <v>0</v>
      </c>
      <c r="O22" s="65">
        <f t="shared" si="5"/>
        <v>0</v>
      </c>
      <c r="P22" s="38">
        <v>3000</v>
      </c>
      <c r="Q22" s="38">
        <v>1200</v>
      </c>
      <c r="R22" s="65">
        <f t="shared" si="1"/>
        <v>4200</v>
      </c>
      <c r="S22" s="42">
        <f t="shared" si="2"/>
        <v>4630</v>
      </c>
      <c r="T22" s="27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ht="64.5" customHeight="1">
      <c r="A23" s="38">
        <v>17</v>
      </c>
      <c r="B23" s="3" t="s">
        <v>49</v>
      </c>
      <c r="C23" s="70" t="s">
        <v>52</v>
      </c>
      <c r="D23" s="37">
        <v>2270</v>
      </c>
      <c r="E23" s="9">
        <v>380</v>
      </c>
      <c r="F23" s="65">
        <f t="shared" si="3"/>
        <v>2650</v>
      </c>
      <c r="G23" s="37">
        <v>200</v>
      </c>
      <c r="H23" s="9">
        <v>100</v>
      </c>
      <c r="I23" s="65">
        <f t="shared" si="4"/>
        <v>300</v>
      </c>
      <c r="J23" s="37">
        <v>200</v>
      </c>
      <c r="K23" s="9">
        <v>100</v>
      </c>
      <c r="L23" s="65">
        <f t="shared" si="0"/>
        <v>300</v>
      </c>
      <c r="M23" s="37">
        <v>0</v>
      </c>
      <c r="N23" s="9">
        <v>0</v>
      </c>
      <c r="O23" s="65">
        <f t="shared" si="5"/>
        <v>0</v>
      </c>
      <c r="P23" s="38">
        <v>4200</v>
      </c>
      <c r="Q23" s="38">
        <v>1200</v>
      </c>
      <c r="R23" s="65">
        <f t="shared" si="1"/>
        <v>5400</v>
      </c>
      <c r="S23" s="42">
        <f t="shared" si="2"/>
        <v>8650</v>
      </c>
      <c r="T23" s="27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ht="64.5" customHeight="1">
      <c r="A24" s="38">
        <v>18</v>
      </c>
      <c r="B24" s="3" t="s">
        <v>50</v>
      </c>
      <c r="C24" s="70" t="s">
        <v>527</v>
      </c>
      <c r="D24" s="37">
        <v>2410</v>
      </c>
      <c r="E24" s="9">
        <v>400</v>
      </c>
      <c r="F24" s="65">
        <f t="shared" si="3"/>
        <v>2810</v>
      </c>
      <c r="G24" s="37">
        <v>200</v>
      </c>
      <c r="H24" s="9">
        <v>100</v>
      </c>
      <c r="I24" s="65">
        <f t="shared" si="4"/>
        <v>300</v>
      </c>
      <c r="J24" s="37">
        <v>200</v>
      </c>
      <c r="K24" s="9">
        <v>100</v>
      </c>
      <c r="L24" s="65">
        <f t="shared" si="0"/>
        <v>300</v>
      </c>
      <c r="M24" s="37">
        <v>0</v>
      </c>
      <c r="N24" s="9">
        <v>0</v>
      </c>
      <c r="O24" s="65">
        <f t="shared" si="5"/>
        <v>0</v>
      </c>
      <c r="P24" s="38">
        <v>4200</v>
      </c>
      <c r="Q24" s="38">
        <v>1200</v>
      </c>
      <c r="R24" s="65">
        <f t="shared" si="1"/>
        <v>5400</v>
      </c>
      <c r="S24" s="42">
        <f t="shared" si="2"/>
        <v>8810</v>
      </c>
      <c r="T24" s="27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ht="64.5" customHeight="1">
      <c r="A25" s="38">
        <v>19</v>
      </c>
      <c r="B25" s="3" t="s">
        <v>66</v>
      </c>
      <c r="C25" s="70" t="s">
        <v>528</v>
      </c>
      <c r="D25" s="37">
        <v>0</v>
      </c>
      <c r="E25" s="9">
        <v>460</v>
      </c>
      <c r="F25" s="65">
        <f t="shared" si="3"/>
        <v>460</v>
      </c>
      <c r="G25" s="37">
        <v>0</v>
      </c>
      <c r="H25" s="9">
        <v>100</v>
      </c>
      <c r="I25" s="65">
        <f t="shared" si="4"/>
        <v>100</v>
      </c>
      <c r="J25" s="37">
        <v>0</v>
      </c>
      <c r="K25" s="9">
        <v>100</v>
      </c>
      <c r="L25" s="65">
        <f t="shared" si="0"/>
        <v>100</v>
      </c>
      <c r="M25" s="37">
        <v>0</v>
      </c>
      <c r="N25" s="9">
        <v>200</v>
      </c>
      <c r="O25" s="65">
        <f t="shared" si="5"/>
        <v>200</v>
      </c>
      <c r="P25" s="38">
        <v>0</v>
      </c>
      <c r="Q25" s="38">
        <v>0</v>
      </c>
      <c r="R25" s="65">
        <f t="shared" si="1"/>
        <v>0</v>
      </c>
      <c r="S25" s="42">
        <f t="shared" si="2"/>
        <v>860</v>
      </c>
      <c r="T25" s="27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ht="64.5" customHeight="1">
      <c r="A26" s="38">
        <v>20</v>
      </c>
      <c r="B26" s="3" t="s">
        <v>67</v>
      </c>
      <c r="C26" s="70" t="s">
        <v>583</v>
      </c>
      <c r="D26" s="37">
        <v>270</v>
      </c>
      <c r="E26" s="9">
        <v>380</v>
      </c>
      <c r="F26" s="65">
        <f t="shared" si="3"/>
        <v>650</v>
      </c>
      <c r="G26" s="37">
        <v>150</v>
      </c>
      <c r="H26" s="9">
        <v>100</v>
      </c>
      <c r="I26" s="65">
        <f t="shared" si="4"/>
        <v>250</v>
      </c>
      <c r="J26" s="37">
        <v>150</v>
      </c>
      <c r="K26" s="9">
        <v>100</v>
      </c>
      <c r="L26" s="65">
        <f t="shared" si="0"/>
        <v>250</v>
      </c>
      <c r="M26" s="37">
        <v>200</v>
      </c>
      <c r="N26" s="9">
        <v>0</v>
      </c>
      <c r="O26" s="65">
        <f t="shared" si="5"/>
        <v>200</v>
      </c>
      <c r="P26" s="38">
        <v>1200</v>
      </c>
      <c r="Q26" s="38">
        <v>1200</v>
      </c>
      <c r="R26" s="65">
        <f t="shared" si="1"/>
        <v>2400</v>
      </c>
      <c r="S26" s="42">
        <f t="shared" si="2"/>
        <v>3750</v>
      </c>
      <c r="T26" s="27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ht="64.5" customHeight="1">
      <c r="A27" s="38">
        <v>21</v>
      </c>
      <c r="B27" s="3" t="s">
        <v>68</v>
      </c>
      <c r="C27" s="70" t="s">
        <v>56</v>
      </c>
      <c r="D27" s="37">
        <v>2270</v>
      </c>
      <c r="E27" s="9">
        <v>380</v>
      </c>
      <c r="F27" s="65">
        <f t="shared" si="3"/>
        <v>2650</v>
      </c>
      <c r="G27" s="37">
        <v>200</v>
      </c>
      <c r="H27" s="9">
        <v>100</v>
      </c>
      <c r="I27" s="65">
        <f t="shared" si="4"/>
        <v>300</v>
      </c>
      <c r="J27" s="37">
        <v>200</v>
      </c>
      <c r="K27" s="9">
        <v>100</v>
      </c>
      <c r="L27" s="65">
        <f t="shared" si="0"/>
        <v>300</v>
      </c>
      <c r="M27" s="37">
        <v>700</v>
      </c>
      <c r="N27" s="9">
        <v>200</v>
      </c>
      <c r="O27" s="65">
        <f t="shared" si="5"/>
        <v>900</v>
      </c>
      <c r="P27" s="38">
        <v>0</v>
      </c>
      <c r="Q27" s="38">
        <v>0</v>
      </c>
      <c r="R27" s="65">
        <f t="shared" si="1"/>
        <v>0</v>
      </c>
      <c r="S27" s="42">
        <f t="shared" si="2"/>
        <v>4150</v>
      </c>
      <c r="T27" s="27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ht="64.5" customHeight="1">
      <c r="A28" s="38">
        <v>22</v>
      </c>
      <c r="B28" s="3" t="s">
        <v>69</v>
      </c>
      <c r="C28" s="70" t="s">
        <v>57</v>
      </c>
      <c r="D28" s="37">
        <v>2340</v>
      </c>
      <c r="E28" s="9">
        <v>390</v>
      </c>
      <c r="F28" s="65">
        <f t="shared" si="3"/>
        <v>2730</v>
      </c>
      <c r="G28" s="37">
        <v>200</v>
      </c>
      <c r="H28" s="9">
        <v>100</v>
      </c>
      <c r="I28" s="65">
        <f t="shared" si="4"/>
        <v>300</v>
      </c>
      <c r="J28" s="37">
        <v>200</v>
      </c>
      <c r="K28" s="9">
        <v>100</v>
      </c>
      <c r="L28" s="65">
        <f t="shared" si="0"/>
        <v>300</v>
      </c>
      <c r="M28" s="37">
        <v>700</v>
      </c>
      <c r="N28" s="9">
        <v>200</v>
      </c>
      <c r="O28" s="65">
        <f t="shared" si="5"/>
        <v>900</v>
      </c>
      <c r="P28" s="38">
        <v>0</v>
      </c>
      <c r="Q28" s="38">
        <v>0</v>
      </c>
      <c r="R28" s="65">
        <f t="shared" si="1"/>
        <v>0</v>
      </c>
      <c r="S28" s="42">
        <f t="shared" si="2"/>
        <v>4230</v>
      </c>
      <c r="T28" s="27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ht="64.5" customHeight="1">
      <c r="A29" s="38">
        <v>23</v>
      </c>
      <c r="B29" s="3" t="s">
        <v>70</v>
      </c>
      <c r="C29" s="70" t="s">
        <v>58</v>
      </c>
      <c r="D29" s="37">
        <v>2750</v>
      </c>
      <c r="E29" s="9">
        <v>460</v>
      </c>
      <c r="F29" s="65">
        <f t="shared" si="3"/>
        <v>3210</v>
      </c>
      <c r="G29" s="37">
        <v>200</v>
      </c>
      <c r="H29" s="9">
        <v>100</v>
      </c>
      <c r="I29" s="65">
        <f t="shared" si="4"/>
        <v>300</v>
      </c>
      <c r="J29" s="37">
        <v>200</v>
      </c>
      <c r="K29" s="9">
        <v>100</v>
      </c>
      <c r="L29" s="65">
        <f t="shared" si="0"/>
        <v>300</v>
      </c>
      <c r="M29" s="37">
        <v>700</v>
      </c>
      <c r="N29" s="9">
        <v>200</v>
      </c>
      <c r="O29" s="65">
        <f t="shared" si="5"/>
        <v>900</v>
      </c>
      <c r="P29" s="38">
        <v>0</v>
      </c>
      <c r="Q29" s="38">
        <v>0</v>
      </c>
      <c r="R29" s="65">
        <f t="shared" si="1"/>
        <v>0</v>
      </c>
      <c r="S29" s="42">
        <f t="shared" si="2"/>
        <v>4710</v>
      </c>
      <c r="T29" s="27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ht="64.5" customHeight="1">
      <c r="A30" s="38">
        <v>24</v>
      </c>
      <c r="B30" s="3" t="s">
        <v>71</v>
      </c>
      <c r="C30" s="70" t="s">
        <v>59</v>
      </c>
      <c r="D30" s="37">
        <v>2770</v>
      </c>
      <c r="E30" s="9">
        <v>460</v>
      </c>
      <c r="F30" s="65">
        <f t="shared" si="3"/>
        <v>3230</v>
      </c>
      <c r="G30" s="37">
        <v>200</v>
      </c>
      <c r="H30" s="9">
        <v>100</v>
      </c>
      <c r="I30" s="65">
        <f t="shared" si="4"/>
        <v>300</v>
      </c>
      <c r="J30" s="37">
        <v>200</v>
      </c>
      <c r="K30" s="9">
        <v>100</v>
      </c>
      <c r="L30" s="65">
        <f t="shared" si="0"/>
        <v>300</v>
      </c>
      <c r="M30" s="37">
        <v>700</v>
      </c>
      <c r="N30" s="9">
        <v>200</v>
      </c>
      <c r="O30" s="65">
        <f t="shared" si="5"/>
        <v>900</v>
      </c>
      <c r="P30" s="38">
        <v>0</v>
      </c>
      <c r="Q30" s="38">
        <v>0</v>
      </c>
      <c r="R30" s="65">
        <f t="shared" si="1"/>
        <v>0</v>
      </c>
      <c r="S30" s="42">
        <f t="shared" si="2"/>
        <v>4730</v>
      </c>
      <c r="T30" s="27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ht="64.5" customHeight="1">
      <c r="A31" s="38">
        <v>25</v>
      </c>
      <c r="B31" s="3" t="s">
        <v>72</v>
      </c>
      <c r="C31" s="70" t="s">
        <v>60</v>
      </c>
      <c r="D31" s="37">
        <v>0</v>
      </c>
      <c r="E31" s="9">
        <v>270</v>
      </c>
      <c r="F31" s="65">
        <f t="shared" si="3"/>
        <v>270</v>
      </c>
      <c r="G31" s="37">
        <v>0</v>
      </c>
      <c r="H31" s="9">
        <v>100</v>
      </c>
      <c r="I31" s="65">
        <f t="shared" si="4"/>
        <v>100</v>
      </c>
      <c r="J31" s="37">
        <v>0</v>
      </c>
      <c r="K31" s="9">
        <v>100</v>
      </c>
      <c r="L31" s="65">
        <f t="shared" si="0"/>
        <v>100</v>
      </c>
      <c r="M31" s="37">
        <v>0</v>
      </c>
      <c r="N31" s="9">
        <v>200</v>
      </c>
      <c r="O31" s="65">
        <f t="shared" si="5"/>
        <v>200</v>
      </c>
      <c r="P31" s="38">
        <v>0</v>
      </c>
      <c r="Q31" s="38">
        <v>0</v>
      </c>
      <c r="R31" s="65">
        <f t="shared" si="1"/>
        <v>0</v>
      </c>
      <c r="S31" s="42">
        <f t="shared" si="2"/>
        <v>670</v>
      </c>
      <c r="T31" s="2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ht="64.5" customHeight="1">
      <c r="A32" s="38">
        <v>26</v>
      </c>
      <c r="B32" s="3" t="s">
        <v>73</v>
      </c>
      <c r="C32" s="70" t="s">
        <v>61</v>
      </c>
      <c r="D32" s="37">
        <v>2530</v>
      </c>
      <c r="E32" s="9">
        <v>420</v>
      </c>
      <c r="F32" s="65">
        <f t="shared" si="3"/>
        <v>2950</v>
      </c>
      <c r="G32" s="37">
        <v>200</v>
      </c>
      <c r="H32" s="9">
        <v>100</v>
      </c>
      <c r="I32" s="65">
        <f t="shared" si="4"/>
        <v>300</v>
      </c>
      <c r="J32" s="37">
        <v>200</v>
      </c>
      <c r="K32" s="9">
        <v>100</v>
      </c>
      <c r="L32" s="65">
        <f t="shared" si="0"/>
        <v>300</v>
      </c>
      <c r="M32" s="37">
        <v>700</v>
      </c>
      <c r="N32" s="9">
        <v>0</v>
      </c>
      <c r="O32" s="65">
        <f t="shared" si="5"/>
        <v>700</v>
      </c>
      <c r="P32" s="38">
        <v>1800</v>
      </c>
      <c r="Q32" s="38">
        <v>1200</v>
      </c>
      <c r="R32" s="65">
        <f t="shared" si="1"/>
        <v>3000</v>
      </c>
      <c r="S32" s="42">
        <f t="shared" si="2"/>
        <v>7250</v>
      </c>
      <c r="T32" s="27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8" ht="64.5" customHeight="1">
      <c r="A33" s="38">
        <v>27</v>
      </c>
      <c r="B33" s="3" t="s">
        <v>74</v>
      </c>
      <c r="C33" s="70" t="s">
        <v>62</v>
      </c>
      <c r="D33" s="37">
        <v>2270</v>
      </c>
      <c r="E33" s="9">
        <v>380</v>
      </c>
      <c r="F33" s="65">
        <f t="shared" si="3"/>
        <v>2650</v>
      </c>
      <c r="G33" s="37">
        <v>200</v>
      </c>
      <c r="H33" s="9">
        <v>100</v>
      </c>
      <c r="I33" s="65">
        <f t="shared" si="4"/>
        <v>300</v>
      </c>
      <c r="J33" s="37">
        <v>200</v>
      </c>
      <c r="K33" s="9">
        <v>100</v>
      </c>
      <c r="L33" s="65">
        <f t="shared" si="0"/>
        <v>300</v>
      </c>
      <c r="M33" s="37">
        <v>0</v>
      </c>
      <c r="N33" s="9">
        <v>0</v>
      </c>
      <c r="O33" s="65">
        <f t="shared" si="5"/>
        <v>0</v>
      </c>
      <c r="P33" s="38">
        <v>4200</v>
      </c>
      <c r="Q33" s="38">
        <v>1200</v>
      </c>
      <c r="R33" s="65">
        <f t="shared" si="1"/>
        <v>5400</v>
      </c>
      <c r="S33" s="42">
        <f t="shared" si="2"/>
        <v>8650</v>
      </c>
      <c r="T33" s="2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ht="64.5" customHeight="1">
      <c r="A34" s="38">
        <v>28</v>
      </c>
      <c r="B34" s="3" t="s">
        <v>75</v>
      </c>
      <c r="C34" s="70" t="s">
        <v>502</v>
      </c>
      <c r="D34" s="37">
        <v>310</v>
      </c>
      <c r="E34" s="9">
        <v>50</v>
      </c>
      <c r="F34" s="65">
        <f t="shared" si="3"/>
        <v>360</v>
      </c>
      <c r="G34" s="37">
        <v>200</v>
      </c>
      <c r="H34" s="9">
        <v>100</v>
      </c>
      <c r="I34" s="65">
        <f t="shared" si="4"/>
        <v>300</v>
      </c>
      <c r="J34" s="37">
        <v>200</v>
      </c>
      <c r="K34" s="9">
        <v>100</v>
      </c>
      <c r="L34" s="65">
        <f t="shared" si="0"/>
        <v>300</v>
      </c>
      <c r="M34" s="37">
        <v>700</v>
      </c>
      <c r="N34" s="9">
        <v>200</v>
      </c>
      <c r="O34" s="65">
        <f t="shared" si="5"/>
        <v>900</v>
      </c>
      <c r="P34" s="38">
        <v>0</v>
      </c>
      <c r="Q34" s="38">
        <v>0</v>
      </c>
      <c r="R34" s="65">
        <f t="shared" si="1"/>
        <v>0</v>
      </c>
      <c r="S34" s="42">
        <f t="shared" si="2"/>
        <v>1860</v>
      </c>
      <c r="T34" s="27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38" ht="64.5" customHeight="1">
      <c r="A35" s="38">
        <v>29</v>
      </c>
      <c r="B35" s="3" t="s">
        <v>76</v>
      </c>
      <c r="C35" s="70" t="s">
        <v>64</v>
      </c>
      <c r="D35" s="37">
        <v>350</v>
      </c>
      <c r="E35" s="9">
        <v>60</v>
      </c>
      <c r="F35" s="65">
        <f t="shared" si="3"/>
        <v>410</v>
      </c>
      <c r="G35" s="37">
        <v>200</v>
      </c>
      <c r="H35" s="9">
        <v>100</v>
      </c>
      <c r="I35" s="65">
        <f t="shared" si="4"/>
        <v>300</v>
      </c>
      <c r="J35" s="37">
        <v>200</v>
      </c>
      <c r="K35" s="9">
        <v>100</v>
      </c>
      <c r="L35" s="65">
        <f t="shared" si="0"/>
        <v>300</v>
      </c>
      <c r="M35" s="37">
        <v>700</v>
      </c>
      <c r="N35" s="9">
        <v>200</v>
      </c>
      <c r="O35" s="65">
        <f t="shared" si="5"/>
        <v>900</v>
      </c>
      <c r="P35" s="38">
        <v>0</v>
      </c>
      <c r="Q35" s="38">
        <v>0</v>
      </c>
      <c r="R35" s="65">
        <f t="shared" si="1"/>
        <v>0</v>
      </c>
      <c r="S35" s="42">
        <f t="shared" si="2"/>
        <v>1910</v>
      </c>
      <c r="T35" s="2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ht="64.5" customHeight="1">
      <c r="A36" s="38">
        <v>30</v>
      </c>
      <c r="B36" s="3" t="s">
        <v>77</v>
      </c>
      <c r="C36" s="70" t="s">
        <v>65</v>
      </c>
      <c r="D36" s="37">
        <v>2990</v>
      </c>
      <c r="E36" s="9">
        <v>500</v>
      </c>
      <c r="F36" s="65">
        <f t="shared" si="3"/>
        <v>3490</v>
      </c>
      <c r="G36" s="37">
        <v>200</v>
      </c>
      <c r="H36" s="9">
        <v>100</v>
      </c>
      <c r="I36" s="65">
        <f t="shared" si="4"/>
        <v>300</v>
      </c>
      <c r="J36" s="37">
        <v>200</v>
      </c>
      <c r="K36" s="9">
        <v>100</v>
      </c>
      <c r="L36" s="65">
        <f t="shared" si="0"/>
        <v>300</v>
      </c>
      <c r="M36" s="37">
        <v>0</v>
      </c>
      <c r="N36" s="9">
        <v>0</v>
      </c>
      <c r="O36" s="65">
        <f t="shared" si="5"/>
        <v>0</v>
      </c>
      <c r="P36" s="38">
        <v>4200</v>
      </c>
      <c r="Q36" s="38">
        <v>1200</v>
      </c>
      <c r="R36" s="65">
        <f t="shared" si="1"/>
        <v>5400</v>
      </c>
      <c r="S36" s="42">
        <f t="shared" si="2"/>
        <v>9490</v>
      </c>
      <c r="T36" s="27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1:38" ht="64.5" customHeight="1">
      <c r="A37" s="38">
        <v>31</v>
      </c>
      <c r="B37" s="3" t="s">
        <v>78</v>
      </c>
      <c r="C37" s="70" t="s">
        <v>94</v>
      </c>
      <c r="D37" s="37">
        <v>350</v>
      </c>
      <c r="E37" s="9">
        <v>60</v>
      </c>
      <c r="F37" s="65">
        <f t="shared" si="3"/>
        <v>410</v>
      </c>
      <c r="G37" s="37">
        <v>200</v>
      </c>
      <c r="H37" s="9">
        <v>100</v>
      </c>
      <c r="I37" s="65">
        <f t="shared" si="4"/>
        <v>300</v>
      </c>
      <c r="J37" s="37">
        <v>200</v>
      </c>
      <c r="K37" s="9">
        <v>100</v>
      </c>
      <c r="L37" s="65">
        <f t="shared" si="0"/>
        <v>300</v>
      </c>
      <c r="M37" s="37">
        <v>700</v>
      </c>
      <c r="N37" s="9">
        <v>200</v>
      </c>
      <c r="O37" s="65">
        <f t="shared" si="5"/>
        <v>900</v>
      </c>
      <c r="P37" s="38">
        <v>0</v>
      </c>
      <c r="Q37" s="38">
        <v>0</v>
      </c>
      <c r="R37" s="65">
        <f t="shared" si="1"/>
        <v>0</v>
      </c>
      <c r="S37" s="42">
        <f t="shared" si="2"/>
        <v>1910</v>
      </c>
      <c r="T37" s="27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:38" ht="64.5" customHeight="1">
      <c r="A38" s="38">
        <v>32</v>
      </c>
      <c r="B38" s="3" t="s">
        <v>79</v>
      </c>
      <c r="C38" s="70" t="s">
        <v>95</v>
      </c>
      <c r="D38" s="37">
        <v>2510</v>
      </c>
      <c r="E38" s="9">
        <v>420</v>
      </c>
      <c r="F38" s="65">
        <f t="shared" si="3"/>
        <v>2930</v>
      </c>
      <c r="G38" s="37">
        <v>200</v>
      </c>
      <c r="H38" s="9">
        <v>100</v>
      </c>
      <c r="I38" s="65">
        <f t="shared" si="4"/>
        <v>300</v>
      </c>
      <c r="J38" s="37">
        <v>200</v>
      </c>
      <c r="K38" s="9">
        <v>100</v>
      </c>
      <c r="L38" s="65">
        <f t="shared" si="0"/>
        <v>300</v>
      </c>
      <c r="M38" s="37">
        <v>700</v>
      </c>
      <c r="N38" s="9">
        <v>200</v>
      </c>
      <c r="O38" s="65">
        <f t="shared" si="5"/>
        <v>900</v>
      </c>
      <c r="P38" s="38">
        <v>0</v>
      </c>
      <c r="Q38" s="38">
        <v>0</v>
      </c>
      <c r="R38" s="65">
        <f t="shared" si="1"/>
        <v>0</v>
      </c>
      <c r="S38" s="42">
        <f t="shared" si="2"/>
        <v>4430</v>
      </c>
      <c r="T38" s="2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1:38" ht="64.5" customHeight="1">
      <c r="A39" s="38">
        <v>33</v>
      </c>
      <c r="B39" s="3" t="s">
        <v>80</v>
      </c>
      <c r="C39" s="70" t="s">
        <v>96</v>
      </c>
      <c r="D39" s="37">
        <v>2580</v>
      </c>
      <c r="E39" s="9">
        <v>430</v>
      </c>
      <c r="F39" s="65">
        <f t="shared" si="3"/>
        <v>3010</v>
      </c>
      <c r="G39" s="37">
        <v>200</v>
      </c>
      <c r="H39" s="9">
        <v>100</v>
      </c>
      <c r="I39" s="65">
        <f t="shared" si="4"/>
        <v>300</v>
      </c>
      <c r="J39" s="37">
        <v>200</v>
      </c>
      <c r="K39" s="9">
        <v>100</v>
      </c>
      <c r="L39" s="65">
        <f t="shared" si="0"/>
        <v>300</v>
      </c>
      <c r="M39" s="37">
        <v>700</v>
      </c>
      <c r="N39" s="9">
        <v>0</v>
      </c>
      <c r="O39" s="65">
        <f t="shared" si="5"/>
        <v>700</v>
      </c>
      <c r="P39" s="38">
        <v>3000</v>
      </c>
      <c r="Q39" s="38">
        <v>1200</v>
      </c>
      <c r="R39" s="65">
        <f t="shared" si="1"/>
        <v>4200</v>
      </c>
      <c r="S39" s="42">
        <f t="shared" si="2"/>
        <v>8510</v>
      </c>
      <c r="T39" s="27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38" ht="64.5" customHeight="1">
      <c r="A40" s="38">
        <v>34</v>
      </c>
      <c r="B40" s="3" t="s">
        <v>81</v>
      </c>
      <c r="C40" s="70" t="s">
        <v>97</v>
      </c>
      <c r="D40" s="37">
        <v>2890</v>
      </c>
      <c r="E40" s="9">
        <v>480</v>
      </c>
      <c r="F40" s="65">
        <f t="shared" si="3"/>
        <v>3370</v>
      </c>
      <c r="G40" s="37">
        <v>200</v>
      </c>
      <c r="H40" s="9">
        <v>100</v>
      </c>
      <c r="I40" s="65">
        <f t="shared" si="4"/>
        <v>300</v>
      </c>
      <c r="J40" s="37">
        <v>200</v>
      </c>
      <c r="K40" s="9">
        <v>100</v>
      </c>
      <c r="L40" s="65">
        <f t="shared" si="0"/>
        <v>300</v>
      </c>
      <c r="M40" s="37">
        <v>0</v>
      </c>
      <c r="N40" s="9">
        <v>0</v>
      </c>
      <c r="O40" s="65">
        <f t="shared" si="5"/>
        <v>0</v>
      </c>
      <c r="P40" s="38">
        <v>4200</v>
      </c>
      <c r="Q40" s="38">
        <v>1200</v>
      </c>
      <c r="R40" s="65">
        <f t="shared" si="1"/>
        <v>5400</v>
      </c>
      <c r="S40" s="42">
        <f t="shared" si="2"/>
        <v>9370</v>
      </c>
      <c r="T40" s="27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1:38" ht="64.5" customHeight="1">
      <c r="A41" s="38">
        <v>35</v>
      </c>
      <c r="B41" s="3" t="s">
        <v>82</v>
      </c>
      <c r="C41" s="74" t="s">
        <v>98</v>
      </c>
      <c r="D41" s="37">
        <v>1300</v>
      </c>
      <c r="E41" s="9">
        <v>1050</v>
      </c>
      <c r="F41" s="65">
        <f t="shared" si="3"/>
        <v>2350</v>
      </c>
      <c r="G41" s="37">
        <v>200</v>
      </c>
      <c r="H41" s="9">
        <v>100</v>
      </c>
      <c r="I41" s="65">
        <f t="shared" si="4"/>
        <v>300</v>
      </c>
      <c r="J41" s="37">
        <v>200</v>
      </c>
      <c r="K41" s="9">
        <v>100</v>
      </c>
      <c r="L41" s="65">
        <f t="shared" si="0"/>
        <v>300</v>
      </c>
      <c r="M41" s="37">
        <v>0</v>
      </c>
      <c r="N41" s="9">
        <v>0</v>
      </c>
      <c r="O41" s="65">
        <f t="shared" si="5"/>
        <v>0</v>
      </c>
      <c r="P41" s="38">
        <v>4200</v>
      </c>
      <c r="Q41" s="38">
        <v>1200</v>
      </c>
      <c r="R41" s="65">
        <f t="shared" si="1"/>
        <v>5400</v>
      </c>
      <c r="S41" s="42">
        <f t="shared" si="2"/>
        <v>8350</v>
      </c>
      <c r="T41" s="27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1:38" ht="64.5" customHeight="1">
      <c r="A42" s="38">
        <v>36</v>
      </c>
      <c r="B42" s="3" t="s">
        <v>83</v>
      </c>
      <c r="C42" s="74" t="s">
        <v>98</v>
      </c>
      <c r="D42" s="37">
        <v>250</v>
      </c>
      <c r="E42" s="9">
        <v>40</v>
      </c>
      <c r="F42" s="65">
        <f t="shared" si="3"/>
        <v>290</v>
      </c>
      <c r="G42" s="37">
        <v>0</v>
      </c>
      <c r="H42" s="9">
        <v>0</v>
      </c>
      <c r="I42" s="65">
        <f t="shared" si="4"/>
        <v>0</v>
      </c>
      <c r="J42" s="37">
        <v>0</v>
      </c>
      <c r="K42" s="9">
        <v>0</v>
      </c>
      <c r="L42" s="65">
        <f t="shared" si="0"/>
        <v>0</v>
      </c>
      <c r="M42" s="37">
        <v>0</v>
      </c>
      <c r="N42" s="9">
        <v>0</v>
      </c>
      <c r="O42" s="65">
        <f t="shared" si="5"/>
        <v>0</v>
      </c>
      <c r="P42" s="38">
        <v>0</v>
      </c>
      <c r="Q42" s="38">
        <v>0</v>
      </c>
      <c r="R42" s="65">
        <f t="shared" si="1"/>
        <v>0</v>
      </c>
      <c r="S42" s="42">
        <f t="shared" si="2"/>
        <v>290</v>
      </c>
      <c r="T42" s="27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1:38" ht="64.5" customHeight="1">
      <c r="A43" s="38">
        <v>37</v>
      </c>
      <c r="B43" s="3" t="s">
        <v>84</v>
      </c>
      <c r="C43" s="70" t="s">
        <v>99</v>
      </c>
      <c r="D43" s="37">
        <v>3710</v>
      </c>
      <c r="E43" s="9">
        <v>620</v>
      </c>
      <c r="F43" s="65">
        <f t="shared" si="3"/>
        <v>4330</v>
      </c>
      <c r="G43" s="37">
        <v>200</v>
      </c>
      <c r="H43" s="9">
        <v>100</v>
      </c>
      <c r="I43" s="65">
        <f t="shared" si="4"/>
        <v>300</v>
      </c>
      <c r="J43" s="37">
        <v>200</v>
      </c>
      <c r="K43" s="9">
        <v>100</v>
      </c>
      <c r="L43" s="65">
        <f t="shared" si="0"/>
        <v>300</v>
      </c>
      <c r="M43" s="37">
        <v>0</v>
      </c>
      <c r="N43" s="9">
        <v>0</v>
      </c>
      <c r="O43" s="65">
        <f t="shared" si="5"/>
        <v>0</v>
      </c>
      <c r="P43" s="38">
        <v>4200</v>
      </c>
      <c r="Q43" s="38">
        <v>1200</v>
      </c>
      <c r="R43" s="65">
        <f t="shared" si="1"/>
        <v>5400</v>
      </c>
      <c r="S43" s="42">
        <f t="shared" si="2"/>
        <v>10330</v>
      </c>
      <c r="T43" s="27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1:38" ht="64.5" customHeight="1">
      <c r="A44" s="38">
        <v>38</v>
      </c>
      <c r="B44" s="3" t="s">
        <v>85</v>
      </c>
      <c r="C44" s="70" t="s">
        <v>594</v>
      </c>
      <c r="D44" s="37">
        <v>0</v>
      </c>
      <c r="E44" s="9">
        <v>150</v>
      </c>
      <c r="F44" s="65">
        <f t="shared" si="3"/>
        <v>150</v>
      </c>
      <c r="G44" s="37">
        <v>0</v>
      </c>
      <c r="H44" s="9">
        <v>100</v>
      </c>
      <c r="I44" s="65">
        <f t="shared" si="4"/>
        <v>100</v>
      </c>
      <c r="J44" s="37">
        <v>0</v>
      </c>
      <c r="K44" s="9">
        <v>100</v>
      </c>
      <c r="L44" s="65">
        <f t="shared" si="0"/>
        <v>100</v>
      </c>
      <c r="M44" s="37">
        <v>0</v>
      </c>
      <c r="N44" s="9">
        <v>0</v>
      </c>
      <c r="O44" s="65">
        <f t="shared" si="5"/>
        <v>0</v>
      </c>
      <c r="P44" s="38">
        <v>0</v>
      </c>
      <c r="Q44" s="38">
        <v>1200</v>
      </c>
      <c r="R44" s="65">
        <f t="shared" si="1"/>
        <v>1200</v>
      </c>
      <c r="S44" s="42">
        <f t="shared" si="2"/>
        <v>1550</v>
      </c>
      <c r="T44" s="27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38" ht="64.5" customHeight="1">
      <c r="A45" s="38">
        <v>39</v>
      </c>
      <c r="B45" s="3" t="s">
        <v>86</v>
      </c>
      <c r="C45" s="74" t="s">
        <v>416</v>
      </c>
      <c r="D45" s="37">
        <v>410</v>
      </c>
      <c r="E45" s="9">
        <v>70</v>
      </c>
      <c r="F45" s="65">
        <f t="shared" si="3"/>
        <v>480</v>
      </c>
      <c r="G45" s="37">
        <v>200</v>
      </c>
      <c r="H45" s="9">
        <v>100</v>
      </c>
      <c r="I45" s="65">
        <f t="shared" si="4"/>
        <v>300</v>
      </c>
      <c r="J45" s="37">
        <v>200</v>
      </c>
      <c r="K45" s="9">
        <v>100</v>
      </c>
      <c r="L45" s="65">
        <f t="shared" si="0"/>
        <v>300</v>
      </c>
      <c r="M45" s="37">
        <v>0</v>
      </c>
      <c r="N45" s="9">
        <v>0</v>
      </c>
      <c r="O45" s="65">
        <f t="shared" si="5"/>
        <v>0</v>
      </c>
      <c r="P45" s="38">
        <v>4200</v>
      </c>
      <c r="Q45" s="38">
        <v>1200</v>
      </c>
      <c r="R45" s="65">
        <f t="shared" si="1"/>
        <v>5400</v>
      </c>
      <c r="S45" s="42">
        <f t="shared" si="2"/>
        <v>6480</v>
      </c>
      <c r="T45" s="27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1:38" ht="64.5" customHeight="1">
      <c r="A46" s="38">
        <v>40</v>
      </c>
      <c r="B46" s="3" t="s">
        <v>381</v>
      </c>
      <c r="C46" s="74" t="s">
        <v>416</v>
      </c>
      <c r="D46" s="37">
        <v>4450</v>
      </c>
      <c r="E46" s="9">
        <v>740</v>
      </c>
      <c r="F46" s="65">
        <f>SUM(D46:E46)</f>
        <v>5190</v>
      </c>
      <c r="G46" s="37">
        <v>200</v>
      </c>
      <c r="H46" s="9">
        <v>100</v>
      </c>
      <c r="I46" s="65">
        <f>SUM(G46:H46)</f>
        <v>300</v>
      </c>
      <c r="J46" s="37">
        <v>200</v>
      </c>
      <c r="K46" s="9">
        <v>100</v>
      </c>
      <c r="L46" s="65">
        <f>SUM(J46:K46)</f>
        <v>300</v>
      </c>
      <c r="M46" s="37">
        <v>700</v>
      </c>
      <c r="N46" s="9">
        <v>200</v>
      </c>
      <c r="O46" s="65">
        <f>SUM(M46:N46)</f>
        <v>900</v>
      </c>
      <c r="P46" s="38">
        <v>0</v>
      </c>
      <c r="Q46" s="38">
        <v>0</v>
      </c>
      <c r="R46" s="65">
        <f>SUM(P46:Q46)</f>
        <v>0</v>
      </c>
      <c r="S46" s="42">
        <f t="shared" si="2"/>
        <v>6690</v>
      </c>
      <c r="T46" s="2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1:38" ht="64.5" customHeight="1">
      <c r="A47" s="38">
        <v>41</v>
      </c>
      <c r="B47" s="3" t="s">
        <v>87</v>
      </c>
      <c r="C47" s="74" t="s">
        <v>102</v>
      </c>
      <c r="D47" s="37">
        <v>410</v>
      </c>
      <c r="E47" s="9">
        <v>70</v>
      </c>
      <c r="F47" s="65">
        <f t="shared" si="3"/>
        <v>480</v>
      </c>
      <c r="G47" s="37">
        <v>200</v>
      </c>
      <c r="H47" s="9">
        <v>100</v>
      </c>
      <c r="I47" s="65">
        <f t="shared" si="4"/>
        <v>300</v>
      </c>
      <c r="J47" s="37">
        <v>200</v>
      </c>
      <c r="K47" s="9">
        <v>100</v>
      </c>
      <c r="L47" s="65">
        <f t="shared" si="0"/>
        <v>300</v>
      </c>
      <c r="M47" s="37">
        <v>0</v>
      </c>
      <c r="N47" s="9">
        <v>0</v>
      </c>
      <c r="O47" s="65">
        <f t="shared" si="5"/>
        <v>0</v>
      </c>
      <c r="P47" s="38">
        <v>0</v>
      </c>
      <c r="Q47" s="38">
        <v>0</v>
      </c>
      <c r="R47" s="65">
        <f t="shared" si="1"/>
        <v>0</v>
      </c>
      <c r="S47" s="42">
        <f t="shared" si="2"/>
        <v>1080</v>
      </c>
      <c r="T47" s="27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spans="1:38" ht="64.5" customHeight="1">
      <c r="A48" s="38">
        <v>42</v>
      </c>
      <c r="B48" s="3" t="s">
        <v>170</v>
      </c>
      <c r="C48" s="74" t="s">
        <v>102</v>
      </c>
      <c r="D48" s="37">
        <v>7600</v>
      </c>
      <c r="E48" s="9">
        <v>1900</v>
      </c>
      <c r="F48" s="65">
        <f>SUM(D48:E48)</f>
        <v>9500</v>
      </c>
      <c r="G48" s="37">
        <v>200</v>
      </c>
      <c r="H48" s="9">
        <v>100</v>
      </c>
      <c r="I48" s="65">
        <f>SUM(G48:H48)</f>
        <v>300</v>
      </c>
      <c r="J48" s="37">
        <v>200</v>
      </c>
      <c r="K48" s="9">
        <v>100</v>
      </c>
      <c r="L48" s="65">
        <f>SUM(J48:K48)</f>
        <v>300</v>
      </c>
      <c r="M48" s="37">
        <v>0</v>
      </c>
      <c r="N48" s="9">
        <v>0</v>
      </c>
      <c r="O48" s="65">
        <f>SUM(M48:N48)</f>
        <v>0</v>
      </c>
      <c r="P48" s="38">
        <v>3700</v>
      </c>
      <c r="Q48" s="38">
        <v>1200</v>
      </c>
      <c r="R48" s="65">
        <f>SUM(P48:Q48)</f>
        <v>4900</v>
      </c>
      <c r="S48" s="42">
        <f>F48+I48+L48+O48+R48</f>
        <v>15000</v>
      </c>
      <c r="T48" s="27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64.5" customHeight="1">
      <c r="A49" s="38">
        <v>43</v>
      </c>
      <c r="B49" s="3" t="s">
        <v>88</v>
      </c>
      <c r="C49" s="70" t="s">
        <v>103</v>
      </c>
      <c r="D49" s="37">
        <v>3070</v>
      </c>
      <c r="E49" s="9">
        <v>510</v>
      </c>
      <c r="F49" s="65">
        <f t="shared" si="3"/>
        <v>3580</v>
      </c>
      <c r="G49" s="37">
        <v>200</v>
      </c>
      <c r="H49" s="9">
        <v>100</v>
      </c>
      <c r="I49" s="65">
        <f t="shared" si="4"/>
        <v>300</v>
      </c>
      <c r="J49" s="37">
        <v>200</v>
      </c>
      <c r="K49" s="9">
        <v>100</v>
      </c>
      <c r="L49" s="65">
        <f t="shared" si="0"/>
        <v>300</v>
      </c>
      <c r="M49" s="37">
        <v>700</v>
      </c>
      <c r="N49" s="9">
        <v>200</v>
      </c>
      <c r="O49" s="65">
        <f t="shared" si="5"/>
        <v>900</v>
      </c>
      <c r="P49" s="38">
        <v>0</v>
      </c>
      <c r="Q49" s="38">
        <v>0</v>
      </c>
      <c r="R49" s="65">
        <f t="shared" si="1"/>
        <v>0</v>
      </c>
      <c r="S49" s="42">
        <f t="shared" si="2"/>
        <v>5080</v>
      </c>
      <c r="T49" s="27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64.5" customHeight="1">
      <c r="A50" s="38">
        <v>44</v>
      </c>
      <c r="B50" s="3" t="s">
        <v>89</v>
      </c>
      <c r="C50" s="70" t="s">
        <v>104</v>
      </c>
      <c r="D50" s="37">
        <v>3070</v>
      </c>
      <c r="E50" s="9">
        <v>510</v>
      </c>
      <c r="F50" s="65">
        <f t="shared" si="3"/>
        <v>3580</v>
      </c>
      <c r="G50" s="37">
        <v>200</v>
      </c>
      <c r="H50" s="9">
        <v>100</v>
      </c>
      <c r="I50" s="65">
        <f t="shared" si="4"/>
        <v>300</v>
      </c>
      <c r="J50" s="37">
        <v>200</v>
      </c>
      <c r="K50" s="9">
        <v>100</v>
      </c>
      <c r="L50" s="65">
        <f t="shared" si="0"/>
        <v>300</v>
      </c>
      <c r="M50" s="37">
        <v>0</v>
      </c>
      <c r="N50" s="9">
        <v>0</v>
      </c>
      <c r="O50" s="65">
        <f t="shared" si="5"/>
        <v>0</v>
      </c>
      <c r="P50" s="38">
        <v>4200</v>
      </c>
      <c r="Q50" s="38">
        <v>2400</v>
      </c>
      <c r="R50" s="65">
        <f t="shared" si="1"/>
        <v>6600</v>
      </c>
      <c r="S50" s="42">
        <f t="shared" si="2"/>
        <v>10780</v>
      </c>
      <c r="T50" s="27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64.5" customHeight="1">
      <c r="A51" s="38">
        <v>45</v>
      </c>
      <c r="B51" s="3" t="s">
        <v>90</v>
      </c>
      <c r="C51" s="70" t="s">
        <v>105</v>
      </c>
      <c r="D51" s="37">
        <v>3370</v>
      </c>
      <c r="E51" s="9">
        <v>560</v>
      </c>
      <c r="F51" s="65">
        <f t="shared" si="3"/>
        <v>3930</v>
      </c>
      <c r="G51" s="37">
        <v>200</v>
      </c>
      <c r="H51" s="9">
        <v>100</v>
      </c>
      <c r="I51" s="65">
        <f t="shared" si="4"/>
        <v>300</v>
      </c>
      <c r="J51" s="37">
        <v>200</v>
      </c>
      <c r="K51" s="9">
        <v>100</v>
      </c>
      <c r="L51" s="65">
        <f t="shared" si="0"/>
        <v>300</v>
      </c>
      <c r="M51" s="37">
        <v>0</v>
      </c>
      <c r="N51" s="9">
        <v>0</v>
      </c>
      <c r="O51" s="65">
        <f t="shared" si="5"/>
        <v>0</v>
      </c>
      <c r="P51" s="38">
        <v>4200</v>
      </c>
      <c r="Q51" s="38">
        <v>1200</v>
      </c>
      <c r="R51" s="65">
        <f t="shared" si="1"/>
        <v>5400</v>
      </c>
      <c r="S51" s="42">
        <f t="shared" si="2"/>
        <v>9930</v>
      </c>
      <c r="T51" s="27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ht="64.5" customHeight="1">
      <c r="A52" s="38">
        <v>46</v>
      </c>
      <c r="B52" s="3" t="s">
        <v>91</v>
      </c>
      <c r="C52" s="70" t="s">
        <v>106</v>
      </c>
      <c r="D52" s="37">
        <v>3710</v>
      </c>
      <c r="E52" s="9">
        <v>1470</v>
      </c>
      <c r="F52" s="65">
        <f t="shared" si="3"/>
        <v>5180</v>
      </c>
      <c r="G52" s="37">
        <v>200</v>
      </c>
      <c r="H52" s="9">
        <v>100</v>
      </c>
      <c r="I52" s="65">
        <f t="shared" si="4"/>
        <v>300</v>
      </c>
      <c r="J52" s="37">
        <v>200</v>
      </c>
      <c r="K52" s="9">
        <v>100</v>
      </c>
      <c r="L52" s="65">
        <f t="shared" si="0"/>
        <v>300</v>
      </c>
      <c r="M52" s="37">
        <v>0</v>
      </c>
      <c r="N52" s="9">
        <v>0</v>
      </c>
      <c r="O52" s="65">
        <f t="shared" si="5"/>
        <v>0</v>
      </c>
      <c r="P52" s="38">
        <v>4200</v>
      </c>
      <c r="Q52" s="38">
        <v>1200</v>
      </c>
      <c r="R52" s="65">
        <f t="shared" si="1"/>
        <v>5400</v>
      </c>
      <c r="S52" s="42">
        <f t="shared" si="2"/>
        <v>11180</v>
      </c>
      <c r="T52" s="27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ht="64.5" customHeight="1">
      <c r="A53" s="38">
        <v>47</v>
      </c>
      <c r="B53" s="3" t="s">
        <v>92</v>
      </c>
      <c r="C53" s="70" t="s">
        <v>107</v>
      </c>
      <c r="D53" s="37">
        <v>490</v>
      </c>
      <c r="E53" s="9">
        <v>80</v>
      </c>
      <c r="F53" s="65">
        <f t="shared" si="3"/>
        <v>570</v>
      </c>
      <c r="G53" s="37">
        <v>200</v>
      </c>
      <c r="H53" s="9">
        <v>100</v>
      </c>
      <c r="I53" s="65">
        <f t="shared" si="4"/>
        <v>300</v>
      </c>
      <c r="J53" s="37">
        <v>200</v>
      </c>
      <c r="K53" s="9">
        <v>100</v>
      </c>
      <c r="L53" s="65">
        <f t="shared" si="0"/>
        <v>300</v>
      </c>
      <c r="M53" s="37">
        <v>700</v>
      </c>
      <c r="N53" s="9">
        <v>200</v>
      </c>
      <c r="O53" s="65">
        <f t="shared" si="5"/>
        <v>900</v>
      </c>
      <c r="P53" s="38">
        <v>0</v>
      </c>
      <c r="Q53" s="38">
        <v>0</v>
      </c>
      <c r="R53" s="65">
        <f t="shared" si="1"/>
        <v>0</v>
      </c>
      <c r="S53" s="42">
        <f t="shared" si="2"/>
        <v>2070</v>
      </c>
      <c r="T53" s="27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ht="64.5" customHeight="1">
      <c r="A54" s="38">
        <v>48</v>
      </c>
      <c r="B54" s="3" t="s">
        <v>93</v>
      </c>
      <c r="C54" s="70" t="s">
        <v>108</v>
      </c>
      <c r="D54" s="37">
        <v>4450</v>
      </c>
      <c r="E54" s="9">
        <v>740</v>
      </c>
      <c r="F54" s="65">
        <f t="shared" si="3"/>
        <v>5190</v>
      </c>
      <c r="G54" s="37">
        <v>200</v>
      </c>
      <c r="H54" s="9">
        <v>100</v>
      </c>
      <c r="I54" s="65">
        <f t="shared" si="4"/>
        <v>300</v>
      </c>
      <c r="J54" s="37">
        <v>200</v>
      </c>
      <c r="K54" s="9">
        <v>100</v>
      </c>
      <c r="L54" s="65">
        <f t="shared" si="0"/>
        <v>300</v>
      </c>
      <c r="M54" s="37">
        <v>700</v>
      </c>
      <c r="N54" s="9">
        <v>0</v>
      </c>
      <c r="O54" s="65">
        <f t="shared" si="5"/>
        <v>700</v>
      </c>
      <c r="P54" s="38">
        <v>1800</v>
      </c>
      <c r="Q54" s="38">
        <v>1200</v>
      </c>
      <c r="R54" s="65">
        <f t="shared" si="1"/>
        <v>3000</v>
      </c>
      <c r="S54" s="42">
        <f t="shared" si="2"/>
        <v>9490</v>
      </c>
      <c r="T54" s="27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64.5" customHeight="1">
      <c r="A55" s="38">
        <v>49</v>
      </c>
      <c r="B55" s="3" t="s">
        <v>123</v>
      </c>
      <c r="C55" s="70" t="s">
        <v>109</v>
      </c>
      <c r="D55" s="37">
        <v>0</v>
      </c>
      <c r="E55" s="9">
        <v>130</v>
      </c>
      <c r="F55" s="65">
        <f t="shared" si="3"/>
        <v>130</v>
      </c>
      <c r="G55" s="37">
        <v>0</v>
      </c>
      <c r="H55" s="9">
        <v>100</v>
      </c>
      <c r="I55" s="65">
        <f t="shared" si="4"/>
        <v>100</v>
      </c>
      <c r="J55" s="37">
        <v>0</v>
      </c>
      <c r="K55" s="9">
        <v>100</v>
      </c>
      <c r="L55" s="65">
        <f t="shared" si="0"/>
        <v>100</v>
      </c>
      <c r="M55" s="37">
        <v>700</v>
      </c>
      <c r="N55" s="9">
        <v>200</v>
      </c>
      <c r="O55" s="65">
        <f t="shared" si="5"/>
        <v>900</v>
      </c>
      <c r="P55" s="38">
        <v>0</v>
      </c>
      <c r="Q55" s="38">
        <v>0</v>
      </c>
      <c r="R55" s="65">
        <f t="shared" si="1"/>
        <v>0</v>
      </c>
      <c r="S55" s="42">
        <f t="shared" si="2"/>
        <v>1230</v>
      </c>
      <c r="T55" s="27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64.5" customHeight="1">
      <c r="A56" s="38">
        <v>50</v>
      </c>
      <c r="B56" s="3" t="s">
        <v>124</v>
      </c>
      <c r="C56" s="70" t="s">
        <v>110</v>
      </c>
      <c r="D56" s="37">
        <v>1320</v>
      </c>
      <c r="E56" s="9">
        <v>720</v>
      </c>
      <c r="F56" s="65">
        <f t="shared" si="3"/>
        <v>2040</v>
      </c>
      <c r="G56" s="37">
        <v>200</v>
      </c>
      <c r="H56" s="9">
        <v>100</v>
      </c>
      <c r="I56" s="65">
        <f t="shared" si="4"/>
        <v>300</v>
      </c>
      <c r="J56" s="37">
        <v>200</v>
      </c>
      <c r="K56" s="9">
        <v>100</v>
      </c>
      <c r="L56" s="65">
        <f t="shared" si="0"/>
        <v>300</v>
      </c>
      <c r="M56" s="37">
        <v>700</v>
      </c>
      <c r="N56" s="9">
        <v>200</v>
      </c>
      <c r="O56" s="65">
        <f t="shared" si="5"/>
        <v>900</v>
      </c>
      <c r="P56" s="38">
        <v>1800</v>
      </c>
      <c r="Q56" s="38">
        <v>1200</v>
      </c>
      <c r="R56" s="65">
        <f t="shared" si="1"/>
        <v>3000</v>
      </c>
      <c r="S56" s="42">
        <f t="shared" si="2"/>
        <v>6540</v>
      </c>
      <c r="T56" s="27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64.5" customHeight="1">
      <c r="A57" s="38">
        <v>51</v>
      </c>
      <c r="B57" s="3" t="s">
        <v>125</v>
      </c>
      <c r="C57" s="70" t="s">
        <v>111</v>
      </c>
      <c r="D57" s="37">
        <v>0</v>
      </c>
      <c r="E57" s="9">
        <v>640</v>
      </c>
      <c r="F57" s="65">
        <f t="shared" si="3"/>
        <v>640</v>
      </c>
      <c r="G57" s="37">
        <v>0</v>
      </c>
      <c r="H57" s="9">
        <v>100</v>
      </c>
      <c r="I57" s="65">
        <f t="shared" si="4"/>
        <v>100</v>
      </c>
      <c r="J57" s="37">
        <v>0</v>
      </c>
      <c r="K57" s="9">
        <v>100</v>
      </c>
      <c r="L57" s="65">
        <f t="shared" si="0"/>
        <v>100</v>
      </c>
      <c r="M57" s="37">
        <v>0</v>
      </c>
      <c r="N57" s="9">
        <v>0</v>
      </c>
      <c r="O57" s="65">
        <f t="shared" si="5"/>
        <v>0</v>
      </c>
      <c r="P57" s="38">
        <v>4200</v>
      </c>
      <c r="Q57" s="38">
        <v>1200</v>
      </c>
      <c r="R57" s="65">
        <f t="shared" si="1"/>
        <v>5400</v>
      </c>
      <c r="S57" s="42">
        <f t="shared" si="2"/>
        <v>6240</v>
      </c>
      <c r="T57" s="27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64.5" customHeight="1">
      <c r="A58" s="38">
        <v>52</v>
      </c>
      <c r="B58" s="3" t="s">
        <v>126</v>
      </c>
      <c r="C58" s="70" t="s">
        <v>112</v>
      </c>
      <c r="D58" s="37">
        <v>1690</v>
      </c>
      <c r="E58" s="9">
        <v>280</v>
      </c>
      <c r="F58" s="65">
        <f t="shared" si="3"/>
        <v>1970</v>
      </c>
      <c r="G58" s="37">
        <v>200</v>
      </c>
      <c r="H58" s="9">
        <v>100</v>
      </c>
      <c r="I58" s="65">
        <f t="shared" si="4"/>
        <v>300</v>
      </c>
      <c r="J58" s="37">
        <v>200</v>
      </c>
      <c r="K58" s="9">
        <v>100</v>
      </c>
      <c r="L58" s="65">
        <f t="shared" si="0"/>
        <v>300</v>
      </c>
      <c r="M58" s="37">
        <v>700</v>
      </c>
      <c r="N58" s="9">
        <v>200</v>
      </c>
      <c r="O58" s="65">
        <f t="shared" si="5"/>
        <v>900</v>
      </c>
      <c r="P58" s="38">
        <v>0</v>
      </c>
      <c r="Q58" s="38">
        <v>0</v>
      </c>
      <c r="R58" s="65">
        <f t="shared" si="1"/>
        <v>0</v>
      </c>
      <c r="S58" s="42">
        <f t="shared" si="2"/>
        <v>3470</v>
      </c>
      <c r="T58" s="27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64.5" customHeight="1">
      <c r="A59" s="38">
        <v>53</v>
      </c>
      <c r="B59" s="3" t="s">
        <v>127</v>
      </c>
      <c r="C59" s="70" t="s">
        <v>113</v>
      </c>
      <c r="D59" s="37">
        <v>770</v>
      </c>
      <c r="E59" s="9">
        <v>130</v>
      </c>
      <c r="F59" s="65">
        <f t="shared" si="3"/>
        <v>900</v>
      </c>
      <c r="G59" s="37">
        <v>200</v>
      </c>
      <c r="H59" s="9">
        <v>100</v>
      </c>
      <c r="I59" s="65">
        <f t="shared" si="4"/>
        <v>300</v>
      </c>
      <c r="J59" s="37">
        <v>200</v>
      </c>
      <c r="K59" s="9">
        <v>100</v>
      </c>
      <c r="L59" s="65">
        <f t="shared" si="0"/>
        <v>300</v>
      </c>
      <c r="M59" s="37">
        <v>700</v>
      </c>
      <c r="N59" s="9">
        <v>200</v>
      </c>
      <c r="O59" s="65">
        <f t="shared" si="5"/>
        <v>900</v>
      </c>
      <c r="P59" s="38">
        <v>0</v>
      </c>
      <c r="Q59" s="38">
        <v>0</v>
      </c>
      <c r="R59" s="65">
        <f t="shared" si="1"/>
        <v>0</v>
      </c>
      <c r="S59" s="42">
        <f t="shared" si="2"/>
        <v>2400</v>
      </c>
      <c r="T59" s="27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64.5" customHeight="1">
      <c r="A60" s="38">
        <v>54</v>
      </c>
      <c r="B60" s="3" t="s">
        <v>128</v>
      </c>
      <c r="C60" s="70" t="s">
        <v>114</v>
      </c>
      <c r="D60" s="37">
        <v>2170</v>
      </c>
      <c r="E60" s="9">
        <v>360</v>
      </c>
      <c r="F60" s="65">
        <f t="shared" si="3"/>
        <v>2530</v>
      </c>
      <c r="G60" s="37">
        <v>200</v>
      </c>
      <c r="H60" s="9">
        <v>100</v>
      </c>
      <c r="I60" s="65">
        <f t="shared" si="4"/>
        <v>300</v>
      </c>
      <c r="J60" s="37">
        <v>200</v>
      </c>
      <c r="K60" s="9">
        <v>100</v>
      </c>
      <c r="L60" s="65">
        <f t="shared" si="0"/>
        <v>300</v>
      </c>
      <c r="M60" s="37">
        <v>0</v>
      </c>
      <c r="N60" s="9">
        <v>0</v>
      </c>
      <c r="O60" s="65">
        <f t="shared" si="5"/>
        <v>0</v>
      </c>
      <c r="P60" s="38">
        <v>4200</v>
      </c>
      <c r="Q60" s="38">
        <v>1200</v>
      </c>
      <c r="R60" s="65">
        <f t="shared" si="1"/>
        <v>5400</v>
      </c>
      <c r="S60" s="42">
        <f t="shared" si="2"/>
        <v>8530</v>
      </c>
      <c r="T60" s="27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64.5" customHeight="1">
      <c r="A61" s="38">
        <v>55</v>
      </c>
      <c r="B61" s="3" t="s">
        <v>129</v>
      </c>
      <c r="C61" s="70" t="s">
        <v>115</v>
      </c>
      <c r="D61" s="37">
        <v>1500</v>
      </c>
      <c r="E61" s="9">
        <v>250</v>
      </c>
      <c r="F61" s="65">
        <f t="shared" si="3"/>
        <v>1750</v>
      </c>
      <c r="G61" s="37">
        <v>200</v>
      </c>
      <c r="H61" s="9">
        <v>100</v>
      </c>
      <c r="I61" s="65">
        <f t="shared" si="4"/>
        <v>300</v>
      </c>
      <c r="J61" s="37">
        <v>200</v>
      </c>
      <c r="K61" s="9">
        <v>100</v>
      </c>
      <c r="L61" s="65">
        <f t="shared" si="0"/>
        <v>300</v>
      </c>
      <c r="M61" s="37">
        <v>700</v>
      </c>
      <c r="N61" s="9">
        <v>0</v>
      </c>
      <c r="O61" s="65">
        <f t="shared" si="5"/>
        <v>700</v>
      </c>
      <c r="P61" s="38">
        <v>2600</v>
      </c>
      <c r="Q61" s="38">
        <v>2400</v>
      </c>
      <c r="R61" s="65">
        <f t="shared" si="1"/>
        <v>5000</v>
      </c>
      <c r="S61" s="42">
        <f t="shared" si="2"/>
        <v>8050</v>
      </c>
      <c r="T61" s="27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64.5" customHeight="1">
      <c r="A62" s="38">
        <v>56</v>
      </c>
      <c r="B62" s="3" t="s">
        <v>130</v>
      </c>
      <c r="C62" s="74" t="s">
        <v>116</v>
      </c>
      <c r="D62" s="37">
        <v>1210</v>
      </c>
      <c r="E62" s="9">
        <v>200</v>
      </c>
      <c r="F62" s="65">
        <f t="shared" si="3"/>
        <v>1410</v>
      </c>
      <c r="G62" s="37">
        <v>200</v>
      </c>
      <c r="H62" s="9">
        <v>100</v>
      </c>
      <c r="I62" s="65">
        <f t="shared" si="4"/>
        <v>300</v>
      </c>
      <c r="J62" s="37">
        <v>200</v>
      </c>
      <c r="K62" s="9">
        <v>100</v>
      </c>
      <c r="L62" s="65">
        <f t="shared" si="0"/>
        <v>300</v>
      </c>
      <c r="M62" s="37">
        <v>0</v>
      </c>
      <c r="N62" s="9">
        <v>0</v>
      </c>
      <c r="O62" s="65">
        <f t="shared" si="5"/>
        <v>0</v>
      </c>
      <c r="P62" s="38">
        <v>4200</v>
      </c>
      <c r="Q62" s="38">
        <v>1200</v>
      </c>
      <c r="R62" s="65">
        <f t="shared" si="1"/>
        <v>5400</v>
      </c>
      <c r="S62" s="42">
        <f t="shared" si="2"/>
        <v>7410</v>
      </c>
      <c r="T62" s="27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64.5" customHeight="1">
      <c r="A63" s="38">
        <v>57</v>
      </c>
      <c r="B63" s="3" t="s">
        <v>151</v>
      </c>
      <c r="C63" s="74" t="s">
        <v>116</v>
      </c>
      <c r="D63" s="37">
        <v>490</v>
      </c>
      <c r="E63" s="9">
        <v>80</v>
      </c>
      <c r="F63" s="65">
        <f>SUM(D63:E63)</f>
        <v>570</v>
      </c>
      <c r="G63" s="37">
        <v>200</v>
      </c>
      <c r="H63" s="9">
        <v>100</v>
      </c>
      <c r="I63" s="65">
        <f>SUM(G63:H63)</f>
        <v>300</v>
      </c>
      <c r="J63" s="37">
        <v>200</v>
      </c>
      <c r="K63" s="9">
        <v>100</v>
      </c>
      <c r="L63" s="65">
        <f>SUM(J63:K63)</f>
        <v>300</v>
      </c>
      <c r="M63" s="37">
        <v>700</v>
      </c>
      <c r="N63" s="9">
        <v>0</v>
      </c>
      <c r="O63" s="65">
        <f>SUM(M63:N63)</f>
        <v>700</v>
      </c>
      <c r="P63" s="38">
        <v>1800</v>
      </c>
      <c r="Q63" s="38">
        <v>1200</v>
      </c>
      <c r="R63" s="65">
        <f>SUM(P63:Q63)</f>
        <v>3000</v>
      </c>
      <c r="S63" s="42">
        <f>F63+I63+L63+O63+R63</f>
        <v>4870</v>
      </c>
      <c r="T63" s="27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64.5" customHeight="1">
      <c r="A64" s="38">
        <v>58</v>
      </c>
      <c r="B64" s="3" t="s">
        <v>131</v>
      </c>
      <c r="C64" s="70" t="s">
        <v>117</v>
      </c>
      <c r="D64" s="37">
        <v>1120</v>
      </c>
      <c r="E64" s="9">
        <v>270</v>
      </c>
      <c r="F64" s="65">
        <f t="shared" si="3"/>
        <v>1390</v>
      </c>
      <c r="G64" s="37">
        <v>200</v>
      </c>
      <c r="H64" s="9">
        <v>100</v>
      </c>
      <c r="I64" s="65">
        <f t="shared" si="4"/>
        <v>300</v>
      </c>
      <c r="J64" s="37">
        <v>200</v>
      </c>
      <c r="K64" s="9">
        <v>100</v>
      </c>
      <c r="L64" s="65">
        <f t="shared" si="0"/>
        <v>300</v>
      </c>
      <c r="M64" s="37">
        <v>0</v>
      </c>
      <c r="N64" s="9">
        <v>0</v>
      </c>
      <c r="O64" s="65">
        <f t="shared" si="5"/>
        <v>0</v>
      </c>
      <c r="P64" s="38">
        <v>3200</v>
      </c>
      <c r="Q64" s="38">
        <v>1200</v>
      </c>
      <c r="R64" s="65">
        <f t="shared" si="1"/>
        <v>4400</v>
      </c>
      <c r="S64" s="42">
        <f t="shared" si="2"/>
        <v>6390</v>
      </c>
      <c r="T64" s="27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64.5" customHeight="1">
      <c r="A65" s="38">
        <v>59</v>
      </c>
      <c r="B65" s="3" t="s">
        <v>132</v>
      </c>
      <c r="C65" s="70" t="s">
        <v>118</v>
      </c>
      <c r="D65" s="37">
        <v>1430</v>
      </c>
      <c r="E65" s="9">
        <v>240</v>
      </c>
      <c r="F65" s="65">
        <f t="shared" si="3"/>
        <v>1670</v>
      </c>
      <c r="G65" s="37">
        <v>200</v>
      </c>
      <c r="H65" s="9">
        <v>100</v>
      </c>
      <c r="I65" s="65">
        <f t="shared" si="4"/>
        <v>300</v>
      </c>
      <c r="J65" s="37">
        <v>200</v>
      </c>
      <c r="K65" s="9">
        <v>100</v>
      </c>
      <c r="L65" s="65">
        <f t="shared" si="0"/>
        <v>300</v>
      </c>
      <c r="M65" s="37">
        <v>700</v>
      </c>
      <c r="N65" s="9">
        <v>0</v>
      </c>
      <c r="O65" s="65">
        <f t="shared" si="5"/>
        <v>700</v>
      </c>
      <c r="P65" s="38">
        <v>1800</v>
      </c>
      <c r="Q65" s="38">
        <v>1200</v>
      </c>
      <c r="R65" s="65">
        <f t="shared" si="1"/>
        <v>3000</v>
      </c>
      <c r="S65" s="42">
        <f t="shared" si="2"/>
        <v>5970</v>
      </c>
      <c r="T65" s="27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64.5" customHeight="1">
      <c r="A66" s="38">
        <v>60</v>
      </c>
      <c r="B66" s="3" t="s">
        <v>133</v>
      </c>
      <c r="C66" s="70" t="s">
        <v>119</v>
      </c>
      <c r="D66" s="37">
        <v>360</v>
      </c>
      <c r="E66" s="9">
        <v>60</v>
      </c>
      <c r="F66" s="65">
        <f t="shared" si="3"/>
        <v>420</v>
      </c>
      <c r="G66" s="37">
        <v>200</v>
      </c>
      <c r="H66" s="9">
        <v>100</v>
      </c>
      <c r="I66" s="65">
        <f t="shared" si="4"/>
        <v>300</v>
      </c>
      <c r="J66" s="37">
        <v>200</v>
      </c>
      <c r="K66" s="9">
        <v>100</v>
      </c>
      <c r="L66" s="65">
        <f t="shared" si="0"/>
        <v>300</v>
      </c>
      <c r="M66" s="37">
        <v>0</v>
      </c>
      <c r="N66" s="9">
        <v>0</v>
      </c>
      <c r="O66" s="65">
        <f t="shared" si="5"/>
        <v>0</v>
      </c>
      <c r="P66" s="38">
        <v>1800</v>
      </c>
      <c r="Q66" s="38">
        <v>1200</v>
      </c>
      <c r="R66" s="65">
        <f t="shared" si="1"/>
        <v>3000</v>
      </c>
      <c r="S66" s="42">
        <f t="shared" si="2"/>
        <v>4020</v>
      </c>
      <c r="T66" s="27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64.5" customHeight="1">
      <c r="A67" s="38">
        <v>61</v>
      </c>
      <c r="B67" s="3" t="s">
        <v>134</v>
      </c>
      <c r="C67" s="70" t="s">
        <v>120</v>
      </c>
      <c r="D67" s="37">
        <v>0</v>
      </c>
      <c r="E67" s="9">
        <v>40</v>
      </c>
      <c r="F67" s="65">
        <f t="shared" si="3"/>
        <v>40</v>
      </c>
      <c r="G67" s="37">
        <v>0</v>
      </c>
      <c r="H67" s="9">
        <v>100</v>
      </c>
      <c r="I67" s="65">
        <f t="shared" si="4"/>
        <v>100</v>
      </c>
      <c r="J67" s="37">
        <v>0</v>
      </c>
      <c r="K67" s="9">
        <v>100</v>
      </c>
      <c r="L67" s="65">
        <f t="shared" si="0"/>
        <v>100</v>
      </c>
      <c r="M67" s="37">
        <v>0</v>
      </c>
      <c r="N67" s="9">
        <v>200</v>
      </c>
      <c r="O67" s="65">
        <f t="shared" si="5"/>
        <v>200</v>
      </c>
      <c r="P67" s="38">
        <v>0</v>
      </c>
      <c r="Q67" s="38">
        <v>0</v>
      </c>
      <c r="R67" s="65">
        <f t="shared" si="1"/>
        <v>0</v>
      </c>
      <c r="S67" s="42">
        <f t="shared" si="2"/>
        <v>440</v>
      </c>
      <c r="T67" s="27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64.5" customHeight="1">
      <c r="A68" s="38">
        <v>62</v>
      </c>
      <c r="B68" s="3" t="s">
        <v>135</v>
      </c>
      <c r="C68" s="70" t="s">
        <v>121</v>
      </c>
      <c r="D68" s="37">
        <v>2160</v>
      </c>
      <c r="E68" s="9">
        <v>360</v>
      </c>
      <c r="F68" s="65">
        <f t="shared" si="3"/>
        <v>2520</v>
      </c>
      <c r="G68" s="37">
        <v>200</v>
      </c>
      <c r="H68" s="9">
        <v>100</v>
      </c>
      <c r="I68" s="65">
        <f t="shared" si="4"/>
        <v>300</v>
      </c>
      <c r="J68" s="37">
        <v>200</v>
      </c>
      <c r="K68" s="9">
        <v>100</v>
      </c>
      <c r="L68" s="65">
        <f t="shared" si="0"/>
        <v>300</v>
      </c>
      <c r="M68" s="37">
        <v>0</v>
      </c>
      <c r="N68" s="9">
        <v>0</v>
      </c>
      <c r="O68" s="65">
        <f t="shared" si="5"/>
        <v>0</v>
      </c>
      <c r="P68" s="38">
        <v>4200</v>
      </c>
      <c r="Q68" s="38">
        <v>1200</v>
      </c>
      <c r="R68" s="65">
        <f t="shared" si="1"/>
        <v>5400</v>
      </c>
      <c r="S68" s="42">
        <f t="shared" si="2"/>
        <v>8520</v>
      </c>
      <c r="T68" s="27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64.5" customHeight="1">
      <c r="A69" s="38">
        <v>63</v>
      </c>
      <c r="B69" s="3" t="s">
        <v>136</v>
      </c>
      <c r="C69" s="70" t="s">
        <v>122</v>
      </c>
      <c r="D69" s="37">
        <v>3250</v>
      </c>
      <c r="E69" s="9">
        <v>540</v>
      </c>
      <c r="F69" s="65">
        <f t="shared" si="3"/>
        <v>3790</v>
      </c>
      <c r="G69" s="37">
        <v>200</v>
      </c>
      <c r="H69" s="9">
        <v>100</v>
      </c>
      <c r="I69" s="65">
        <f t="shared" si="4"/>
        <v>300</v>
      </c>
      <c r="J69" s="37">
        <v>200</v>
      </c>
      <c r="K69" s="9">
        <v>100</v>
      </c>
      <c r="L69" s="65">
        <f t="shared" si="0"/>
        <v>300</v>
      </c>
      <c r="M69" s="37">
        <v>0</v>
      </c>
      <c r="N69" s="9">
        <v>0</v>
      </c>
      <c r="O69" s="65">
        <f t="shared" si="5"/>
        <v>0</v>
      </c>
      <c r="P69" s="38">
        <v>4200</v>
      </c>
      <c r="Q69" s="38">
        <v>1200</v>
      </c>
      <c r="R69" s="65">
        <f t="shared" si="1"/>
        <v>5400</v>
      </c>
      <c r="S69" s="42">
        <f t="shared" si="2"/>
        <v>9790</v>
      </c>
      <c r="T69" s="27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64.5" customHeight="1">
      <c r="A70" s="38">
        <v>64</v>
      </c>
      <c r="B70" s="3" t="s">
        <v>137</v>
      </c>
      <c r="C70" s="70" t="s">
        <v>152</v>
      </c>
      <c r="D70" s="37">
        <v>3970</v>
      </c>
      <c r="E70" s="9">
        <v>660</v>
      </c>
      <c r="F70" s="65">
        <f t="shared" si="3"/>
        <v>4630</v>
      </c>
      <c r="G70" s="37">
        <v>200</v>
      </c>
      <c r="H70" s="9">
        <v>100</v>
      </c>
      <c r="I70" s="65">
        <f t="shared" si="4"/>
        <v>300</v>
      </c>
      <c r="J70" s="37">
        <v>200</v>
      </c>
      <c r="K70" s="9">
        <v>100</v>
      </c>
      <c r="L70" s="65">
        <f t="shared" si="0"/>
        <v>300</v>
      </c>
      <c r="M70" s="37">
        <v>0</v>
      </c>
      <c r="N70" s="9">
        <v>0</v>
      </c>
      <c r="O70" s="65">
        <f t="shared" si="5"/>
        <v>0</v>
      </c>
      <c r="P70" s="38">
        <v>3200</v>
      </c>
      <c r="Q70" s="38">
        <v>1200</v>
      </c>
      <c r="R70" s="65">
        <f t="shared" si="1"/>
        <v>4400</v>
      </c>
      <c r="S70" s="42">
        <f t="shared" si="2"/>
        <v>9630</v>
      </c>
      <c r="T70" s="27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64.5" customHeight="1">
      <c r="A71" s="38">
        <v>65</v>
      </c>
      <c r="B71" s="3" t="s">
        <v>138</v>
      </c>
      <c r="C71" s="70" t="s">
        <v>153</v>
      </c>
      <c r="D71" s="37">
        <v>5570</v>
      </c>
      <c r="E71" s="9">
        <v>930</v>
      </c>
      <c r="F71" s="65">
        <f t="shared" si="3"/>
        <v>6500</v>
      </c>
      <c r="G71" s="37">
        <v>200</v>
      </c>
      <c r="H71" s="9">
        <v>100</v>
      </c>
      <c r="I71" s="65">
        <f t="shared" si="4"/>
        <v>300</v>
      </c>
      <c r="J71" s="37">
        <v>200</v>
      </c>
      <c r="K71" s="9">
        <v>100</v>
      </c>
      <c r="L71" s="65">
        <f t="shared" si="0"/>
        <v>300</v>
      </c>
      <c r="M71" s="37">
        <v>0</v>
      </c>
      <c r="N71" s="9">
        <v>0</v>
      </c>
      <c r="O71" s="65">
        <f t="shared" si="5"/>
        <v>0</v>
      </c>
      <c r="P71" s="38">
        <v>4200</v>
      </c>
      <c r="Q71" s="38">
        <v>1200</v>
      </c>
      <c r="R71" s="65">
        <f t="shared" si="1"/>
        <v>5400</v>
      </c>
      <c r="S71" s="42">
        <f t="shared" si="2"/>
        <v>12500</v>
      </c>
      <c r="T71" s="27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64.5" customHeight="1">
      <c r="A72" s="38">
        <v>66</v>
      </c>
      <c r="B72" s="3" t="s">
        <v>139</v>
      </c>
      <c r="C72" s="70" t="s">
        <v>154</v>
      </c>
      <c r="D72" s="37">
        <v>370</v>
      </c>
      <c r="E72" s="9">
        <v>60</v>
      </c>
      <c r="F72" s="65">
        <f t="shared" si="3"/>
        <v>430</v>
      </c>
      <c r="G72" s="37">
        <v>200</v>
      </c>
      <c r="H72" s="9">
        <v>100</v>
      </c>
      <c r="I72" s="65">
        <f t="shared" si="4"/>
        <v>300</v>
      </c>
      <c r="J72" s="37">
        <v>200</v>
      </c>
      <c r="K72" s="9">
        <v>100</v>
      </c>
      <c r="L72" s="65">
        <f t="shared" si="0"/>
        <v>300</v>
      </c>
      <c r="M72" s="37">
        <v>700</v>
      </c>
      <c r="N72" s="9">
        <v>200</v>
      </c>
      <c r="O72" s="65">
        <f t="shared" si="5"/>
        <v>900</v>
      </c>
      <c r="P72" s="38">
        <v>0</v>
      </c>
      <c r="Q72" s="38">
        <v>0</v>
      </c>
      <c r="R72" s="65">
        <f t="shared" si="1"/>
        <v>0</v>
      </c>
      <c r="S72" s="42">
        <f t="shared" si="2"/>
        <v>1930</v>
      </c>
      <c r="T72" s="27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64.5" customHeight="1">
      <c r="A73" s="38">
        <v>67</v>
      </c>
      <c r="B73" s="3" t="s">
        <v>140</v>
      </c>
      <c r="C73" s="70" t="s">
        <v>155</v>
      </c>
      <c r="D73" s="37">
        <v>8030</v>
      </c>
      <c r="E73" s="9">
        <v>1340</v>
      </c>
      <c r="F73" s="65">
        <f t="shared" si="3"/>
        <v>9370</v>
      </c>
      <c r="G73" s="37">
        <v>200</v>
      </c>
      <c r="H73" s="9">
        <v>100</v>
      </c>
      <c r="I73" s="65">
        <f t="shared" si="4"/>
        <v>300</v>
      </c>
      <c r="J73" s="37">
        <v>200</v>
      </c>
      <c r="K73" s="9">
        <v>100</v>
      </c>
      <c r="L73" s="65">
        <f t="shared" si="0"/>
        <v>300</v>
      </c>
      <c r="M73" s="37">
        <v>0</v>
      </c>
      <c r="N73" s="9">
        <v>0</v>
      </c>
      <c r="O73" s="65">
        <f t="shared" si="5"/>
        <v>0</v>
      </c>
      <c r="P73" s="38">
        <v>4200</v>
      </c>
      <c r="Q73" s="38">
        <v>1200</v>
      </c>
      <c r="R73" s="65">
        <f t="shared" ref="R73:R144" si="6">SUM(P73:Q73)</f>
        <v>5400</v>
      </c>
      <c r="S73" s="42">
        <f t="shared" ref="S73:S144" si="7">F73+I73+L73+O73+R73</f>
        <v>15370</v>
      </c>
      <c r="T73" s="27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64.5" customHeight="1">
      <c r="A74" s="38">
        <v>68</v>
      </c>
      <c r="B74" s="3" t="s">
        <v>141</v>
      </c>
      <c r="C74" s="70" t="s">
        <v>156</v>
      </c>
      <c r="D74" s="37">
        <v>0</v>
      </c>
      <c r="E74" s="9">
        <v>1180</v>
      </c>
      <c r="F74" s="65">
        <f t="shared" si="3"/>
        <v>1180</v>
      </c>
      <c r="G74" s="37">
        <v>0</v>
      </c>
      <c r="H74" s="9">
        <v>100</v>
      </c>
      <c r="I74" s="65">
        <f t="shared" si="4"/>
        <v>100</v>
      </c>
      <c r="J74" s="37">
        <v>0</v>
      </c>
      <c r="K74" s="9">
        <v>100</v>
      </c>
      <c r="L74" s="65">
        <f t="shared" ref="L74:L140" si="8">SUM(J74:K74)</f>
        <v>100</v>
      </c>
      <c r="M74" s="37">
        <v>0</v>
      </c>
      <c r="N74" s="9">
        <v>0</v>
      </c>
      <c r="O74" s="65">
        <f t="shared" si="5"/>
        <v>0</v>
      </c>
      <c r="P74" s="38">
        <v>1800</v>
      </c>
      <c r="Q74" s="38">
        <v>1200</v>
      </c>
      <c r="R74" s="65">
        <f t="shared" si="6"/>
        <v>3000</v>
      </c>
      <c r="S74" s="42">
        <f t="shared" si="7"/>
        <v>4380</v>
      </c>
      <c r="T74" s="27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64.5" customHeight="1">
      <c r="A75" s="38">
        <v>69</v>
      </c>
      <c r="B75" s="3" t="s">
        <v>142</v>
      </c>
      <c r="C75" s="70" t="s">
        <v>157</v>
      </c>
      <c r="D75" s="37">
        <v>1010</v>
      </c>
      <c r="E75" s="9">
        <v>170</v>
      </c>
      <c r="F75" s="65">
        <f t="shared" si="3"/>
        <v>1180</v>
      </c>
      <c r="G75" s="37">
        <v>200</v>
      </c>
      <c r="H75" s="9">
        <v>100</v>
      </c>
      <c r="I75" s="65">
        <f t="shared" si="4"/>
        <v>300</v>
      </c>
      <c r="J75" s="37">
        <v>200</v>
      </c>
      <c r="K75" s="9">
        <v>100</v>
      </c>
      <c r="L75" s="65">
        <f t="shared" si="8"/>
        <v>300</v>
      </c>
      <c r="M75" s="37">
        <v>700</v>
      </c>
      <c r="N75" s="9">
        <v>200</v>
      </c>
      <c r="O75" s="65">
        <f t="shared" si="5"/>
        <v>900</v>
      </c>
      <c r="P75" s="38">
        <v>0</v>
      </c>
      <c r="Q75" s="38">
        <v>0</v>
      </c>
      <c r="R75" s="65">
        <f t="shared" si="6"/>
        <v>0</v>
      </c>
      <c r="S75" s="42">
        <f t="shared" si="7"/>
        <v>2680</v>
      </c>
      <c r="T75" s="27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64.5" customHeight="1">
      <c r="A76" s="38">
        <v>70</v>
      </c>
      <c r="B76" s="3" t="s">
        <v>143</v>
      </c>
      <c r="C76" s="70" t="s">
        <v>529</v>
      </c>
      <c r="D76" s="37">
        <v>490</v>
      </c>
      <c r="E76" s="9">
        <v>80</v>
      </c>
      <c r="F76" s="65">
        <f t="shared" si="3"/>
        <v>570</v>
      </c>
      <c r="G76" s="37">
        <v>200</v>
      </c>
      <c r="H76" s="9">
        <v>100</v>
      </c>
      <c r="I76" s="65">
        <f t="shared" si="4"/>
        <v>300</v>
      </c>
      <c r="J76" s="37">
        <v>200</v>
      </c>
      <c r="K76" s="9">
        <v>100</v>
      </c>
      <c r="L76" s="65">
        <f t="shared" si="8"/>
        <v>300</v>
      </c>
      <c r="M76" s="37">
        <v>700</v>
      </c>
      <c r="N76" s="9">
        <v>200</v>
      </c>
      <c r="O76" s="65">
        <f t="shared" si="5"/>
        <v>900</v>
      </c>
      <c r="P76" s="38">
        <v>0</v>
      </c>
      <c r="Q76" s="38">
        <v>0</v>
      </c>
      <c r="R76" s="65">
        <f t="shared" si="6"/>
        <v>0</v>
      </c>
      <c r="S76" s="42">
        <f t="shared" si="7"/>
        <v>2070</v>
      </c>
      <c r="T76" s="27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64.5" customHeight="1">
      <c r="A77" s="38">
        <v>71</v>
      </c>
      <c r="B77" s="3" t="s">
        <v>144</v>
      </c>
      <c r="C77" s="70" t="s">
        <v>159</v>
      </c>
      <c r="D77" s="37">
        <v>1990</v>
      </c>
      <c r="E77" s="9">
        <v>330</v>
      </c>
      <c r="F77" s="65">
        <f t="shared" ref="F77:F146" si="9">SUM(D77:E77)</f>
        <v>2320</v>
      </c>
      <c r="G77" s="37">
        <v>200</v>
      </c>
      <c r="H77" s="9">
        <v>100</v>
      </c>
      <c r="I77" s="65">
        <f t="shared" ref="I77:I146" si="10">SUM(G77:H77)</f>
        <v>300</v>
      </c>
      <c r="J77" s="37">
        <v>200</v>
      </c>
      <c r="K77" s="9">
        <v>100</v>
      </c>
      <c r="L77" s="65">
        <f t="shared" si="8"/>
        <v>300</v>
      </c>
      <c r="M77" s="37">
        <v>700</v>
      </c>
      <c r="N77" s="9">
        <v>200</v>
      </c>
      <c r="O77" s="65">
        <f t="shared" ref="O77:O146" si="11">SUM(M77:N77)</f>
        <v>900</v>
      </c>
      <c r="P77" s="38">
        <v>0</v>
      </c>
      <c r="Q77" s="38">
        <v>0</v>
      </c>
      <c r="R77" s="65">
        <f t="shared" si="6"/>
        <v>0</v>
      </c>
      <c r="S77" s="42">
        <f t="shared" si="7"/>
        <v>3820</v>
      </c>
      <c r="T77" s="27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64.5" customHeight="1">
      <c r="A78" s="38">
        <v>72</v>
      </c>
      <c r="B78" s="3" t="s">
        <v>585</v>
      </c>
      <c r="C78" s="70" t="s">
        <v>589</v>
      </c>
      <c r="D78" s="37">
        <v>0</v>
      </c>
      <c r="E78" s="37">
        <v>50</v>
      </c>
      <c r="F78" s="65">
        <f t="shared" si="3"/>
        <v>50</v>
      </c>
      <c r="G78" s="37">
        <v>0</v>
      </c>
      <c r="H78" s="9">
        <v>100</v>
      </c>
      <c r="I78" s="65">
        <f t="shared" si="4"/>
        <v>100</v>
      </c>
      <c r="J78" s="37">
        <v>0</v>
      </c>
      <c r="K78" s="9">
        <v>100</v>
      </c>
      <c r="L78" s="65">
        <f t="shared" si="8"/>
        <v>100</v>
      </c>
      <c r="M78" s="37">
        <v>0</v>
      </c>
      <c r="N78" s="9">
        <v>200</v>
      </c>
      <c r="O78" s="65">
        <f t="shared" si="5"/>
        <v>200</v>
      </c>
      <c r="P78" s="38">
        <v>0</v>
      </c>
      <c r="Q78" s="38">
        <v>0</v>
      </c>
      <c r="R78" s="65">
        <f t="shared" si="6"/>
        <v>0</v>
      </c>
      <c r="S78" s="42">
        <f t="shared" si="7"/>
        <v>450</v>
      </c>
      <c r="T78" s="27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64.5" customHeight="1">
      <c r="A79" s="38">
        <v>73</v>
      </c>
      <c r="B79" s="3" t="s">
        <v>586</v>
      </c>
      <c r="C79" s="70" t="s">
        <v>590</v>
      </c>
      <c r="D79" s="37">
        <v>0</v>
      </c>
      <c r="E79" s="37">
        <v>50</v>
      </c>
      <c r="F79" s="65">
        <f t="shared" si="9"/>
        <v>50</v>
      </c>
      <c r="G79" s="37">
        <v>0</v>
      </c>
      <c r="H79" s="9">
        <v>100</v>
      </c>
      <c r="I79" s="65">
        <f t="shared" si="10"/>
        <v>100</v>
      </c>
      <c r="J79" s="37">
        <v>0</v>
      </c>
      <c r="K79" s="9">
        <v>100</v>
      </c>
      <c r="L79" s="65">
        <f t="shared" si="8"/>
        <v>100</v>
      </c>
      <c r="M79" s="37">
        <v>0</v>
      </c>
      <c r="N79" s="9">
        <v>200</v>
      </c>
      <c r="O79" s="65">
        <f t="shared" si="11"/>
        <v>200</v>
      </c>
      <c r="P79" s="38">
        <v>0</v>
      </c>
      <c r="Q79" s="38">
        <v>0</v>
      </c>
      <c r="R79" s="65">
        <f t="shared" si="6"/>
        <v>0</v>
      </c>
      <c r="S79" s="42">
        <f t="shared" si="7"/>
        <v>450</v>
      </c>
      <c r="T79" s="27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64.5" customHeight="1">
      <c r="A80" s="38">
        <v>74</v>
      </c>
      <c r="B80" s="3" t="s">
        <v>587</v>
      </c>
      <c r="C80" s="70" t="s">
        <v>591</v>
      </c>
      <c r="D80" s="37">
        <v>0</v>
      </c>
      <c r="E80" s="37">
        <v>50</v>
      </c>
      <c r="F80" s="65">
        <f t="shared" si="9"/>
        <v>50</v>
      </c>
      <c r="G80" s="37">
        <v>0</v>
      </c>
      <c r="H80" s="9">
        <v>100</v>
      </c>
      <c r="I80" s="65">
        <f t="shared" si="10"/>
        <v>100</v>
      </c>
      <c r="J80" s="37">
        <v>0</v>
      </c>
      <c r="K80" s="9">
        <v>100</v>
      </c>
      <c r="L80" s="65">
        <f t="shared" si="8"/>
        <v>100</v>
      </c>
      <c r="M80" s="37">
        <v>0</v>
      </c>
      <c r="N80" s="9">
        <v>200</v>
      </c>
      <c r="O80" s="65">
        <f t="shared" si="11"/>
        <v>200</v>
      </c>
      <c r="P80" s="38">
        <v>0</v>
      </c>
      <c r="Q80" s="38">
        <v>0</v>
      </c>
      <c r="R80" s="65">
        <f t="shared" si="6"/>
        <v>0</v>
      </c>
      <c r="S80" s="42">
        <f t="shared" si="7"/>
        <v>450</v>
      </c>
      <c r="T80" s="27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64.5" customHeight="1">
      <c r="A81" s="38">
        <v>75</v>
      </c>
      <c r="B81" s="3" t="s">
        <v>588</v>
      </c>
      <c r="C81" s="70" t="s">
        <v>592</v>
      </c>
      <c r="D81" s="37">
        <v>0</v>
      </c>
      <c r="E81" s="37">
        <v>50</v>
      </c>
      <c r="F81" s="65">
        <f t="shared" si="9"/>
        <v>50</v>
      </c>
      <c r="G81" s="37">
        <v>0</v>
      </c>
      <c r="H81" s="9">
        <v>100</v>
      </c>
      <c r="I81" s="65">
        <f t="shared" si="10"/>
        <v>100</v>
      </c>
      <c r="J81" s="37">
        <v>0</v>
      </c>
      <c r="K81" s="9">
        <v>100</v>
      </c>
      <c r="L81" s="65">
        <f t="shared" si="8"/>
        <v>100</v>
      </c>
      <c r="M81" s="37">
        <v>0</v>
      </c>
      <c r="N81" s="9">
        <v>200</v>
      </c>
      <c r="O81" s="65">
        <f t="shared" si="11"/>
        <v>200</v>
      </c>
      <c r="P81" s="38">
        <v>0</v>
      </c>
      <c r="Q81" s="38">
        <v>0</v>
      </c>
      <c r="R81" s="65">
        <f t="shared" si="6"/>
        <v>0</v>
      </c>
      <c r="S81" s="42">
        <f t="shared" si="7"/>
        <v>450</v>
      </c>
      <c r="T81" s="27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64.5" customHeight="1">
      <c r="A82" s="38">
        <v>76</v>
      </c>
      <c r="B82" s="3" t="s">
        <v>146</v>
      </c>
      <c r="C82" s="70" t="s">
        <v>161</v>
      </c>
      <c r="D82" s="37">
        <v>540</v>
      </c>
      <c r="E82" s="9">
        <v>90</v>
      </c>
      <c r="F82" s="65">
        <f t="shared" si="9"/>
        <v>630</v>
      </c>
      <c r="G82" s="37">
        <v>200</v>
      </c>
      <c r="H82" s="9">
        <v>100</v>
      </c>
      <c r="I82" s="65">
        <f t="shared" si="10"/>
        <v>300</v>
      </c>
      <c r="J82" s="37">
        <v>200</v>
      </c>
      <c r="K82" s="9">
        <v>100</v>
      </c>
      <c r="L82" s="65">
        <f t="shared" si="8"/>
        <v>300</v>
      </c>
      <c r="M82" s="37">
        <v>700</v>
      </c>
      <c r="N82" s="9">
        <v>200</v>
      </c>
      <c r="O82" s="65">
        <f t="shared" si="11"/>
        <v>900</v>
      </c>
      <c r="P82" s="38">
        <v>0</v>
      </c>
      <c r="Q82" s="38">
        <v>0</v>
      </c>
      <c r="R82" s="65">
        <f t="shared" si="6"/>
        <v>0</v>
      </c>
      <c r="S82" s="42">
        <f t="shared" si="7"/>
        <v>2130</v>
      </c>
      <c r="T82" s="27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64.5" customHeight="1">
      <c r="A83" s="38">
        <v>77</v>
      </c>
      <c r="B83" s="3" t="s">
        <v>147</v>
      </c>
      <c r="C83" s="70" t="s">
        <v>162</v>
      </c>
      <c r="D83" s="37">
        <v>0</v>
      </c>
      <c r="E83" s="9">
        <v>90</v>
      </c>
      <c r="F83" s="65">
        <f t="shared" si="9"/>
        <v>90</v>
      </c>
      <c r="G83" s="37">
        <v>0</v>
      </c>
      <c r="H83" s="9">
        <v>100</v>
      </c>
      <c r="I83" s="65">
        <f t="shared" si="10"/>
        <v>100</v>
      </c>
      <c r="J83" s="37">
        <v>0</v>
      </c>
      <c r="K83" s="9">
        <v>100</v>
      </c>
      <c r="L83" s="65">
        <f t="shared" si="8"/>
        <v>100</v>
      </c>
      <c r="M83" s="37">
        <v>0</v>
      </c>
      <c r="N83" s="9">
        <v>200</v>
      </c>
      <c r="O83" s="65">
        <f t="shared" si="11"/>
        <v>200</v>
      </c>
      <c r="P83" s="38">
        <v>0</v>
      </c>
      <c r="Q83" s="38">
        <v>0</v>
      </c>
      <c r="R83" s="65">
        <f t="shared" si="6"/>
        <v>0</v>
      </c>
      <c r="S83" s="42">
        <f t="shared" si="7"/>
        <v>490</v>
      </c>
      <c r="T83" s="27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64.5" customHeight="1">
      <c r="A84" s="38">
        <v>78</v>
      </c>
      <c r="B84" s="3" t="s">
        <v>148</v>
      </c>
      <c r="C84" s="70" t="s">
        <v>163</v>
      </c>
      <c r="D84" s="37">
        <v>2770</v>
      </c>
      <c r="E84" s="9">
        <v>460</v>
      </c>
      <c r="F84" s="65">
        <f t="shared" si="9"/>
        <v>3230</v>
      </c>
      <c r="G84" s="37">
        <v>200</v>
      </c>
      <c r="H84" s="9">
        <v>100</v>
      </c>
      <c r="I84" s="65">
        <f t="shared" si="10"/>
        <v>300</v>
      </c>
      <c r="J84" s="37">
        <v>200</v>
      </c>
      <c r="K84" s="9">
        <v>100</v>
      </c>
      <c r="L84" s="65">
        <f t="shared" si="8"/>
        <v>300</v>
      </c>
      <c r="M84" s="37">
        <v>700</v>
      </c>
      <c r="N84" s="9">
        <v>200</v>
      </c>
      <c r="O84" s="65">
        <f t="shared" si="11"/>
        <v>900</v>
      </c>
      <c r="P84" s="38">
        <v>0</v>
      </c>
      <c r="Q84" s="38">
        <v>0</v>
      </c>
      <c r="R84" s="65">
        <f t="shared" si="6"/>
        <v>0</v>
      </c>
      <c r="S84" s="42">
        <f t="shared" si="7"/>
        <v>4730</v>
      </c>
      <c r="T84" s="27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64.5" customHeight="1">
      <c r="A85" s="38">
        <v>79</v>
      </c>
      <c r="B85" s="3" t="s">
        <v>149</v>
      </c>
      <c r="C85" s="74" t="s">
        <v>164</v>
      </c>
      <c r="D85" s="37">
        <v>1010</v>
      </c>
      <c r="E85" s="9">
        <v>170</v>
      </c>
      <c r="F85" s="65">
        <f t="shared" si="9"/>
        <v>1180</v>
      </c>
      <c r="G85" s="37">
        <v>200</v>
      </c>
      <c r="H85" s="9">
        <v>100</v>
      </c>
      <c r="I85" s="65">
        <f t="shared" si="10"/>
        <v>300</v>
      </c>
      <c r="J85" s="37">
        <v>200</v>
      </c>
      <c r="K85" s="9">
        <v>100</v>
      </c>
      <c r="L85" s="65">
        <f t="shared" si="8"/>
        <v>300</v>
      </c>
      <c r="M85" s="37">
        <v>700</v>
      </c>
      <c r="N85" s="9">
        <v>0</v>
      </c>
      <c r="O85" s="65">
        <f t="shared" si="11"/>
        <v>700</v>
      </c>
      <c r="P85" s="38">
        <v>0</v>
      </c>
      <c r="Q85" s="38">
        <v>0</v>
      </c>
      <c r="R85" s="65">
        <f t="shared" si="6"/>
        <v>0</v>
      </c>
      <c r="S85" s="42">
        <f t="shared" si="7"/>
        <v>2480</v>
      </c>
      <c r="T85" s="27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64.5" customHeight="1">
      <c r="A86" s="38">
        <v>80</v>
      </c>
      <c r="B86" s="3" t="s">
        <v>298</v>
      </c>
      <c r="C86" s="74" t="s">
        <v>164</v>
      </c>
      <c r="D86" s="37">
        <v>1870</v>
      </c>
      <c r="E86" s="9">
        <v>310</v>
      </c>
      <c r="F86" s="65">
        <f>SUM(D86:E86)</f>
        <v>2180</v>
      </c>
      <c r="G86" s="37">
        <v>200</v>
      </c>
      <c r="H86" s="9">
        <v>100</v>
      </c>
      <c r="I86" s="65">
        <f>SUM(G86:H86)</f>
        <v>300</v>
      </c>
      <c r="J86" s="37">
        <v>200</v>
      </c>
      <c r="K86" s="9">
        <v>100</v>
      </c>
      <c r="L86" s="65">
        <f>SUM(J86:K86)</f>
        <v>300</v>
      </c>
      <c r="M86" s="37">
        <v>700</v>
      </c>
      <c r="N86" s="9">
        <v>0</v>
      </c>
      <c r="O86" s="65">
        <f>SUM(M86:N86)</f>
        <v>700</v>
      </c>
      <c r="P86" s="38">
        <v>2400</v>
      </c>
      <c r="Q86" s="38">
        <v>1200</v>
      </c>
      <c r="R86" s="65">
        <f>SUM(P86:Q86)</f>
        <v>3600</v>
      </c>
      <c r="S86" s="42">
        <f t="shared" si="7"/>
        <v>7080</v>
      </c>
      <c r="T86" s="27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64.5" customHeight="1">
      <c r="A87" s="38">
        <v>81</v>
      </c>
      <c r="B87" s="3" t="s">
        <v>150</v>
      </c>
      <c r="C87" s="70" t="s">
        <v>165</v>
      </c>
      <c r="D87" s="37">
        <v>490</v>
      </c>
      <c r="E87" s="9">
        <v>80</v>
      </c>
      <c r="F87" s="65">
        <f t="shared" si="9"/>
        <v>570</v>
      </c>
      <c r="G87" s="37">
        <v>200</v>
      </c>
      <c r="H87" s="9">
        <v>100</v>
      </c>
      <c r="I87" s="65">
        <f t="shared" si="10"/>
        <v>300</v>
      </c>
      <c r="J87" s="37">
        <v>200</v>
      </c>
      <c r="K87" s="9">
        <v>100</v>
      </c>
      <c r="L87" s="65">
        <f t="shared" si="8"/>
        <v>300</v>
      </c>
      <c r="M87" s="37">
        <v>0</v>
      </c>
      <c r="N87" s="9">
        <v>0</v>
      </c>
      <c r="O87" s="65">
        <f t="shared" si="11"/>
        <v>0</v>
      </c>
      <c r="P87" s="38">
        <v>0</v>
      </c>
      <c r="Q87" s="38">
        <v>0</v>
      </c>
      <c r="R87" s="65">
        <f t="shared" si="6"/>
        <v>0</v>
      </c>
      <c r="S87" s="42">
        <f t="shared" si="7"/>
        <v>1170</v>
      </c>
      <c r="T87" s="27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64.5" customHeight="1">
      <c r="A88" s="38">
        <v>82</v>
      </c>
      <c r="B88" s="3" t="s">
        <v>168</v>
      </c>
      <c r="C88" s="70" t="s">
        <v>166</v>
      </c>
      <c r="D88" s="37">
        <v>1010</v>
      </c>
      <c r="E88" s="9">
        <v>170</v>
      </c>
      <c r="F88" s="65">
        <f t="shared" si="9"/>
        <v>1180</v>
      </c>
      <c r="G88" s="37">
        <v>200</v>
      </c>
      <c r="H88" s="9">
        <v>100</v>
      </c>
      <c r="I88" s="65">
        <f t="shared" si="10"/>
        <v>300</v>
      </c>
      <c r="J88" s="37">
        <v>200</v>
      </c>
      <c r="K88" s="9">
        <v>100</v>
      </c>
      <c r="L88" s="65">
        <f t="shared" si="8"/>
        <v>300</v>
      </c>
      <c r="M88" s="37">
        <v>700</v>
      </c>
      <c r="N88" s="9">
        <v>200</v>
      </c>
      <c r="O88" s="65">
        <f t="shared" si="11"/>
        <v>900</v>
      </c>
      <c r="P88" s="38">
        <v>0</v>
      </c>
      <c r="Q88" s="38">
        <v>0</v>
      </c>
      <c r="R88" s="65">
        <f t="shared" si="6"/>
        <v>0</v>
      </c>
      <c r="S88" s="42">
        <f t="shared" si="7"/>
        <v>2680</v>
      </c>
      <c r="T88" s="27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64.5" customHeight="1">
      <c r="A89" s="38">
        <v>83</v>
      </c>
      <c r="B89" s="3" t="s">
        <v>169</v>
      </c>
      <c r="C89" s="70" t="s">
        <v>167</v>
      </c>
      <c r="D89" s="37">
        <v>1010</v>
      </c>
      <c r="E89" s="9">
        <v>170</v>
      </c>
      <c r="F89" s="65">
        <f t="shared" si="9"/>
        <v>1180</v>
      </c>
      <c r="G89" s="37">
        <v>200</v>
      </c>
      <c r="H89" s="9">
        <v>100</v>
      </c>
      <c r="I89" s="65">
        <f t="shared" si="10"/>
        <v>300</v>
      </c>
      <c r="J89" s="37">
        <v>200</v>
      </c>
      <c r="K89" s="9">
        <v>100</v>
      </c>
      <c r="L89" s="65">
        <f t="shared" si="8"/>
        <v>300</v>
      </c>
      <c r="M89" s="37">
        <v>700</v>
      </c>
      <c r="N89" s="9">
        <v>200</v>
      </c>
      <c r="O89" s="65">
        <f t="shared" si="11"/>
        <v>900</v>
      </c>
      <c r="P89" s="38">
        <v>0</v>
      </c>
      <c r="Q89" s="38">
        <v>0</v>
      </c>
      <c r="R89" s="65">
        <f t="shared" si="6"/>
        <v>0</v>
      </c>
      <c r="S89" s="42">
        <f t="shared" si="7"/>
        <v>2680</v>
      </c>
      <c r="T89" s="27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64.5" customHeight="1">
      <c r="A90" s="38">
        <v>84</v>
      </c>
      <c r="B90" s="3" t="s">
        <v>171</v>
      </c>
      <c r="C90" s="70" t="s">
        <v>183</v>
      </c>
      <c r="D90" s="37">
        <v>490</v>
      </c>
      <c r="E90" s="9">
        <v>80</v>
      </c>
      <c r="F90" s="65">
        <f t="shared" si="9"/>
        <v>570</v>
      </c>
      <c r="G90" s="37">
        <v>200</v>
      </c>
      <c r="H90" s="9">
        <v>100</v>
      </c>
      <c r="I90" s="65">
        <f t="shared" si="10"/>
        <v>300</v>
      </c>
      <c r="J90" s="37">
        <v>200</v>
      </c>
      <c r="K90" s="9">
        <v>100</v>
      </c>
      <c r="L90" s="65">
        <f t="shared" si="8"/>
        <v>300</v>
      </c>
      <c r="M90" s="37">
        <v>700</v>
      </c>
      <c r="N90" s="9">
        <v>0</v>
      </c>
      <c r="O90" s="65">
        <f t="shared" si="11"/>
        <v>700</v>
      </c>
      <c r="P90" s="38">
        <v>1800</v>
      </c>
      <c r="Q90" s="38">
        <v>1200</v>
      </c>
      <c r="R90" s="65">
        <f t="shared" si="6"/>
        <v>3000</v>
      </c>
      <c r="S90" s="42">
        <f t="shared" si="7"/>
        <v>4870</v>
      </c>
      <c r="T90" s="27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64.5" customHeight="1">
      <c r="A91" s="38">
        <v>85</v>
      </c>
      <c r="B91" s="3" t="s">
        <v>172</v>
      </c>
      <c r="C91" s="70" t="s">
        <v>184</v>
      </c>
      <c r="D91" s="37">
        <v>5210</v>
      </c>
      <c r="E91" s="9">
        <v>870</v>
      </c>
      <c r="F91" s="65">
        <f t="shared" si="9"/>
        <v>6080</v>
      </c>
      <c r="G91" s="37">
        <v>200</v>
      </c>
      <c r="H91" s="9">
        <v>100</v>
      </c>
      <c r="I91" s="65">
        <f t="shared" si="10"/>
        <v>300</v>
      </c>
      <c r="J91" s="37">
        <v>200</v>
      </c>
      <c r="K91" s="9">
        <v>100</v>
      </c>
      <c r="L91" s="65">
        <f t="shared" si="8"/>
        <v>300</v>
      </c>
      <c r="M91" s="37">
        <v>700</v>
      </c>
      <c r="N91" s="9">
        <v>200</v>
      </c>
      <c r="O91" s="65">
        <f t="shared" si="11"/>
        <v>900</v>
      </c>
      <c r="P91" s="38">
        <v>0</v>
      </c>
      <c r="Q91" s="38">
        <v>0</v>
      </c>
      <c r="R91" s="65">
        <f t="shared" si="6"/>
        <v>0</v>
      </c>
      <c r="S91" s="42">
        <f t="shared" si="7"/>
        <v>7580</v>
      </c>
      <c r="T91" s="27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64.5" customHeight="1">
      <c r="A92" s="38">
        <v>86</v>
      </c>
      <c r="B92" s="3" t="s">
        <v>173</v>
      </c>
      <c r="C92" s="70" t="s">
        <v>503</v>
      </c>
      <c r="D92" s="37">
        <v>0</v>
      </c>
      <c r="E92" s="9">
        <v>700</v>
      </c>
      <c r="F92" s="65">
        <f t="shared" si="9"/>
        <v>700</v>
      </c>
      <c r="G92" s="37">
        <v>0</v>
      </c>
      <c r="H92" s="9">
        <v>100</v>
      </c>
      <c r="I92" s="65">
        <f t="shared" si="10"/>
        <v>100</v>
      </c>
      <c r="J92" s="37">
        <v>0</v>
      </c>
      <c r="K92" s="9">
        <v>100</v>
      </c>
      <c r="L92" s="65">
        <f t="shared" si="8"/>
        <v>100</v>
      </c>
      <c r="M92" s="37">
        <v>0</v>
      </c>
      <c r="N92" s="9">
        <v>0</v>
      </c>
      <c r="O92" s="65">
        <f t="shared" si="11"/>
        <v>0</v>
      </c>
      <c r="P92" s="38">
        <v>4200</v>
      </c>
      <c r="Q92" s="38">
        <v>1200</v>
      </c>
      <c r="R92" s="65">
        <f t="shared" si="6"/>
        <v>5400</v>
      </c>
      <c r="S92" s="42">
        <f t="shared" si="7"/>
        <v>6300</v>
      </c>
      <c r="T92" s="27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64.5" customHeight="1">
      <c r="A93" s="38">
        <v>87</v>
      </c>
      <c r="B93" s="3" t="s">
        <v>174</v>
      </c>
      <c r="C93" s="70" t="s">
        <v>186</v>
      </c>
      <c r="D93" s="37">
        <v>1860</v>
      </c>
      <c r="E93" s="9">
        <v>310</v>
      </c>
      <c r="F93" s="65">
        <f t="shared" si="9"/>
        <v>2170</v>
      </c>
      <c r="G93" s="37">
        <v>200</v>
      </c>
      <c r="H93" s="9">
        <v>100</v>
      </c>
      <c r="I93" s="65">
        <f t="shared" si="10"/>
        <v>300</v>
      </c>
      <c r="J93" s="37">
        <v>200</v>
      </c>
      <c r="K93" s="9">
        <v>100</v>
      </c>
      <c r="L93" s="65">
        <f t="shared" si="8"/>
        <v>300</v>
      </c>
      <c r="M93" s="37">
        <v>700</v>
      </c>
      <c r="N93" s="9">
        <v>200</v>
      </c>
      <c r="O93" s="65">
        <f t="shared" si="11"/>
        <v>900</v>
      </c>
      <c r="P93" s="38">
        <v>0</v>
      </c>
      <c r="Q93" s="38">
        <v>0</v>
      </c>
      <c r="R93" s="65">
        <f t="shared" si="6"/>
        <v>0</v>
      </c>
      <c r="S93" s="42">
        <f t="shared" si="7"/>
        <v>3670</v>
      </c>
      <c r="T93" s="27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64.5" customHeight="1">
      <c r="A94" s="38">
        <v>88</v>
      </c>
      <c r="B94" s="3" t="s">
        <v>175</v>
      </c>
      <c r="C94" s="70" t="s">
        <v>504</v>
      </c>
      <c r="D94" s="37">
        <v>4870</v>
      </c>
      <c r="E94" s="9">
        <v>810</v>
      </c>
      <c r="F94" s="65">
        <f t="shared" si="9"/>
        <v>5680</v>
      </c>
      <c r="G94" s="37">
        <v>200</v>
      </c>
      <c r="H94" s="9">
        <v>100</v>
      </c>
      <c r="I94" s="65">
        <f t="shared" si="10"/>
        <v>300</v>
      </c>
      <c r="J94" s="37">
        <v>200</v>
      </c>
      <c r="K94" s="9">
        <v>100</v>
      </c>
      <c r="L94" s="65">
        <f t="shared" si="8"/>
        <v>300</v>
      </c>
      <c r="M94" s="37">
        <v>0</v>
      </c>
      <c r="N94" s="9">
        <v>0</v>
      </c>
      <c r="O94" s="65">
        <f t="shared" si="11"/>
        <v>0</v>
      </c>
      <c r="P94" s="38">
        <v>4200</v>
      </c>
      <c r="Q94" s="38">
        <v>1200</v>
      </c>
      <c r="R94" s="65">
        <f t="shared" si="6"/>
        <v>5400</v>
      </c>
      <c r="S94" s="42">
        <f t="shared" si="7"/>
        <v>11680</v>
      </c>
      <c r="T94" s="27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64.5" customHeight="1">
      <c r="A95" s="38">
        <v>89</v>
      </c>
      <c r="B95" s="3" t="s">
        <v>176</v>
      </c>
      <c r="C95" s="70" t="s">
        <v>188</v>
      </c>
      <c r="D95" s="37">
        <v>4930</v>
      </c>
      <c r="E95" s="9">
        <v>820</v>
      </c>
      <c r="F95" s="65">
        <f t="shared" si="9"/>
        <v>5750</v>
      </c>
      <c r="G95" s="37">
        <v>200</v>
      </c>
      <c r="H95" s="9">
        <v>100</v>
      </c>
      <c r="I95" s="65">
        <f t="shared" si="10"/>
        <v>300</v>
      </c>
      <c r="J95" s="37">
        <v>200</v>
      </c>
      <c r="K95" s="9">
        <v>100</v>
      </c>
      <c r="L95" s="65">
        <f t="shared" si="8"/>
        <v>300</v>
      </c>
      <c r="M95" s="37">
        <v>0</v>
      </c>
      <c r="N95" s="9">
        <v>0</v>
      </c>
      <c r="O95" s="65">
        <f t="shared" si="11"/>
        <v>0</v>
      </c>
      <c r="P95" s="38">
        <v>600</v>
      </c>
      <c r="Q95" s="38">
        <v>1200</v>
      </c>
      <c r="R95" s="65">
        <f t="shared" si="6"/>
        <v>1800</v>
      </c>
      <c r="S95" s="42">
        <f t="shared" si="7"/>
        <v>8150</v>
      </c>
      <c r="T95" s="27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64.5" customHeight="1">
      <c r="A96" s="38">
        <v>90</v>
      </c>
      <c r="B96" s="3" t="s">
        <v>177</v>
      </c>
      <c r="C96" s="74" t="s">
        <v>189</v>
      </c>
      <c r="D96" s="37">
        <v>3550</v>
      </c>
      <c r="E96" s="9">
        <v>590</v>
      </c>
      <c r="F96" s="65">
        <f t="shared" si="9"/>
        <v>4140</v>
      </c>
      <c r="G96" s="37">
        <v>200</v>
      </c>
      <c r="H96" s="9">
        <v>100</v>
      </c>
      <c r="I96" s="65">
        <f t="shared" si="10"/>
        <v>300</v>
      </c>
      <c r="J96" s="37">
        <v>200</v>
      </c>
      <c r="K96" s="9">
        <v>100</v>
      </c>
      <c r="L96" s="65">
        <f t="shared" si="8"/>
        <v>300</v>
      </c>
      <c r="M96" s="37">
        <v>0</v>
      </c>
      <c r="N96" s="9">
        <v>0</v>
      </c>
      <c r="O96" s="65">
        <f t="shared" si="11"/>
        <v>0</v>
      </c>
      <c r="P96" s="38">
        <v>3000</v>
      </c>
      <c r="Q96" s="38">
        <v>1200</v>
      </c>
      <c r="R96" s="65">
        <f t="shared" si="6"/>
        <v>4200</v>
      </c>
      <c r="S96" s="42">
        <f t="shared" si="7"/>
        <v>8940</v>
      </c>
      <c r="T96" s="27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64.5" customHeight="1">
      <c r="A97" s="38">
        <v>91</v>
      </c>
      <c r="B97" s="3" t="s">
        <v>395</v>
      </c>
      <c r="C97" s="74" t="s">
        <v>189</v>
      </c>
      <c r="D97" s="37">
        <v>770</v>
      </c>
      <c r="E97" s="9">
        <v>130</v>
      </c>
      <c r="F97" s="65">
        <f>SUM(D97:E97)</f>
        <v>900</v>
      </c>
      <c r="G97" s="37">
        <v>200</v>
      </c>
      <c r="H97" s="9">
        <v>100</v>
      </c>
      <c r="I97" s="65">
        <f>SUM(G97:H97)</f>
        <v>300</v>
      </c>
      <c r="J97" s="37">
        <v>200</v>
      </c>
      <c r="K97" s="9">
        <v>100</v>
      </c>
      <c r="L97" s="65">
        <f>SUM(J97:K97)</f>
        <v>300</v>
      </c>
      <c r="M97" s="37">
        <v>700</v>
      </c>
      <c r="N97" s="9">
        <v>200</v>
      </c>
      <c r="O97" s="65">
        <f>SUM(M97:N97)</f>
        <v>900</v>
      </c>
      <c r="P97" s="38">
        <v>0</v>
      </c>
      <c r="Q97" s="38">
        <v>0</v>
      </c>
      <c r="R97" s="65">
        <f>SUM(P97:Q97)</f>
        <v>0</v>
      </c>
      <c r="S97" s="42">
        <f t="shared" si="7"/>
        <v>2400</v>
      </c>
      <c r="T97" s="27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64.5" customHeight="1">
      <c r="A98" s="38">
        <v>92</v>
      </c>
      <c r="B98" s="3" t="s">
        <v>178</v>
      </c>
      <c r="C98" s="70" t="s">
        <v>530</v>
      </c>
      <c r="D98" s="37">
        <v>1980</v>
      </c>
      <c r="E98" s="9">
        <v>330</v>
      </c>
      <c r="F98" s="65">
        <f t="shared" si="9"/>
        <v>2310</v>
      </c>
      <c r="G98" s="37">
        <v>200</v>
      </c>
      <c r="H98" s="9">
        <v>100</v>
      </c>
      <c r="I98" s="65">
        <f t="shared" si="10"/>
        <v>300</v>
      </c>
      <c r="J98" s="37">
        <v>200</v>
      </c>
      <c r="K98" s="9">
        <v>100</v>
      </c>
      <c r="L98" s="65">
        <f t="shared" si="8"/>
        <v>300</v>
      </c>
      <c r="M98" s="37">
        <v>0</v>
      </c>
      <c r="N98" s="9">
        <v>0</v>
      </c>
      <c r="O98" s="65">
        <f t="shared" si="11"/>
        <v>0</v>
      </c>
      <c r="P98" s="38">
        <v>3000</v>
      </c>
      <c r="Q98" s="38">
        <v>1200</v>
      </c>
      <c r="R98" s="65">
        <f t="shared" si="6"/>
        <v>4200</v>
      </c>
      <c r="S98" s="42">
        <f t="shared" si="7"/>
        <v>7110</v>
      </c>
      <c r="T98" s="27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64.5" customHeight="1">
      <c r="A99" s="38">
        <v>93</v>
      </c>
      <c r="B99" s="3" t="s">
        <v>179</v>
      </c>
      <c r="C99" s="70" t="s">
        <v>191</v>
      </c>
      <c r="D99" s="37">
        <v>2400</v>
      </c>
      <c r="E99" s="9">
        <v>400</v>
      </c>
      <c r="F99" s="65">
        <f t="shared" si="9"/>
        <v>2800</v>
      </c>
      <c r="G99" s="37">
        <v>200</v>
      </c>
      <c r="H99" s="9">
        <v>100</v>
      </c>
      <c r="I99" s="65">
        <f t="shared" si="10"/>
        <v>300</v>
      </c>
      <c r="J99" s="37">
        <v>200</v>
      </c>
      <c r="K99" s="9">
        <v>100</v>
      </c>
      <c r="L99" s="65">
        <f t="shared" si="8"/>
        <v>300</v>
      </c>
      <c r="M99" s="37">
        <v>700</v>
      </c>
      <c r="N99" s="9">
        <v>200</v>
      </c>
      <c r="O99" s="65">
        <f t="shared" si="11"/>
        <v>900</v>
      </c>
      <c r="P99" s="38">
        <v>800</v>
      </c>
      <c r="Q99" s="38">
        <v>1200</v>
      </c>
      <c r="R99" s="65">
        <f t="shared" si="6"/>
        <v>2000</v>
      </c>
      <c r="S99" s="42">
        <f t="shared" si="7"/>
        <v>6300</v>
      </c>
      <c r="T99" s="27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64.5" customHeight="1">
      <c r="A100" s="38">
        <v>94</v>
      </c>
      <c r="B100" s="3" t="s">
        <v>180</v>
      </c>
      <c r="C100" s="70" t="s">
        <v>192</v>
      </c>
      <c r="D100" s="37">
        <v>2470</v>
      </c>
      <c r="E100" s="9">
        <v>410</v>
      </c>
      <c r="F100" s="65">
        <f t="shared" si="9"/>
        <v>2880</v>
      </c>
      <c r="G100" s="37">
        <v>200</v>
      </c>
      <c r="H100" s="9">
        <v>100</v>
      </c>
      <c r="I100" s="65">
        <f t="shared" si="10"/>
        <v>300</v>
      </c>
      <c r="J100" s="37">
        <v>200</v>
      </c>
      <c r="K100" s="9">
        <v>100</v>
      </c>
      <c r="L100" s="65">
        <f t="shared" si="8"/>
        <v>300</v>
      </c>
      <c r="M100" s="37">
        <v>0</v>
      </c>
      <c r="N100" s="9">
        <v>0</v>
      </c>
      <c r="O100" s="65">
        <f t="shared" si="11"/>
        <v>0</v>
      </c>
      <c r="P100" s="38">
        <v>4200</v>
      </c>
      <c r="Q100" s="38">
        <v>1200</v>
      </c>
      <c r="R100" s="65">
        <f t="shared" si="6"/>
        <v>5400</v>
      </c>
      <c r="S100" s="42">
        <f t="shared" si="7"/>
        <v>8880</v>
      </c>
      <c r="T100" s="27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64.5" customHeight="1">
      <c r="A101" s="38">
        <v>95</v>
      </c>
      <c r="B101" s="3" t="s">
        <v>181</v>
      </c>
      <c r="C101" s="70" t="s">
        <v>193</v>
      </c>
      <c r="D101" s="37">
        <v>540</v>
      </c>
      <c r="E101" s="9">
        <v>90</v>
      </c>
      <c r="F101" s="65">
        <f t="shared" si="9"/>
        <v>630</v>
      </c>
      <c r="G101" s="37">
        <v>200</v>
      </c>
      <c r="H101" s="9">
        <v>100</v>
      </c>
      <c r="I101" s="65">
        <f t="shared" si="10"/>
        <v>300</v>
      </c>
      <c r="J101" s="37">
        <v>200</v>
      </c>
      <c r="K101" s="9">
        <v>100</v>
      </c>
      <c r="L101" s="65">
        <f t="shared" si="8"/>
        <v>300</v>
      </c>
      <c r="M101" s="37">
        <v>700</v>
      </c>
      <c r="N101" s="9">
        <v>200</v>
      </c>
      <c r="O101" s="65">
        <f t="shared" si="11"/>
        <v>900</v>
      </c>
      <c r="P101" s="38">
        <v>0</v>
      </c>
      <c r="Q101" s="38">
        <v>0</v>
      </c>
      <c r="R101" s="65">
        <f t="shared" si="6"/>
        <v>0</v>
      </c>
      <c r="S101" s="42">
        <f t="shared" si="7"/>
        <v>2130</v>
      </c>
      <c r="T101" s="27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64.5" customHeight="1">
      <c r="A102" s="38">
        <v>96</v>
      </c>
      <c r="B102" s="3" t="s">
        <v>182</v>
      </c>
      <c r="C102" s="70" t="s">
        <v>194</v>
      </c>
      <c r="D102" s="37">
        <v>3950</v>
      </c>
      <c r="E102" s="9">
        <v>660</v>
      </c>
      <c r="F102" s="65">
        <f t="shared" si="9"/>
        <v>4610</v>
      </c>
      <c r="G102" s="37">
        <v>200</v>
      </c>
      <c r="H102" s="9">
        <v>100</v>
      </c>
      <c r="I102" s="65">
        <f t="shared" si="10"/>
        <v>300</v>
      </c>
      <c r="J102" s="37">
        <v>200</v>
      </c>
      <c r="K102" s="9">
        <v>100</v>
      </c>
      <c r="L102" s="65">
        <f t="shared" si="8"/>
        <v>300</v>
      </c>
      <c r="M102" s="37">
        <v>0</v>
      </c>
      <c r="N102" s="9">
        <v>0</v>
      </c>
      <c r="O102" s="65">
        <f t="shared" si="11"/>
        <v>0</v>
      </c>
      <c r="P102" s="38">
        <v>3000</v>
      </c>
      <c r="Q102" s="38">
        <v>1200</v>
      </c>
      <c r="R102" s="65">
        <f t="shared" si="6"/>
        <v>4200</v>
      </c>
      <c r="S102" s="42">
        <f t="shared" si="7"/>
        <v>9410</v>
      </c>
      <c r="T102" s="27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64.5" customHeight="1">
      <c r="A103" s="38">
        <v>97</v>
      </c>
      <c r="B103" s="3" t="s">
        <v>195</v>
      </c>
      <c r="C103" s="70" t="s">
        <v>210</v>
      </c>
      <c r="D103" s="37">
        <v>970</v>
      </c>
      <c r="E103" s="9">
        <v>160</v>
      </c>
      <c r="F103" s="65">
        <f t="shared" si="9"/>
        <v>1130</v>
      </c>
      <c r="G103" s="37">
        <v>200</v>
      </c>
      <c r="H103" s="9">
        <v>100</v>
      </c>
      <c r="I103" s="65">
        <f t="shared" si="10"/>
        <v>300</v>
      </c>
      <c r="J103" s="37">
        <v>200</v>
      </c>
      <c r="K103" s="9">
        <v>100</v>
      </c>
      <c r="L103" s="65">
        <f t="shared" si="8"/>
        <v>300</v>
      </c>
      <c r="M103" s="37">
        <v>0</v>
      </c>
      <c r="N103" s="9">
        <v>0</v>
      </c>
      <c r="O103" s="65">
        <f t="shared" si="11"/>
        <v>0</v>
      </c>
      <c r="P103" s="38">
        <v>4200</v>
      </c>
      <c r="Q103" s="38">
        <v>1200</v>
      </c>
      <c r="R103" s="65">
        <f t="shared" si="6"/>
        <v>5400</v>
      </c>
      <c r="S103" s="42">
        <f t="shared" si="7"/>
        <v>7130</v>
      </c>
      <c r="T103" s="27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64.5" customHeight="1">
      <c r="A104" s="38">
        <v>98</v>
      </c>
      <c r="B104" s="3" t="s">
        <v>196</v>
      </c>
      <c r="C104" s="70" t="s">
        <v>211</v>
      </c>
      <c r="D104" s="37">
        <v>1150</v>
      </c>
      <c r="E104" s="9">
        <v>190</v>
      </c>
      <c r="F104" s="65">
        <f t="shared" si="9"/>
        <v>1340</v>
      </c>
      <c r="G104" s="37">
        <v>200</v>
      </c>
      <c r="H104" s="9">
        <v>100</v>
      </c>
      <c r="I104" s="65">
        <f t="shared" si="10"/>
        <v>300</v>
      </c>
      <c r="J104" s="37">
        <v>200</v>
      </c>
      <c r="K104" s="9">
        <v>100</v>
      </c>
      <c r="L104" s="65">
        <f t="shared" si="8"/>
        <v>300</v>
      </c>
      <c r="M104" s="37">
        <v>0</v>
      </c>
      <c r="N104" s="9">
        <v>0</v>
      </c>
      <c r="O104" s="65">
        <f t="shared" si="11"/>
        <v>0</v>
      </c>
      <c r="P104" s="38">
        <v>3000</v>
      </c>
      <c r="Q104" s="38">
        <v>1200</v>
      </c>
      <c r="R104" s="65">
        <f t="shared" si="6"/>
        <v>4200</v>
      </c>
      <c r="S104" s="42">
        <f t="shared" si="7"/>
        <v>6140</v>
      </c>
      <c r="T104" s="27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64.5" customHeight="1">
      <c r="A105" s="38">
        <v>99</v>
      </c>
      <c r="B105" s="3" t="s">
        <v>197</v>
      </c>
      <c r="C105" s="70" t="s">
        <v>212</v>
      </c>
      <c r="D105" s="37">
        <v>0</v>
      </c>
      <c r="E105" s="9">
        <v>160</v>
      </c>
      <c r="F105" s="65">
        <f t="shared" si="9"/>
        <v>160</v>
      </c>
      <c r="G105" s="37">
        <v>0</v>
      </c>
      <c r="H105" s="9">
        <v>100</v>
      </c>
      <c r="I105" s="65">
        <f t="shared" si="10"/>
        <v>100</v>
      </c>
      <c r="J105" s="37">
        <v>0</v>
      </c>
      <c r="K105" s="9">
        <v>100</v>
      </c>
      <c r="L105" s="65">
        <f t="shared" si="8"/>
        <v>100</v>
      </c>
      <c r="M105" s="37">
        <v>0</v>
      </c>
      <c r="N105" s="9">
        <v>0</v>
      </c>
      <c r="O105" s="65">
        <f t="shared" si="11"/>
        <v>0</v>
      </c>
      <c r="P105" s="38">
        <v>1800</v>
      </c>
      <c r="Q105" s="38">
        <v>1200</v>
      </c>
      <c r="R105" s="65">
        <f t="shared" si="6"/>
        <v>3000</v>
      </c>
      <c r="S105" s="42">
        <f t="shared" si="7"/>
        <v>3360</v>
      </c>
      <c r="T105" s="27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64.5" customHeight="1">
      <c r="A106" s="38">
        <v>100</v>
      </c>
      <c r="B106" s="3" t="s">
        <v>198</v>
      </c>
      <c r="C106" s="70" t="s">
        <v>213</v>
      </c>
      <c r="D106" s="37">
        <v>0</v>
      </c>
      <c r="E106" s="9">
        <v>140</v>
      </c>
      <c r="F106" s="65">
        <f t="shared" si="9"/>
        <v>140</v>
      </c>
      <c r="G106" s="37">
        <v>0</v>
      </c>
      <c r="H106" s="9">
        <v>100</v>
      </c>
      <c r="I106" s="65">
        <f t="shared" si="10"/>
        <v>100</v>
      </c>
      <c r="J106" s="37">
        <v>0</v>
      </c>
      <c r="K106" s="9">
        <v>100</v>
      </c>
      <c r="L106" s="65">
        <f t="shared" si="8"/>
        <v>100</v>
      </c>
      <c r="M106" s="37">
        <v>0</v>
      </c>
      <c r="N106" s="9">
        <v>200</v>
      </c>
      <c r="O106" s="65">
        <f t="shared" si="11"/>
        <v>200</v>
      </c>
      <c r="P106" s="38">
        <v>3000</v>
      </c>
      <c r="Q106" s="38">
        <v>1200</v>
      </c>
      <c r="R106" s="65">
        <f t="shared" si="6"/>
        <v>4200</v>
      </c>
      <c r="S106" s="42">
        <f t="shared" si="7"/>
        <v>4740</v>
      </c>
      <c r="T106" s="27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64.5" customHeight="1">
      <c r="A107" s="38">
        <v>101</v>
      </c>
      <c r="B107" s="3" t="s">
        <v>199</v>
      </c>
      <c r="C107" s="70" t="s">
        <v>214</v>
      </c>
      <c r="D107" s="37">
        <v>530</v>
      </c>
      <c r="E107" s="9">
        <v>290</v>
      </c>
      <c r="F107" s="65">
        <f t="shared" si="9"/>
        <v>820</v>
      </c>
      <c r="G107" s="37">
        <v>200</v>
      </c>
      <c r="H107" s="9">
        <v>100</v>
      </c>
      <c r="I107" s="65">
        <f t="shared" si="10"/>
        <v>300</v>
      </c>
      <c r="J107" s="37">
        <v>200</v>
      </c>
      <c r="K107" s="9">
        <v>100</v>
      </c>
      <c r="L107" s="65">
        <f t="shared" si="8"/>
        <v>300</v>
      </c>
      <c r="M107" s="37">
        <v>0</v>
      </c>
      <c r="N107" s="9">
        <v>0</v>
      </c>
      <c r="O107" s="65">
        <f t="shared" si="11"/>
        <v>0</v>
      </c>
      <c r="P107" s="38">
        <v>4200</v>
      </c>
      <c r="Q107" s="38">
        <v>1200</v>
      </c>
      <c r="R107" s="65">
        <f t="shared" si="6"/>
        <v>5400</v>
      </c>
      <c r="S107" s="42">
        <f t="shared" si="7"/>
        <v>6820</v>
      </c>
      <c r="T107" s="27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64.5" customHeight="1">
      <c r="A108" s="38">
        <v>102</v>
      </c>
      <c r="B108" s="3" t="s">
        <v>200</v>
      </c>
      <c r="C108" s="70" t="s">
        <v>215</v>
      </c>
      <c r="D108" s="37">
        <v>9300</v>
      </c>
      <c r="E108" s="9">
        <v>1550</v>
      </c>
      <c r="F108" s="65">
        <f t="shared" si="9"/>
        <v>10850</v>
      </c>
      <c r="G108" s="37">
        <v>200</v>
      </c>
      <c r="H108" s="9">
        <v>100</v>
      </c>
      <c r="I108" s="65">
        <f t="shared" si="10"/>
        <v>300</v>
      </c>
      <c r="J108" s="37">
        <v>200</v>
      </c>
      <c r="K108" s="9">
        <v>100</v>
      </c>
      <c r="L108" s="65">
        <f t="shared" si="8"/>
        <v>300</v>
      </c>
      <c r="M108" s="37">
        <v>700</v>
      </c>
      <c r="N108" s="9">
        <v>200</v>
      </c>
      <c r="O108" s="65">
        <f t="shared" si="11"/>
        <v>900</v>
      </c>
      <c r="P108" s="38">
        <v>0</v>
      </c>
      <c r="Q108" s="38">
        <v>0</v>
      </c>
      <c r="R108" s="65">
        <f t="shared" si="6"/>
        <v>0</v>
      </c>
      <c r="S108" s="42">
        <f t="shared" si="7"/>
        <v>12350</v>
      </c>
      <c r="T108" s="27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64.5" customHeight="1">
      <c r="A109" s="38">
        <v>103</v>
      </c>
      <c r="B109" s="3" t="s">
        <v>201</v>
      </c>
      <c r="C109" s="70" t="s">
        <v>216</v>
      </c>
      <c r="D109" s="37">
        <v>470</v>
      </c>
      <c r="E109" s="9">
        <v>80</v>
      </c>
      <c r="F109" s="65">
        <f t="shared" si="9"/>
        <v>550</v>
      </c>
      <c r="G109" s="37">
        <v>200</v>
      </c>
      <c r="H109" s="9">
        <v>100</v>
      </c>
      <c r="I109" s="65">
        <f t="shared" si="10"/>
        <v>300</v>
      </c>
      <c r="J109" s="37">
        <v>200</v>
      </c>
      <c r="K109" s="9">
        <v>100</v>
      </c>
      <c r="L109" s="65">
        <f t="shared" si="8"/>
        <v>300</v>
      </c>
      <c r="M109" s="37">
        <v>700</v>
      </c>
      <c r="N109" s="9">
        <v>200</v>
      </c>
      <c r="O109" s="65">
        <f t="shared" si="11"/>
        <v>900</v>
      </c>
      <c r="P109" s="38">
        <v>0</v>
      </c>
      <c r="Q109" s="38">
        <v>0</v>
      </c>
      <c r="R109" s="65">
        <f t="shared" si="6"/>
        <v>0</v>
      </c>
      <c r="S109" s="42">
        <f t="shared" si="7"/>
        <v>2050</v>
      </c>
      <c r="T109" s="27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64.5" customHeight="1">
      <c r="A110" s="38">
        <v>104</v>
      </c>
      <c r="B110" s="3" t="s">
        <v>202</v>
      </c>
      <c r="C110" s="70" t="s">
        <v>217</v>
      </c>
      <c r="D110" s="37">
        <v>0</v>
      </c>
      <c r="E110" s="9">
        <v>70</v>
      </c>
      <c r="F110" s="65">
        <f t="shared" si="9"/>
        <v>70</v>
      </c>
      <c r="G110" s="37">
        <v>0</v>
      </c>
      <c r="H110" s="9">
        <v>100</v>
      </c>
      <c r="I110" s="65">
        <f t="shared" si="10"/>
        <v>100</v>
      </c>
      <c r="J110" s="37">
        <v>0</v>
      </c>
      <c r="K110" s="9">
        <v>100</v>
      </c>
      <c r="L110" s="65">
        <f t="shared" si="8"/>
        <v>100</v>
      </c>
      <c r="M110" s="37">
        <v>0</v>
      </c>
      <c r="N110" s="9">
        <v>0</v>
      </c>
      <c r="O110" s="65">
        <f t="shared" si="11"/>
        <v>0</v>
      </c>
      <c r="P110" s="38">
        <v>4200</v>
      </c>
      <c r="Q110" s="38">
        <v>1200</v>
      </c>
      <c r="R110" s="65">
        <f t="shared" si="6"/>
        <v>5400</v>
      </c>
      <c r="S110" s="42">
        <f t="shared" si="7"/>
        <v>5670</v>
      </c>
      <c r="T110" s="27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64.5" customHeight="1">
      <c r="A111" s="38">
        <v>105</v>
      </c>
      <c r="B111" s="3" t="s">
        <v>203</v>
      </c>
      <c r="C111" s="70" t="s">
        <v>218</v>
      </c>
      <c r="D111" s="37">
        <v>4450</v>
      </c>
      <c r="E111" s="9">
        <v>740</v>
      </c>
      <c r="F111" s="65">
        <f t="shared" si="9"/>
        <v>5190</v>
      </c>
      <c r="G111" s="37">
        <v>200</v>
      </c>
      <c r="H111" s="9">
        <v>100</v>
      </c>
      <c r="I111" s="65">
        <f t="shared" si="10"/>
        <v>300</v>
      </c>
      <c r="J111" s="37">
        <v>200</v>
      </c>
      <c r="K111" s="9">
        <v>100</v>
      </c>
      <c r="L111" s="65">
        <f t="shared" si="8"/>
        <v>300</v>
      </c>
      <c r="M111" s="37">
        <v>0</v>
      </c>
      <c r="N111" s="9">
        <v>0</v>
      </c>
      <c r="O111" s="65">
        <f t="shared" si="11"/>
        <v>0</v>
      </c>
      <c r="P111" s="38">
        <v>4200</v>
      </c>
      <c r="Q111" s="38">
        <v>1200</v>
      </c>
      <c r="R111" s="65">
        <f t="shared" si="6"/>
        <v>5400</v>
      </c>
      <c r="S111" s="42">
        <f t="shared" si="7"/>
        <v>11190</v>
      </c>
      <c r="T111" s="27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64.5" customHeight="1">
      <c r="A112" s="38">
        <v>106</v>
      </c>
      <c r="B112" s="3" t="s">
        <v>204</v>
      </c>
      <c r="C112" s="70" t="s">
        <v>219</v>
      </c>
      <c r="D112" s="37">
        <v>530</v>
      </c>
      <c r="E112" s="9">
        <v>90</v>
      </c>
      <c r="F112" s="65">
        <f t="shared" si="9"/>
        <v>620</v>
      </c>
      <c r="G112" s="37">
        <v>200</v>
      </c>
      <c r="H112" s="9">
        <v>100</v>
      </c>
      <c r="I112" s="65">
        <f t="shared" si="10"/>
        <v>300</v>
      </c>
      <c r="J112" s="37">
        <v>200</v>
      </c>
      <c r="K112" s="9">
        <v>100</v>
      </c>
      <c r="L112" s="65">
        <f t="shared" si="8"/>
        <v>300</v>
      </c>
      <c r="M112" s="37">
        <v>700</v>
      </c>
      <c r="N112" s="9">
        <v>200</v>
      </c>
      <c r="O112" s="65">
        <f t="shared" si="11"/>
        <v>900</v>
      </c>
      <c r="P112" s="38">
        <v>0</v>
      </c>
      <c r="Q112" s="38">
        <v>0</v>
      </c>
      <c r="R112" s="65">
        <f t="shared" si="6"/>
        <v>0</v>
      </c>
      <c r="S112" s="42">
        <f t="shared" si="7"/>
        <v>2120</v>
      </c>
      <c r="T112" s="27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64.5" customHeight="1">
      <c r="A113" s="38">
        <v>107</v>
      </c>
      <c r="B113" s="3" t="s">
        <v>205</v>
      </c>
      <c r="C113" s="70" t="s">
        <v>484</v>
      </c>
      <c r="D113" s="37">
        <v>4040</v>
      </c>
      <c r="E113" s="9">
        <v>700</v>
      </c>
      <c r="F113" s="65">
        <f t="shared" si="9"/>
        <v>4740</v>
      </c>
      <c r="G113" s="37">
        <v>200</v>
      </c>
      <c r="H113" s="9">
        <v>100</v>
      </c>
      <c r="I113" s="65">
        <f t="shared" si="10"/>
        <v>300</v>
      </c>
      <c r="J113" s="37">
        <v>200</v>
      </c>
      <c r="K113" s="9">
        <v>100</v>
      </c>
      <c r="L113" s="65">
        <f t="shared" si="8"/>
        <v>300</v>
      </c>
      <c r="M113" s="37">
        <v>0</v>
      </c>
      <c r="N113" s="9">
        <v>0</v>
      </c>
      <c r="O113" s="65">
        <f t="shared" si="11"/>
        <v>0</v>
      </c>
      <c r="P113" s="38">
        <v>4200</v>
      </c>
      <c r="Q113" s="38">
        <v>1200</v>
      </c>
      <c r="R113" s="65">
        <f t="shared" si="6"/>
        <v>5400</v>
      </c>
      <c r="S113" s="42">
        <f t="shared" si="7"/>
        <v>10740</v>
      </c>
      <c r="T113" s="27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64.5" customHeight="1">
      <c r="A114" s="38">
        <v>108</v>
      </c>
      <c r="B114" s="3" t="s">
        <v>206</v>
      </c>
      <c r="C114" s="70" t="s">
        <v>220</v>
      </c>
      <c r="D114" s="37">
        <v>4910</v>
      </c>
      <c r="E114" s="9">
        <v>820</v>
      </c>
      <c r="F114" s="65">
        <f t="shared" si="9"/>
        <v>5730</v>
      </c>
      <c r="G114" s="37">
        <v>200</v>
      </c>
      <c r="H114" s="9">
        <v>100</v>
      </c>
      <c r="I114" s="65">
        <f t="shared" si="10"/>
        <v>300</v>
      </c>
      <c r="J114" s="37">
        <v>200</v>
      </c>
      <c r="K114" s="9">
        <v>100</v>
      </c>
      <c r="L114" s="65">
        <f t="shared" si="8"/>
        <v>300</v>
      </c>
      <c r="M114" s="37">
        <v>700</v>
      </c>
      <c r="N114" s="9">
        <v>0</v>
      </c>
      <c r="O114" s="65">
        <f t="shared" si="11"/>
        <v>700</v>
      </c>
      <c r="P114" s="38">
        <v>1800</v>
      </c>
      <c r="Q114" s="38">
        <v>1200</v>
      </c>
      <c r="R114" s="65">
        <f t="shared" si="6"/>
        <v>3000</v>
      </c>
      <c r="S114" s="42">
        <f t="shared" si="7"/>
        <v>10030</v>
      </c>
      <c r="T114" s="27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64.5" customHeight="1">
      <c r="A115" s="38">
        <v>109</v>
      </c>
      <c r="B115" s="3" t="s">
        <v>207</v>
      </c>
      <c r="C115" s="70" t="s">
        <v>221</v>
      </c>
      <c r="D115" s="37">
        <v>4450</v>
      </c>
      <c r="E115" s="9">
        <v>740</v>
      </c>
      <c r="F115" s="65">
        <f t="shared" si="9"/>
        <v>5190</v>
      </c>
      <c r="G115" s="37">
        <v>200</v>
      </c>
      <c r="H115" s="9">
        <v>100</v>
      </c>
      <c r="I115" s="65">
        <f t="shared" si="10"/>
        <v>300</v>
      </c>
      <c r="J115" s="37">
        <v>200</v>
      </c>
      <c r="K115" s="9">
        <v>100</v>
      </c>
      <c r="L115" s="65">
        <f t="shared" si="8"/>
        <v>300</v>
      </c>
      <c r="M115" s="37">
        <v>0</v>
      </c>
      <c r="N115" s="9">
        <v>0</v>
      </c>
      <c r="O115" s="65">
        <f t="shared" si="11"/>
        <v>0</v>
      </c>
      <c r="P115" s="38">
        <v>3000</v>
      </c>
      <c r="Q115" s="38">
        <v>1200</v>
      </c>
      <c r="R115" s="65">
        <f t="shared" si="6"/>
        <v>4200</v>
      </c>
      <c r="S115" s="42">
        <f t="shared" si="7"/>
        <v>9990</v>
      </c>
      <c r="T115" s="27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64.5" customHeight="1">
      <c r="A116" s="38">
        <v>110</v>
      </c>
      <c r="B116" s="3" t="s">
        <v>208</v>
      </c>
      <c r="C116" s="70" t="s">
        <v>222</v>
      </c>
      <c r="D116" s="37">
        <v>1970</v>
      </c>
      <c r="E116" s="9">
        <v>330</v>
      </c>
      <c r="F116" s="65">
        <f t="shared" si="9"/>
        <v>2300</v>
      </c>
      <c r="G116" s="37">
        <v>200</v>
      </c>
      <c r="H116" s="9">
        <v>100</v>
      </c>
      <c r="I116" s="65">
        <f t="shared" si="10"/>
        <v>300</v>
      </c>
      <c r="J116" s="37">
        <v>200</v>
      </c>
      <c r="K116" s="9">
        <v>100</v>
      </c>
      <c r="L116" s="65">
        <f t="shared" si="8"/>
        <v>300</v>
      </c>
      <c r="M116" s="37">
        <v>0</v>
      </c>
      <c r="N116" s="9">
        <v>0</v>
      </c>
      <c r="O116" s="65">
        <f t="shared" si="11"/>
        <v>0</v>
      </c>
      <c r="P116" s="38">
        <v>4200</v>
      </c>
      <c r="Q116" s="38">
        <v>1200</v>
      </c>
      <c r="R116" s="65">
        <f t="shared" si="6"/>
        <v>5400</v>
      </c>
      <c r="S116" s="42">
        <f t="shared" si="7"/>
        <v>8300</v>
      </c>
      <c r="T116" s="27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64.5" customHeight="1">
      <c r="A117" s="38">
        <v>111</v>
      </c>
      <c r="B117" s="3" t="s">
        <v>209</v>
      </c>
      <c r="C117" s="70" t="s">
        <v>223</v>
      </c>
      <c r="D117" s="37">
        <v>1010</v>
      </c>
      <c r="E117" s="9">
        <v>170</v>
      </c>
      <c r="F117" s="65">
        <f t="shared" si="9"/>
        <v>1180</v>
      </c>
      <c r="G117" s="37">
        <v>200</v>
      </c>
      <c r="H117" s="9">
        <v>100</v>
      </c>
      <c r="I117" s="65">
        <f t="shared" si="10"/>
        <v>300</v>
      </c>
      <c r="J117" s="37">
        <v>200</v>
      </c>
      <c r="K117" s="9">
        <v>100</v>
      </c>
      <c r="L117" s="65">
        <f t="shared" si="8"/>
        <v>300</v>
      </c>
      <c r="M117" s="37">
        <v>700</v>
      </c>
      <c r="N117" s="9">
        <v>200</v>
      </c>
      <c r="O117" s="65">
        <f t="shared" si="11"/>
        <v>900</v>
      </c>
      <c r="P117" s="38">
        <v>0</v>
      </c>
      <c r="Q117" s="38">
        <v>0</v>
      </c>
      <c r="R117" s="65">
        <f t="shared" si="6"/>
        <v>0</v>
      </c>
      <c r="S117" s="42">
        <f t="shared" si="7"/>
        <v>2680</v>
      </c>
      <c r="T117" s="27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64.5" customHeight="1">
      <c r="A118" s="38">
        <v>112</v>
      </c>
      <c r="B118" s="3" t="s">
        <v>225</v>
      </c>
      <c r="C118" s="70" t="s">
        <v>224</v>
      </c>
      <c r="D118" s="37">
        <v>2170</v>
      </c>
      <c r="E118" s="9">
        <v>360</v>
      </c>
      <c r="F118" s="65">
        <f t="shared" si="9"/>
        <v>2530</v>
      </c>
      <c r="G118" s="37">
        <v>200</v>
      </c>
      <c r="H118" s="9">
        <v>100</v>
      </c>
      <c r="I118" s="65">
        <f t="shared" si="10"/>
        <v>300</v>
      </c>
      <c r="J118" s="37">
        <v>200</v>
      </c>
      <c r="K118" s="9">
        <v>100</v>
      </c>
      <c r="L118" s="65">
        <f t="shared" si="8"/>
        <v>300</v>
      </c>
      <c r="M118" s="37">
        <v>0</v>
      </c>
      <c r="N118" s="9">
        <v>0</v>
      </c>
      <c r="O118" s="65">
        <f t="shared" si="11"/>
        <v>0</v>
      </c>
      <c r="P118" s="38">
        <v>1200</v>
      </c>
      <c r="Q118" s="38">
        <v>1200</v>
      </c>
      <c r="R118" s="65">
        <f t="shared" si="6"/>
        <v>2400</v>
      </c>
      <c r="S118" s="42">
        <f t="shared" si="7"/>
        <v>5530</v>
      </c>
      <c r="T118" s="27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64.5" customHeight="1">
      <c r="A119" s="38">
        <v>113</v>
      </c>
      <c r="B119" s="3" t="s">
        <v>226</v>
      </c>
      <c r="C119" s="70" t="s">
        <v>240</v>
      </c>
      <c r="D119" s="37">
        <v>970</v>
      </c>
      <c r="E119" s="9">
        <v>160</v>
      </c>
      <c r="F119" s="65">
        <f t="shared" si="9"/>
        <v>1130</v>
      </c>
      <c r="G119" s="37">
        <v>200</v>
      </c>
      <c r="H119" s="9">
        <v>100</v>
      </c>
      <c r="I119" s="65">
        <f t="shared" si="10"/>
        <v>300</v>
      </c>
      <c r="J119" s="37">
        <v>200</v>
      </c>
      <c r="K119" s="9">
        <v>100</v>
      </c>
      <c r="L119" s="65">
        <f t="shared" si="8"/>
        <v>300</v>
      </c>
      <c r="M119" s="37">
        <v>700</v>
      </c>
      <c r="N119" s="9">
        <v>200</v>
      </c>
      <c r="O119" s="65">
        <f t="shared" si="11"/>
        <v>900</v>
      </c>
      <c r="P119" s="38">
        <v>0</v>
      </c>
      <c r="Q119" s="38">
        <v>0</v>
      </c>
      <c r="R119" s="65">
        <f t="shared" si="6"/>
        <v>0</v>
      </c>
      <c r="S119" s="42">
        <f t="shared" si="7"/>
        <v>2630</v>
      </c>
      <c r="T119" s="27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64.5" customHeight="1">
      <c r="A120" s="38">
        <v>114</v>
      </c>
      <c r="B120" s="3" t="s">
        <v>227</v>
      </c>
      <c r="C120" s="70" t="s">
        <v>241</v>
      </c>
      <c r="D120" s="37">
        <v>970</v>
      </c>
      <c r="E120" s="9">
        <v>160</v>
      </c>
      <c r="F120" s="65">
        <f t="shared" si="9"/>
        <v>1130</v>
      </c>
      <c r="G120" s="37">
        <v>200</v>
      </c>
      <c r="H120" s="9">
        <v>100</v>
      </c>
      <c r="I120" s="65">
        <f t="shared" si="10"/>
        <v>300</v>
      </c>
      <c r="J120" s="37">
        <v>200</v>
      </c>
      <c r="K120" s="9">
        <v>100</v>
      </c>
      <c r="L120" s="65">
        <f t="shared" si="8"/>
        <v>300</v>
      </c>
      <c r="M120" s="37">
        <v>0</v>
      </c>
      <c r="N120" s="9">
        <v>0</v>
      </c>
      <c r="O120" s="65">
        <f t="shared" si="11"/>
        <v>0</v>
      </c>
      <c r="P120" s="38">
        <v>4200</v>
      </c>
      <c r="Q120" s="38">
        <v>1200</v>
      </c>
      <c r="R120" s="65">
        <f t="shared" si="6"/>
        <v>5400</v>
      </c>
      <c r="S120" s="42">
        <f t="shared" si="7"/>
        <v>7130</v>
      </c>
      <c r="T120" s="27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64.5" customHeight="1">
      <c r="A121" s="38">
        <v>115</v>
      </c>
      <c r="B121" s="3" t="s">
        <v>228</v>
      </c>
      <c r="C121" s="70" t="s">
        <v>524</v>
      </c>
      <c r="D121" s="37">
        <v>0</v>
      </c>
      <c r="E121" s="9">
        <v>280</v>
      </c>
      <c r="F121" s="65">
        <f t="shared" si="9"/>
        <v>280</v>
      </c>
      <c r="G121" s="37">
        <v>0</v>
      </c>
      <c r="H121" s="9">
        <v>100</v>
      </c>
      <c r="I121" s="65">
        <f t="shared" si="10"/>
        <v>100</v>
      </c>
      <c r="J121" s="37">
        <v>0</v>
      </c>
      <c r="K121" s="9">
        <v>100</v>
      </c>
      <c r="L121" s="65">
        <f t="shared" si="8"/>
        <v>100</v>
      </c>
      <c r="M121" s="37">
        <v>0</v>
      </c>
      <c r="N121" s="9">
        <v>0</v>
      </c>
      <c r="O121" s="65">
        <f t="shared" si="11"/>
        <v>0</v>
      </c>
      <c r="P121" s="38">
        <v>4200</v>
      </c>
      <c r="Q121" s="38">
        <v>1200</v>
      </c>
      <c r="R121" s="65">
        <f t="shared" si="6"/>
        <v>5400</v>
      </c>
      <c r="S121" s="42">
        <f t="shared" si="7"/>
        <v>5880</v>
      </c>
      <c r="T121" s="27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64.5" customHeight="1">
      <c r="A122" s="38">
        <v>116</v>
      </c>
      <c r="B122" s="3" t="s">
        <v>229</v>
      </c>
      <c r="C122" s="70" t="s">
        <v>244</v>
      </c>
      <c r="D122" s="37">
        <v>2510</v>
      </c>
      <c r="E122" s="9">
        <v>420</v>
      </c>
      <c r="F122" s="65">
        <f t="shared" si="9"/>
        <v>2930</v>
      </c>
      <c r="G122" s="37">
        <v>200</v>
      </c>
      <c r="H122" s="9">
        <v>100</v>
      </c>
      <c r="I122" s="65">
        <f t="shared" si="10"/>
        <v>300</v>
      </c>
      <c r="J122" s="37">
        <v>200</v>
      </c>
      <c r="K122" s="9">
        <v>100</v>
      </c>
      <c r="L122" s="65">
        <f t="shared" si="8"/>
        <v>300</v>
      </c>
      <c r="M122" s="37">
        <v>0</v>
      </c>
      <c r="N122" s="9">
        <v>0</v>
      </c>
      <c r="O122" s="65">
        <f t="shared" si="11"/>
        <v>0</v>
      </c>
      <c r="P122" s="38">
        <v>4200</v>
      </c>
      <c r="Q122" s="38">
        <v>1200</v>
      </c>
      <c r="R122" s="65">
        <f t="shared" si="6"/>
        <v>5400</v>
      </c>
      <c r="S122" s="42">
        <f t="shared" si="7"/>
        <v>8930</v>
      </c>
      <c r="T122" s="27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64.5" customHeight="1">
      <c r="A123" s="38">
        <v>117</v>
      </c>
      <c r="B123" s="3" t="s">
        <v>230</v>
      </c>
      <c r="C123" s="70" t="s">
        <v>245</v>
      </c>
      <c r="D123" s="37">
        <v>2220</v>
      </c>
      <c r="E123" s="9">
        <v>370</v>
      </c>
      <c r="F123" s="65">
        <f t="shared" si="9"/>
        <v>2590</v>
      </c>
      <c r="G123" s="37">
        <v>200</v>
      </c>
      <c r="H123" s="9">
        <v>100</v>
      </c>
      <c r="I123" s="65">
        <f t="shared" si="10"/>
        <v>300</v>
      </c>
      <c r="J123" s="37">
        <v>200</v>
      </c>
      <c r="K123" s="9">
        <v>100</v>
      </c>
      <c r="L123" s="65">
        <f t="shared" si="8"/>
        <v>300</v>
      </c>
      <c r="M123" s="37">
        <v>0</v>
      </c>
      <c r="N123" s="9">
        <v>0</v>
      </c>
      <c r="O123" s="65">
        <f t="shared" si="11"/>
        <v>0</v>
      </c>
      <c r="P123" s="38">
        <v>4200</v>
      </c>
      <c r="Q123" s="38">
        <v>1200</v>
      </c>
      <c r="R123" s="65">
        <f t="shared" si="6"/>
        <v>5400</v>
      </c>
      <c r="S123" s="42">
        <f t="shared" si="7"/>
        <v>8590</v>
      </c>
      <c r="T123" s="27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64.5" customHeight="1">
      <c r="A124" s="38">
        <v>118</v>
      </c>
      <c r="B124" s="3" t="s">
        <v>231</v>
      </c>
      <c r="C124" s="70" t="s">
        <v>243</v>
      </c>
      <c r="D124" s="37">
        <v>900</v>
      </c>
      <c r="E124" s="9">
        <v>150</v>
      </c>
      <c r="F124" s="65">
        <f t="shared" si="9"/>
        <v>1050</v>
      </c>
      <c r="G124" s="37">
        <v>200</v>
      </c>
      <c r="H124" s="9">
        <v>100</v>
      </c>
      <c r="I124" s="65">
        <f t="shared" si="10"/>
        <v>300</v>
      </c>
      <c r="J124" s="37">
        <v>200</v>
      </c>
      <c r="K124" s="9">
        <v>100</v>
      </c>
      <c r="L124" s="65">
        <f t="shared" si="8"/>
        <v>300</v>
      </c>
      <c r="M124" s="37">
        <v>700</v>
      </c>
      <c r="N124" s="9">
        <v>200</v>
      </c>
      <c r="O124" s="65">
        <f t="shared" si="11"/>
        <v>900</v>
      </c>
      <c r="P124" s="38">
        <v>0</v>
      </c>
      <c r="Q124" s="38">
        <v>0</v>
      </c>
      <c r="R124" s="65">
        <f t="shared" si="6"/>
        <v>0</v>
      </c>
      <c r="S124" s="42">
        <f t="shared" si="7"/>
        <v>2550</v>
      </c>
      <c r="T124" s="27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64.5" customHeight="1">
      <c r="A125" s="38">
        <v>119</v>
      </c>
      <c r="B125" s="3" t="s">
        <v>232</v>
      </c>
      <c r="C125" s="70" t="s">
        <v>246</v>
      </c>
      <c r="D125" s="37">
        <v>1970</v>
      </c>
      <c r="E125" s="9">
        <v>330</v>
      </c>
      <c r="F125" s="65">
        <f t="shared" si="9"/>
        <v>2300</v>
      </c>
      <c r="G125" s="37">
        <v>200</v>
      </c>
      <c r="H125" s="9">
        <v>100</v>
      </c>
      <c r="I125" s="65">
        <f t="shared" si="10"/>
        <v>300</v>
      </c>
      <c r="J125" s="37">
        <v>200</v>
      </c>
      <c r="K125" s="9">
        <v>100</v>
      </c>
      <c r="L125" s="65">
        <f t="shared" si="8"/>
        <v>300</v>
      </c>
      <c r="M125" s="37">
        <v>700</v>
      </c>
      <c r="N125" s="9">
        <v>200</v>
      </c>
      <c r="O125" s="65">
        <f t="shared" si="11"/>
        <v>900</v>
      </c>
      <c r="P125" s="38">
        <v>0</v>
      </c>
      <c r="Q125" s="38">
        <v>0</v>
      </c>
      <c r="R125" s="65">
        <f t="shared" si="6"/>
        <v>0</v>
      </c>
      <c r="S125" s="42">
        <f t="shared" si="7"/>
        <v>3800</v>
      </c>
      <c r="T125" s="27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64.5" customHeight="1">
      <c r="A126" s="38">
        <v>120</v>
      </c>
      <c r="B126" s="3" t="s">
        <v>233</v>
      </c>
      <c r="C126" s="70" t="s">
        <v>247</v>
      </c>
      <c r="D126" s="37">
        <v>1920</v>
      </c>
      <c r="E126" s="9">
        <v>320</v>
      </c>
      <c r="F126" s="65">
        <f t="shared" si="9"/>
        <v>2240</v>
      </c>
      <c r="G126" s="37">
        <v>200</v>
      </c>
      <c r="H126" s="9">
        <v>100</v>
      </c>
      <c r="I126" s="65">
        <f t="shared" si="10"/>
        <v>300</v>
      </c>
      <c r="J126" s="37">
        <v>200</v>
      </c>
      <c r="K126" s="9">
        <v>100</v>
      </c>
      <c r="L126" s="65">
        <f t="shared" si="8"/>
        <v>300</v>
      </c>
      <c r="M126" s="37">
        <v>0</v>
      </c>
      <c r="N126" s="9">
        <v>0</v>
      </c>
      <c r="O126" s="65">
        <f t="shared" si="11"/>
        <v>0</v>
      </c>
      <c r="P126" s="38">
        <v>4200</v>
      </c>
      <c r="Q126" s="38">
        <v>1200</v>
      </c>
      <c r="R126" s="65">
        <f t="shared" si="6"/>
        <v>5400</v>
      </c>
      <c r="S126" s="42">
        <f t="shared" si="7"/>
        <v>8240</v>
      </c>
      <c r="T126" s="27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64.5" customHeight="1">
      <c r="A127" s="38">
        <v>121</v>
      </c>
      <c r="B127" s="3" t="s">
        <v>234</v>
      </c>
      <c r="C127" s="70" t="s">
        <v>248</v>
      </c>
      <c r="D127" s="37">
        <v>300</v>
      </c>
      <c r="E127" s="9">
        <v>50</v>
      </c>
      <c r="F127" s="65">
        <f t="shared" si="9"/>
        <v>350</v>
      </c>
      <c r="G127" s="37">
        <v>200</v>
      </c>
      <c r="H127" s="9">
        <v>100</v>
      </c>
      <c r="I127" s="65">
        <f t="shared" si="10"/>
        <v>300</v>
      </c>
      <c r="J127" s="37">
        <v>200</v>
      </c>
      <c r="K127" s="9">
        <v>100</v>
      </c>
      <c r="L127" s="65">
        <f t="shared" si="8"/>
        <v>300</v>
      </c>
      <c r="M127" s="37">
        <v>700</v>
      </c>
      <c r="N127" s="9">
        <v>200</v>
      </c>
      <c r="O127" s="65">
        <f t="shared" si="11"/>
        <v>900</v>
      </c>
      <c r="P127" s="38">
        <v>0</v>
      </c>
      <c r="Q127" s="38">
        <v>0</v>
      </c>
      <c r="R127" s="65">
        <f t="shared" si="6"/>
        <v>0</v>
      </c>
      <c r="S127" s="42">
        <f t="shared" si="7"/>
        <v>1850</v>
      </c>
      <c r="T127" s="27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64.5" customHeight="1">
      <c r="A128" s="38">
        <v>122</v>
      </c>
      <c r="B128" s="3" t="s">
        <v>235</v>
      </c>
      <c r="C128" s="70" t="s">
        <v>249</v>
      </c>
      <c r="D128" s="37">
        <v>300</v>
      </c>
      <c r="E128" s="9">
        <v>50</v>
      </c>
      <c r="F128" s="65">
        <f t="shared" si="9"/>
        <v>350</v>
      </c>
      <c r="G128" s="37">
        <v>200</v>
      </c>
      <c r="H128" s="9">
        <v>100</v>
      </c>
      <c r="I128" s="65">
        <f t="shared" si="10"/>
        <v>300</v>
      </c>
      <c r="J128" s="37">
        <v>200</v>
      </c>
      <c r="K128" s="9">
        <v>100</v>
      </c>
      <c r="L128" s="65">
        <f t="shared" si="8"/>
        <v>300</v>
      </c>
      <c r="M128" s="37">
        <v>700</v>
      </c>
      <c r="N128" s="9">
        <v>200</v>
      </c>
      <c r="O128" s="65">
        <f t="shared" si="11"/>
        <v>900</v>
      </c>
      <c r="P128" s="38">
        <v>1800</v>
      </c>
      <c r="Q128" s="38">
        <v>1200</v>
      </c>
      <c r="R128" s="65">
        <f t="shared" si="6"/>
        <v>3000</v>
      </c>
      <c r="S128" s="42">
        <f t="shared" si="7"/>
        <v>4850</v>
      </c>
      <c r="T128" s="27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64.5" customHeight="1">
      <c r="A129" s="38">
        <v>123</v>
      </c>
      <c r="B129" s="3" t="s">
        <v>236</v>
      </c>
      <c r="C129" s="70" t="s">
        <v>250</v>
      </c>
      <c r="D129" s="37">
        <v>1680</v>
      </c>
      <c r="E129" s="9">
        <v>280</v>
      </c>
      <c r="F129" s="65">
        <f t="shared" si="9"/>
        <v>1960</v>
      </c>
      <c r="G129" s="37">
        <v>200</v>
      </c>
      <c r="H129" s="9">
        <v>100</v>
      </c>
      <c r="I129" s="65">
        <f t="shared" si="10"/>
        <v>300</v>
      </c>
      <c r="J129" s="37">
        <v>200</v>
      </c>
      <c r="K129" s="9">
        <v>100</v>
      </c>
      <c r="L129" s="65">
        <f t="shared" si="8"/>
        <v>300</v>
      </c>
      <c r="M129" s="37">
        <v>700</v>
      </c>
      <c r="N129" s="9">
        <v>200</v>
      </c>
      <c r="O129" s="65">
        <f t="shared" si="11"/>
        <v>900</v>
      </c>
      <c r="P129" s="38">
        <v>0</v>
      </c>
      <c r="Q129" s="38">
        <v>0</v>
      </c>
      <c r="R129" s="65">
        <f t="shared" si="6"/>
        <v>0</v>
      </c>
      <c r="S129" s="42">
        <f t="shared" si="7"/>
        <v>3460</v>
      </c>
      <c r="T129" s="27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64.5" customHeight="1">
      <c r="A130" s="38">
        <v>124</v>
      </c>
      <c r="B130" s="3" t="s">
        <v>237</v>
      </c>
      <c r="C130" s="70" t="s">
        <v>251</v>
      </c>
      <c r="D130" s="37">
        <v>730</v>
      </c>
      <c r="E130" s="9">
        <v>120</v>
      </c>
      <c r="F130" s="65">
        <f t="shared" si="9"/>
        <v>850</v>
      </c>
      <c r="G130" s="37">
        <v>200</v>
      </c>
      <c r="H130" s="9">
        <v>100</v>
      </c>
      <c r="I130" s="65">
        <f t="shared" si="10"/>
        <v>300</v>
      </c>
      <c r="J130" s="37">
        <v>200</v>
      </c>
      <c r="K130" s="9">
        <v>100</v>
      </c>
      <c r="L130" s="65">
        <f t="shared" si="8"/>
        <v>300</v>
      </c>
      <c r="M130" s="37">
        <v>700</v>
      </c>
      <c r="N130" s="9">
        <v>200</v>
      </c>
      <c r="O130" s="65">
        <f t="shared" si="11"/>
        <v>900</v>
      </c>
      <c r="P130" s="38">
        <v>1800</v>
      </c>
      <c r="Q130" s="38">
        <v>1200</v>
      </c>
      <c r="R130" s="65">
        <f t="shared" si="6"/>
        <v>3000</v>
      </c>
      <c r="S130" s="42">
        <f t="shared" si="7"/>
        <v>5350</v>
      </c>
      <c r="T130" s="27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64.5" customHeight="1">
      <c r="A131" s="38">
        <v>125</v>
      </c>
      <c r="B131" s="3" t="s">
        <v>238</v>
      </c>
      <c r="C131" s="70" t="s">
        <v>252</v>
      </c>
      <c r="D131" s="37">
        <v>910</v>
      </c>
      <c r="E131" s="9">
        <v>150</v>
      </c>
      <c r="F131" s="65">
        <f t="shared" si="9"/>
        <v>1060</v>
      </c>
      <c r="G131" s="37">
        <v>200</v>
      </c>
      <c r="H131" s="9">
        <v>100</v>
      </c>
      <c r="I131" s="65">
        <f t="shared" si="10"/>
        <v>300</v>
      </c>
      <c r="J131" s="37">
        <v>200</v>
      </c>
      <c r="K131" s="9">
        <v>100</v>
      </c>
      <c r="L131" s="65">
        <f t="shared" si="8"/>
        <v>300</v>
      </c>
      <c r="M131" s="37">
        <v>700</v>
      </c>
      <c r="N131" s="9">
        <v>200</v>
      </c>
      <c r="O131" s="65">
        <f t="shared" si="11"/>
        <v>900</v>
      </c>
      <c r="P131" s="38">
        <v>0</v>
      </c>
      <c r="Q131" s="38">
        <v>0</v>
      </c>
      <c r="R131" s="65">
        <f t="shared" si="6"/>
        <v>0</v>
      </c>
      <c r="S131" s="42">
        <f t="shared" si="7"/>
        <v>2560</v>
      </c>
      <c r="T131" s="27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64.5" customHeight="1">
      <c r="A132" s="38">
        <v>126</v>
      </c>
      <c r="B132" s="3" t="s">
        <v>239</v>
      </c>
      <c r="C132" s="70" t="s">
        <v>253</v>
      </c>
      <c r="D132" s="37">
        <v>0</v>
      </c>
      <c r="E132" s="9">
        <v>560</v>
      </c>
      <c r="F132" s="65">
        <f t="shared" si="9"/>
        <v>560</v>
      </c>
      <c r="G132" s="37">
        <v>0</v>
      </c>
      <c r="H132" s="9">
        <v>100</v>
      </c>
      <c r="I132" s="65">
        <f t="shared" si="10"/>
        <v>100</v>
      </c>
      <c r="J132" s="37">
        <v>0</v>
      </c>
      <c r="K132" s="9">
        <v>100</v>
      </c>
      <c r="L132" s="65">
        <f t="shared" si="8"/>
        <v>100</v>
      </c>
      <c r="M132" s="37">
        <v>0</v>
      </c>
      <c r="N132" s="9">
        <v>200</v>
      </c>
      <c r="O132" s="65">
        <f t="shared" si="11"/>
        <v>200</v>
      </c>
      <c r="P132" s="38">
        <v>0</v>
      </c>
      <c r="Q132" s="38">
        <v>0</v>
      </c>
      <c r="R132" s="65">
        <f t="shared" si="6"/>
        <v>0</v>
      </c>
      <c r="S132" s="42">
        <f t="shared" si="7"/>
        <v>960</v>
      </c>
      <c r="T132" s="27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64.5" customHeight="1">
      <c r="A133" s="38">
        <v>127</v>
      </c>
      <c r="B133" s="3" t="s">
        <v>254</v>
      </c>
      <c r="C133" s="70" t="s">
        <v>269</v>
      </c>
      <c r="D133" s="37">
        <v>0</v>
      </c>
      <c r="E133" s="9">
        <v>310</v>
      </c>
      <c r="F133" s="65">
        <f t="shared" si="9"/>
        <v>310</v>
      </c>
      <c r="G133" s="37">
        <v>0</v>
      </c>
      <c r="H133" s="9">
        <v>100</v>
      </c>
      <c r="I133" s="65">
        <f t="shared" si="10"/>
        <v>100</v>
      </c>
      <c r="J133" s="37">
        <v>0</v>
      </c>
      <c r="K133" s="9">
        <v>100</v>
      </c>
      <c r="L133" s="65">
        <f t="shared" si="8"/>
        <v>100</v>
      </c>
      <c r="M133" s="37">
        <v>0</v>
      </c>
      <c r="N133" s="9">
        <v>0</v>
      </c>
      <c r="O133" s="65">
        <f t="shared" si="11"/>
        <v>0</v>
      </c>
      <c r="P133" s="38">
        <v>4200</v>
      </c>
      <c r="Q133" s="38">
        <v>1200</v>
      </c>
      <c r="R133" s="65">
        <f t="shared" si="6"/>
        <v>5400</v>
      </c>
      <c r="S133" s="42">
        <f t="shared" si="7"/>
        <v>5910</v>
      </c>
      <c r="T133" s="27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64.5" customHeight="1">
      <c r="A134" s="38">
        <v>128</v>
      </c>
      <c r="B134" s="3" t="s">
        <v>255</v>
      </c>
      <c r="C134" s="70" t="s">
        <v>270</v>
      </c>
      <c r="D134" s="37">
        <v>3310</v>
      </c>
      <c r="E134" s="9">
        <v>550</v>
      </c>
      <c r="F134" s="65">
        <f t="shared" si="9"/>
        <v>3860</v>
      </c>
      <c r="G134" s="37">
        <v>200</v>
      </c>
      <c r="H134" s="9">
        <v>100</v>
      </c>
      <c r="I134" s="65">
        <f t="shared" si="10"/>
        <v>300</v>
      </c>
      <c r="J134" s="37">
        <v>200</v>
      </c>
      <c r="K134" s="9">
        <v>100</v>
      </c>
      <c r="L134" s="65">
        <f t="shared" si="8"/>
        <v>300</v>
      </c>
      <c r="M134" s="37">
        <v>0</v>
      </c>
      <c r="N134" s="9">
        <v>0</v>
      </c>
      <c r="O134" s="65">
        <f t="shared" si="11"/>
        <v>0</v>
      </c>
      <c r="P134" s="38">
        <v>4200</v>
      </c>
      <c r="Q134" s="38">
        <v>1200</v>
      </c>
      <c r="R134" s="65">
        <f t="shared" si="6"/>
        <v>5400</v>
      </c>
      <c r="S134" s="42">
        <f t="shared" si="7"/>
        <v>9860</v>
      </c>
      <c r="T134" s="27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64.5" customHeight="1">
      <c r="A135" s="38">
        <v>129</v>
      </c>
      <c r="B135" s="3" t="s">
        <v>256</v>
      </c>
      <c r="C135" s="70" t="s">
        <v>271</v>
      </c>
      <c r="D135" s="37">
        <v>4020</v>
      </c>
      <c r="E135" s="9">
        <v>670</v>
      </c>
      <c r="F135" s="65">
        <f t="shared" si="9"/>
        <v>4690</v>
      </c>
      <c r="G135" s="37">
        <v>200</v>
      </c>
      <c r="H135" s="9">
        <v>100</v>
      </c>
      <c r="I135" s="65">
        <f t="shared" si="10"/>
        <v>300</v>
      </c>
      <c r="J135" s="37">
        <v>200</v>
      </c>
      <c r="K135" s="9">
        <v>100</v>
      </c>
      <c r="L135" s="65">
        <f t="shared" si="8"/>
        <v>300</v>
      </c>
      <c r="M135" s="37">
        <v>0</v>
      </c>
      <c r="N135" s="9">
        <v>0</v>
      </c>
      <c r="O135" s="65">
        <f t="shared" si="11"/>
        <v>0</v>
      </c>
      <c r="P135" s="38">
        <v>4200</v>
      </c>
      <c r="Q135" s="38">
        <v>1200</v>
      </c>
      <c r="R135" s="65">
        <f t="shared" si="6"/>
        <v>5400</v>
      </c>
      <c r="S135" s="42">
        <f t="shared" si="7"/>
        <v>10690</v>
      </c>
      <c r="T135" s="27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64.5" customHeight="1">
      <c r="A136" s="38">
        <v>130</v>
      </c>
      <c r="B136" s="3" t="s">
        <v>257</v>
      </c>
      <c r="C136" s="70" t="s">
        <v>272</v>
      </c>
      <c r="D136" s="37">
        <v>1250</v>
      </c>
      <c r="E136" s="9">
        <v>210</v>
      </c>
      <c r="F136" s="65">
        <f t="shared" si="9"/>
        <v>1460</v>
      </c>
      <c r="G136" s="37">
        <v>200</v>
      </c>
      <c r="H136" s="9">
        <v>100</v>
      </c>
      <c r="I136" s="65">
        <f t="shared" si="10"/>
        <v>300</v>
      </c>
      <c r="J136" s="37">
        <v>200</v>
      </c>
      <c r="K136" s="9">
        <v>100</v>
      </c>
      <c r="L136" s="65">
        <f t="shared" si="8"/>
        <v>300</v>
      </c>
      <c r="M136" s="37">
        <v>700</v>
      </c>
      <c r="N136" s="9">
        <v>200</v>
      </c>
      <c r="O136" s="65">
        <f t="shared" si="11"/>
        <v>900</v>
      </c>
      <c r="P136" s="38">
        <v>0</v>
      </c>
      <c r="Q136" s="38">
        <v>0</v>
      </c>
      <c r="R136" s="65">
        <f t="shared" si="6"/>
        <v>0</v>
      </c>
      <c r="S136" s="42">
        <f t="shared" si="7"/>
        <v>2960</v>
      </c>
      <c r="T136" s="27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64.5" customHeight="1">
      <c r="A137" s="38">
        <v>131</v>
      </c>
      <c r="B137" s="3" t="s">
        <v>258</v>
      </c>
      <c r="C137" s="70" t="s">
        <v>485</v>
      </c>
      <c r="D137" s="37">
        <v>2820</v>
      </c>
      <c r="E137" s="9">
        <v>470</v>
      </c>
      <c r="F137" s="65">
        <f t="shared" si="9"/>
        <v>3290</v>
      </c>
      <c r="G137" s="37">
        <v>200</v>
      </c>
      <c r="H137" s="9">
        <v>100</v>
      </c>
      <c r="I137" s="65">
        <f t="shared" si="10"/>
        <v>300</v>
      </c>
      <c r="J137" s="37">
        <v>200</v>
      </c>
      <c r="K137" s="9">
        <v>100</v>
      </c>
      <c r="L137" s="65">
        <f t="shared" si="8"/>
        <v>300</v>
      </c>
      <c r="M137" s="37">
        <v>0</v>
      </c>
      <c r="N137" s="9">
        <v>0</v>
      </c>
      <c r="O137" s="65">
        <f t="shared" si="11"/>
        <v>0</v>
      </c>
      <c r="P137" s="38">
        <v>4200</v>
      </c>
      <c r="Q137" s="38">
        <v>1200</v>
      </c>
      <c r="R137" s="65">
        <f t="shared" si="6"/>
        <v>5400</v>
      </c>
      <c r="S137" s="42">
        <f t="shared" si="7"/>
        <v>9290</v>
      </c>
      <c r="T137" s="27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64.5" customHeight="1">
      <c r="A138" s="38">
        <v>132</v>
      </c>
      <c r="B138" s="3" t="s">
        <v>259</v>
      </c>
      <c r="C138" s="70" t="s">
        <v>531</v>
      </c>
      <c r="D138" s="37">
        <v>1200</v>
      </c>
      <c r="E138" s="9">
        <v>200</v>
      </c>
      <c r="F138" s="65">
        <f t="shared" si="9"/>
        <v>1400</v>
      </c>
      <c r="G138" s="37">
        <v>200</v>
      </c>
      <c r="H138" s="9">
        <v>100</v>
      </c>
      <c r="I138" s="65">
        <f t="shared" si="10"/>
        <v>300</v>
      </c>
      <c r="J138" s="37">
        <v>200</v>
      </c>
      <c r="K138" s="9">
        <v>100</v>
      </c>
      <c r="L138" s="65">
        <f t="shared" si="8"/>
        <v>300</v>
      </c>
      <c r="M138" s="37">
        <v>700</v>
      </c>
      <c r="N138" s="9">
        <v>200</v>
      </c>
      <c r="O138" s="65">
        <f t="shared" si="11"/>
        <v>900</v>
      </c>
      <c r="P138" s="38">
        <v>0</v>
      </c>
      <c r="Q138" s="38">
        <v>0</v>
      </c>
      <c r="R138" s="65">
        <f t="shared" si="6"/>
        <v>0</v>
      </c>
      <c r="S138" s="42">
        <f t="shared" si="7"/>
        <v>2900</v>
      </c>
      <c r="T138" s="27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64.5" customHeight="1">
      <c r="A139" s="38">
        <v>133</v>
      </c>
      <c r="B139" s="3" t="s">
        <v>260</v>
      </c>
      <c r="C139" s="70" t="s">
        <v>532</v>
      </c>
      <c r="D139" s="37">
        <v>2090</v>
      </c>
      <c r="E139" s="9">
        <v>350</v>
      </c>
      <c r="F139" s="65">
        <f t="shared" si="9"/>
        <v>2440</v>
      </c>
      <c r="G139" s="37">
        <v>200</v>
      </c>
      <c r="H139" s="9">
        <v>100</v>
      </c>
      <c r="I139" s="65">
        <f t="shared" si="10"/>
        <v>300</v>
      </c>
      <c r="J139" s="37">
        <v>200</v>
      </c>
      <c r="K139" s="9">
        <v>100</v>
      </c>
      <c r="L139" s="65">
        <f t="shared" si="8"/>
        <v>300</v>
      </c>
      <c r="M139" s="37">
        <v>0</v>
      </c>
      <c r="N139" s="9">
        <v>0</v>
      </c>
      <c r="O139" s="65">
        <f t="shared" si="11"/>
        <v>0</v>
      </c>
      <c r="P139" s="38">
        <v>4200</v>
      </c>
      <c r="Q139" s="38">
        <v>1200</v>
      </c>
      <c r="R139" s="65">
        <f t="shared" si="6"/>
        <v>5400</v>
      </c>
      <c r="S139" s="42">
        <f t="shared" si="7"/>
        <v>8440</v>
      </c>
      <c r="T139" s="27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64.5" customHeight="1">
      <c r="A140" s="38">
        <v>134</v>
      </c>
      <c r="B140" s="3" t="s">
        <v>261</v>
      </c>
      <c r="C140" s="70" t="s">
        <v>275</v>
      </c>
      <c r="D140" s="37">
        <v>2340</v>
      </c>
      <c r="E140" s="9">
        <v>390</v>
      </c>
      <c r="F140" s="65">
        <f t="shared" si="9"/>
        <v>2730</v>
      </c>
      <c r="G140" s="37">
        <v>200</v>
      </c>
      <c r="H140" s="9">
        <v>100</v>
      </c>
      <c r="I140" s="65">
        <f t="shared" si="10"/>
        <v>300</v>
      </c>
      <c r="J140" s="37">
        <v>200</v>
      </c>
      <c r="K140" s="9">
        <v>100</v>
      </c>
      <c r="L140" s="65">
        <f t="shared" si="8"/>
        <v>300</v>
      </c>
      <c r="M140" s="37">
        <v>0</v>
      </c>
      <c r="N140" s="9">
        <v>0</v>
      </c>
      <c r="O140" s="65">
        <f t="shared" si="11"/>
        <v>0</v>
      </c>
      <c r="P140" s="38">
        <v>4200</v>
      </c>
      <c r="Q140" s="38">
        <v>1200</v>
      </c>
      <c r="R140" s="65">
        <f t="shared" si="6"/>
        <v>5400</v>
      </c>
      <c r="S140" s="42">
        <f t="shared" si="7"/>
        <v>8730</v>
      </c>
      <c r="T140" s="27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64.5" customHeight="1">
      <c r="A141" s="38">
        <v>135</v>
      </c>
      <c r="B141" s="3" t="s">
        <v>405</v>
      </c>
      <c r="C141" s="70" t="s">
        <v>275</v>
      </c>
      <c r="D141" s="37">
        <v>3600</v>
      </c>
      <c r="E141" s="9">
        <v>600</v>
      </c>
      <c r="F141" s="65">
        <f>SUM(D141:E141)</f>
        <v>4200</v>
      </c>
      <c r="G141" s="37">
        <v>200</v>
      </c>
      <c r="H141" s="9">
        <v>100</v>
      </c>
      <c r="I141" s="65">
        <f>SUM(G141:H141)</f>
        <v>300</v>
      </c>
      <c r="J141" s="37">
        <v>200</v>
      </c>
      <c r="K141" s="9">
        <v>100</v>
      </c>
      <c r="L141" s="65">
        <f>SUM(J141:K141)</f>
        <v>300</v>
      </c>
      <c r="M141" s="37">
        <v>700</v>
      </c>
      <c r="N141" s="9">
        <v>200</v>
      </c>
      <c r="O141" s="65">
        <f>SUM(M141:N141)</f>
        <v>900</v>
      </c>
      <c r="P141" s="38">
        <v>0</v>
      </c>
      <c r="Q141" s="38">
        <v>0</v>
      </c>
      <c r="R141" s="65">
        <f>SUM(P141:Q141)</f>
        <v>0</v>
      </c>
      <c r="S141" s="42">
        <f>F141+I141+L141+O141+R141</f>
        <v>5700</v>
      </c>
      <c r="T141" s="27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64.5" customHeight="1">
      <c r="A142" s="38">
        <v>136</v>
      </c>
      <c r="B142" s="3" t="s">
        <v>262</v>
      </c>
      <c r="C142" s="70" t="s">
        <v>276</v>
      </c>
      <c r="D142" s="37">
        <v>1490</v>
      </c>
      <c r="E142" s="9">
        <v>250</v>
      </c>
      <c r="F142" s="65">
        <f t="shared" si="9"/>
        <v>1740</v>
      </c>
      <c r="G142" s="37">
        <v>200</v>
      </c>
      <c r="H142" s="9">
        <v>100</v>
      </c>
      <c r="I142" s="65">
        <f t="shared" si="10"/>
        <v>300</v>
      </c>
      <c r="J142" s="37">
        <v>200</v>
      </c>
      <c r="K142" s="9">
        <v>100</v>
      </c>
      <c r="L142" s="65">
        <f t="shared" ref="L142:L208" si="12">SUM(J142:K142)</f>
        <v>300</v>
      </c>
      <c r="M142" s="37">
        <v>700</v>
      </c>
      <c r="N142" s="9">
        <v>0</v>
      </c>
      <c r="O142" s="65">
        <f t="shared" si="11"/>
        <v>700</v>
      </c>
      <c r="P142" s="38">
        <v>1800</v>
      </c>
      <c r="Q142" s="38">
        <v>1200</v>
      </c>
      <c r="R142" s="65">
        <f t="shared" si="6"/>
        <v>3000</v>
      </c>
      <c r="S142" s="42">
        <f t="shared" si="7"/>
        <v>6040</v>
      </c>
      <c r="T142" s="27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64.5" customHeight="1">
      <c r="A143" s="38">
        <v>137</v>
      </c>
      <c r="B143" s="3" t="s">
        <v>263</v>
      </c>
      <c r="C143" s="70" t="s">
        <v>533</v>
      </c>
      <c r="D143" s="37">
        <v>310</v>
      </c>
      <c r="E143" s="9">
        <v>50</v>
      </c>
      <c r="F143" s="65">
        <f t="shared" si="9"/>
        <v>360</v>
      </c>
      <c r="G143" s="37">
        <v>200</v>
      </c>
      <c r="H143" s="9">
        <v>100</v>
      </c>
      <c r="I143" s="65">
        <f t="shared" si="10"/>
        <v>300</v>
      </c>
      <c r="J143" s="37">
        <v>200</v>
      </c>
      <c r="K143" s="9">
        <v>100</v>
      </c>
      <c r="L143" s="65">
        <f t="shared" si="12"/>
        <v>300</v>
      </c>
      <c r="M143" s="37">
        <v>700</v>
      </c>
      <c r="N143" s="9">
        <v>200</v>
      </c>
      <c r="O143" s="65">
        <f t="shared" si="11"/>
        <v>900</v>
      </c>
      <c r="P143" s="38">
        <v>0</v>
      </c>
      <c r="Q143" s="38">
        <v>0</v>
      </c>
      <c r="R143" s="65">
        <f t="shared" si="6"/>
        <v>0</v>
      </c>
      <c r="S143" s="42">
        <f t="shared" si="7"/>
        <v>1860</v>
      </c>
      <c r="T143" s="27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64.5" customHeight="1">
      <c r="A144" s="38">
        <v>138</v>
      </c>
      <c r="B144" s="3" t="s">
        <v>264</v>
      </c>
      <c r="C144" s="70" t="s">
        <v>278</v>
      </c>
      <c r="D144" s="37">
        <v>1270</v>
      </c>
      <c r="E144" s="9">
        <v>210</v>
      </c>
      <c r="F144" s="65">
        <f t="shared" si="9"/>
        <v>1480</v>
      </c>
      <c r="G144" s="37">
        <v>200</v>
      </c>
      <c r="H144" s="9">
        <v>100</v>
      </c>
      <c r="I144" s="65">
        <f t="shared" si="10"/>
        <v>300</v>
      </c>
      <c r="J144" s="37">
        <v>200</v>
      </c>
      <c r="K144" s="9">
        <v>100</v>
      </c>
      <c r="L144" s="65">
        <f t="shared" si="12"/>
        <v>300</v>
      </c>
      <c r="M144" s="37">
        <v>0</v>
      </c>
      <c r="N144" s="9">
        <v>0</v>
      </c>
      <c r="O144" s="65">
        <f t="shared" si="11"/>
        <v>0</v>
      </c>
      <c r="P144" s="38">
        <v>4200</v>
      </c>
      <c r="Q144" s="38">
        <v>1200</v>
      </c>
      <c r="R144" s="65">
        <f t="shared" si="6"/>
        <v>5400</v>
      </c>
      <c r="S144" s="42">
        <f t="shared" si="7"/>
        <v>7480</v>
      </c>
      <c r="T144" s="27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64.5" customHeight="1">
      <c r="A145" s="38">
        <v>139</v>
      </c>
      <c r="B145" s="3" t="s">
        <v>265</v>
      </c>
      <c r="C145" s="70" t="s">
        <v>279</v>
      </c>
      <c r="D145" s="37">
        <v>2120</v>
      </c>
      <c r="E145" s="9">
        <v>350</v>
      </c>
      <c r="F145" s="65">
        <f t="shared" si="9"/>
        <v>2470</v>
      </c>
      <c r="G145" s="37">
        <v>200</v>
      </c>
      <c r="H145" s="9">
        <v>100</v>
      </c>
      <c r="I145" s="65">
        <f t="shared" si="10"/>
        <v>300</v>
      </c>
      <c r="J145" s="37">
        <v>200</v>
      </c>
      <c r="K145" s="9">
        <v>100</v>
      </c>
      <c r="L145" s="65">
        <f t="shared" si="12"/>
        <v>300</v>
      </c>
      <c r="M145" s="37">
        <v>0</v>
      </c>
      <c r="N145" s="9">
        <v>0</v>
      </c>
      <c r="O145" s="65">
        <f t="shared" si="11"/>
        <v>0</v>
      </c>
      <c r="P145" s="38">
        <v>3200</v>
      </c>
      <c r="Q145" s="38">
        <v>1200</v>
      </c>
      <c r="R145" s="65">
        <f t="shared" ref="R145:R207" si="13">SUM(P145:Q145)</f>
        <v>4400</v>
      </c>
      <c r="S145" s="42">
        <f t="shared" ref="S145:S207" si="14">F145+I145+L145+O145+R145</f>
        <v>7470</v>
      </c>
      <c r="T145" s="27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64.5" customHeight="1">
      <c r="A146" s="38">
        <v>140</v>
      </c>
      <c r="B146" s="3" t="s">
        <v>266</v>
      </c>
      <c r="C146" s="74" t="s">
        <v>280</v>
      </c>
      <c r="D146" s="37">
        <v>2010</v>
      </c>
      <c r="E146" s="9">
        <v>330</v>
      </c>
      <c r="F146" s="65">
        <f t="shared" si="9"/>
        <v>2340</v>
      </c>
      <c r="G146" s="37">
        <v>200</v>
      </c>
      <c r="H146" s="9">
        <v>100</v>
      </c>
      <c r="I146" s="65">
        <f t="shared" si="10"/>
        <v>300</v>
      </c>
      <c r="J146" s="37">
        <v>200</v>
      </c>
      <c r="K146" s="9">
        <v>100</v>
      </c>
      <c r="L146" s="65">
        <f t="shared" si="12"/>
        <v>300</v>
      </c>
      <c r="M146" s="37">
        <v>0</v>
      </c>
      <c r="N146" s="9">
        <v>0</v>
      </c>
      <c r="O146" s="65">
        <f t="shared" si="11"/>
        <v>0</v>
      </c>
      <c r="P146" s="38">
        <v>4200</v>
      </c>
      <c r="Q146" s="38">
        <v>1200</v>
      </c>
      <c r="R146" s="65">
        <f t="shared" si="13"/>
        <v>5400</v>
      </c>
      <c r="S146" s="42">
        <f t="shared" si="14"/>
        <v>8340</v>
      </c>
      <c r="T146" s="27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64.5" customHeight="1">
      <c r="A147" s="38">
        <v>141</v>
      </c>
      <c r="B147" s="3" t="s">
        <v>366</v>
      </c>
      <c r="C147" s="74" t="s">
        <v>280</v>
      </c>
      <c r="D147" s="37">
        <v>4860</v>
      </c>
      <c r="E147" s="9">
        <v>810</v>
      </c>
      <c r="F147" s="65">
        <f t="shared" ref="F147:F209" si="15">SUM(D147:E147)</f>
        <v>5670</v>
      </c>
      <c r="G147" s="37">
        <v>200</v>
      </c>
      <c r="H147" s="9">
        <v>100</v>
      </c>
      <c r="I147" s="65">
        <f t="shared" ref="I147:I209" si="16">SUM(G147:H147)</f>
        <v>300</v>
      </c>
      <c r="J147" s="37">
        <v>200</v>
      </c>
      <c r="K147" s="9">
        <v>100</v>
      </c>
      <c r="L147" s="65">
        <f t="shared" si="12"/>
        <v>300</v>
      </c>
      <c r="M147" s="37">
        <v>700</v>
      </c>
      <c r="N147" s="9">
        <v>200</v>
      </c>
      <c r="O147" s="65">
        <f t="shared" ref="O147:O209" si="17">SUM(M147:N147)</f>
        <v>900</v>
      </c>
      <c r="P147" s="38">
        <v>0</v>
      </c>
      <c r="Q147" s="38">
        <v>0</v>
      </c>
      <c r="R147" s="65">
        <f t="shared" si="13"/>
        <v>0</v>
      </c>
      <c r="S147" s="42">
        <f t="shared" si="14"/>
        <v>7170</v>
      </c>
      <c r="T147" s="27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64.5" customHeight="1">
      <c r="A148" s="38">
        <v>142</v>
      </c>
      <c r="B148" s="3" t="s">
        <v>267</v>
      </c>
      <c r="C148" s="70" t="s">
        <v>281</v>
      </c>
      <c r="D148" s="37">
        <v>710</v>
      </c>
      <c r="E148" s="9">
        <v>120</v>
      </c>
      <c r="F148" s="65">
        <f t="shared" si="15"/>
        <v>830</v>
      </c>
      <c r="G148" s="37">
        <v>200</v>
      </c>
      <c r="H148" s="9">
        <v>100</v>
      </c>
      <c r="I148" s="65">
        <f t="shared" si="16"/>
        <v>300</v>
      </c>
      <c r="J148" s="37">
        <v>200</v>
      </c>
      <c r="K148" s="9">
        <v>100</v>
      </c>
      <c r="L148" s="65">
        <f t="shared" si="12"/>
        <v>300</v>
      </c>
      <c r="M148" s="37">
        <v>0</v>
      </c>
      <c r="N148" s="9">
        <v>0</v>
      </c>
      <c r="O148" s="65">
        <f t="shared" si="17"/>
        <v>0</v>
      </c>
      <c r="P148" s="38">
        <v>4200</v>
      </c>
      <c r="Q148" s="38">
        <v>1200</v>
      </c>
      <c r="R148" s="65">
        <f t="shared" si="13"/>
        <v>5400</v>
      </c>
      <c r="S148" s="42">
        <f t="shared" si="14"/>
        <v>6830</v>
      </c>
      <c r="T148" s="27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64.5" customHeight="1">
      <c r="A149" s="38">
        <v>143</v>
      </c>
      <c r="B149" s="3" t="s">
        <v>268</v>
      </c>
      <c r="C149" s="70" t="s">
        <v>282</v>
      </c>
      <c r="D149" s="37">
        <v>310</v>
      </c>
      <c r="E149" s="9">
        <v>50</v>
      </c>
      <c r="F149" s="65">
        <f t="shared" si="15"/>
        <v>360</v>
      </c>
      <c r="G149" s="37">
        <v>200</v>
      </c>
      <c r="H149" s="9">
        <v>100</v>
      </c>
      <c r="I149" s="65">
        <f t="shared" si="16"/>
        <v>300</v>
      </c>
      <c r="J149" s="37">
        <v>200</v>
      </c>
      <c r="K149" s="9">
        <v>100</v>
      </c>
      <c r="L149" s="65">
        <f t="shared" si="12"/>
        <v>300</v>
      </c>
      <c r="M149" s="37">
        <v>0</v>
      </c>
      <c r="N149" s="9">
        <v>0</v>
      </c>
      <c r="O149" s="65">
        <f t="shared" si="17"/>
        <v>0</v>
      </c>
      <c r="P149" s="38">
        <v>4200</v>
      </c>
      <c r="Q149" s="38">
        <v>1200</v>
      </c>
      <c r="R149" s="65">
        <f t="shared" si="13"/>
        <v>5400</v>
      </c>
      <c r="S149" s="42">
        <f t="shared" si="14"/>
        <v>6360</v>
      </c>
      <c r="T149" s="27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64.5" customHeight="1">
      <c r="A150" s="38">
        <v>144</v>
      </c>
      <c r="B150" s="3" t="s">
        <v>283</v>
      </c>
      <c r="C150" s="70" t="s">
        <v>299</v>
      </c>
      <c r="D150" s="37">
        <v>530</v>
      </c>
      <c r="E150" s="9">
        <v>90</v>
      </c>
      <c r="F150" s="65">
        <f t="shared" si="15"/>
        <v>620</v>
      </c>
      <c r="G150" s="37">
        <v>200</v>
      </c>
      <c r="H150" s="9">
        <v>100</v>
      </c>
      <c r="I150" s="65">
        <f t="shared" si="16"/>
        <v>300</v>
      </c>
      <c r="J150" s="37">
        <v>200</v>
      </c>
      <c r="K150" s="9">
        <v>100</v>
      </c>
      <c r="L150" s="65">
        <f t="shared" si="12"/>
        <v>300</v>
      </c>
      <c r="M150" s="37">
        <v>700</v>
      </c>
      <c r="N150" s="9">
        <v>0</v>
      </c>
      <c r="O150" s="65">
        <f t="shared" si="17"/>
        <v>700</v>
      </c>
      <c r="P150" s="38">
        <v>1800</v>
      </c>
      <c r="Q150" s="38">
        <v>1200</v>
      </c>
      <c r="R150" s="65">
        <f t="shared" si="13"/>
        <v>3000</v>
      </c>
      <c r="S150" s="42">
        <f t="shared" si="14"/>
        <v>4920</v>
      </c>
      <c r="T150" s="27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64.5" customHeight="1">
      <c r="A151" s="38">
        <v>145</v>
      </c>
      <c r="B151" s="3" t="s">
        <v>284</v>
      </c>
      <c r="C151" s="70" t="s">
        <v>300</v>
      </c>
      <c r="D151" s="37">
        <v>550</v>
      </c>
      <c r="E151" s="9">
        <v>90</v>
      </c>
      <c r="F151" s="65">
        <f t="shared" si="15"/>
        <v>640</v>
      </c>
      <c r="G151" s="37">
        <v>200</v>
      </c>
      <c r="H151" s="9">
        <v>100</v>
      </c>
      <c r="I151" s="65">
        <f t="shared" si="16"/>
        <v>300</v>
      </c>
      <c r="J151" s="37">
        <v>200</v>
      </c>
      <c r="K151" s="9">
        <v>100</v>
      </c>
      <c r="L151" s="65">
        <f t="shared" si="12"/>
        <v>300</v>
      </c>
      <c r="M151" s="37">
        <v>700</v>
      </c>
      <c r="N151" s="9">
        <v>200</v>
      </c>
      <c r="O151" s="65">
        <f t="shared" si="17"/>
        <v>900</v>
      </c>
      <c r="P151" s="38">
        <v>0</v>
      </c>
      <c r="Q151" s="38">
        <v>0</v>
      </c>
      <c r="R151" s="65">
        <f t="shared" si="13"/>
        <v>0</v>
      </c>
      <c r="S151" s="42">
        <f t="shared" si="14"/>
        <v>2140</v>
      </c>
      <c r="T151" s="27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64.5" customHeight="1">
      <c r="A152" s="38">
        <v>146</v>
      </c>
      <c r="B152" s="3" t="s">
        <v>285</v>
      </c>
      <c r="C152" s="70" t="s">
        <v>534</v>
      </c>
      <c r="D152" s="37">
        <v>2690</v>
      </c>
      <c r="E152" s="9">
        <v>450</v>
      </c>
      <c r="F152" s="65">
        <f t="shared" si="15"/>
        <v>3140</v>
      </c>
      <c r="G152" s="37">
        <v>200</v>
      </c>
      <c r="H152" s="9">
        <v>100</v>
      </c>
      <c r="I152" s="65">
        <f t="shared" si="16"/>
        <v>300</v>
      </c>
      <c r="J152" s="37">
        <v>200</v>
      </c>
      <c r="K152" s="9">
        <v>100</v>
      </c>
      <c r="L152" s="65">
        <f t="shared" si="12"/>
        <v>300</v>
      </c>
      <c r="M152" s="37">
        <v>700</v>
      </c>
      <c r="N152" s="9">
        <v>200</v>
      </c>
      <c r="O152" s="65">
        <f t="shared" si="17"/>
        <v>900</v>
      </c>
      <c r="P152" s="38">
        <v>0</v>
      </c>
      <c r="Q152" s="38">
        <v>0</v>
      </c>
      <c r="R152" s="65">
        <f t="shared" si="13"/>
        <v>0</v>
      </c>
      <c r="S152" s="42">
        <f t="shared" si="14"/>
        <v>4640</v>
      </c>
      <c r="T152" s="27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64.5" customHeight="1">
      <c r="A153" s="38">
        <v>147</v>
      </c>
      <c r="B153" s="3" t="s">
        <v>286</v>
      </c>
      <c r="C153" s="70" t="s">
        <v>309</v>
      </c>
      <c r="D153" s="37">
        <v>1750</v>
      </c>
      <c r="E153" s="9">
        <v>290</v>
      </c>
      <c r="F153" s="65">
        <f t="shared" si="15"/>
        <v>2040</v>
      </c>
      <c r="G153" s="37">
        <v>200</v>
      </c>
      <c r="H153" s="9">
        <v>100</v>
      </c>
      <c r="I153" s="65">
        <f t="shared" si="16"/>
        <v>300</v>
      </c>
      <c r="J153" s="37">
        <v>200</v>
      </c>
      <c r="K153" s="9">
        <v>100</v>
      </c>
      <c r="L153" s="65">
        <f t="shared" si="12"/>
        <v>300</v>
      </c>
      <c r="M153" s="37">
        <v>0</v>
      </c>
      <c r="N153" s="9">
        <v>0</v>
      </c>
      <c r="O153" s="65">
        <f t="shared" si="17"/>
        <v>0</v>
      </c>
      <c r="P153" s="38">
        <v>4200</v>
      </c>
      <c r="Q153" s="38">
        <v>1200</v>
      </c>
      <c r="R153" s="65">
        <f t="shared" si="13"/>
        <v>5400</v>
      </c>
      <c r="S153" s="42">
        <f t="shared" si="14"/>
        <v>8040</v>
      </c>
      <c r="T153" s="27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64.5" customHeight="1">
      <c r="A154" s="38">
        <v>148</v>
      </c>
      <c r="B154" s="3" t="s">
        <v>287</v>
      </c>
      <c r="C154" s="70" t="s">
        <v>301</v>
      </c>
      <c r="D154" s="37">
        <v>1380</v>
      </c>
      <c r="E154" s="9">
        <v>230</v>
      </c>
      <c r="F154" s="65">
        <f t="shared" si="15"/>
        <v>1610</v>
      </c>
      <c r="G154" s="37">
        <v>200</v>
      </c>
      <c r="H154" s="9">
        <v>100</v>
      </c>
      <c r="I154" s="65">
        <f t="shared" si="16"/>
        <v>300</v>
      </c>
      <c r="J154" s="37">
        <v>200</v>
      </c>
      <c r="K154" s="9">
        <v>100</v>
      </c>
      <c r="L154" s="65">
        <f t="shared" si="12"/>
        <v>300</v>
      </c>
      <c r="M154" s="37">
        <v>700</v>
      </c>
      <c r="N154" s="9">
        <v>0</v>
      </c>
      <c r="O154" s="65">
        <f t="shared" si="17"/>
        <v>700</v>
      </c>
      <c r="P154" s="38">
        <v>1800</v>
      </c>
      <c r="Q154" s="38">
        <v>1200</v>
      </c>
      <c r="R154" s="65">
        <f t="shared" si="13"/>
        <v>3000</v>
      </c>
      <c r="S154" s="42">
        <f t="shared" si="14"/>
        <v>5910</v>
      </c>
      <c r="T154" s="27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64.5" customHeight="1">
      <c r="A155" s="38">
        <v>149</v>
      </c>
      <c r="B155" s="3" t="s">
        <v>288</v>
      </c>
      <c r="C155" s="70" t="s">
        <v>302</v>
      </c>
      <c r="D155" s="37">
        <v>2350</v>
      </c>
      <c r="E155" s="9">
        <v>390</v>
      </c>
      <c r="F155" s="65">
        <f t="shared" si="15"/>
        <v>2740</v>
      </c>
      <c r="G155" s="37">
        <v>200</v>
      </c>
      <c r="H155" s="9">
        <v>100</v>
      </c>
      <c r="I155" s="65">
        <f t="shared" si="16"/>
        <v>300</v>
      </c>
      <c r="J155" s="37">
        <v>200</v>
      </c>
      <c r="K155" s="9">
        <v>100</v>
      </c>
      <c r="L155" s="65">
        <f t="shared" si="12"/>
        <v>300</v>
      </c>
      <c r="M155" s="37">
        <v>0</v>
      </c>
      <c r="N155" s="9">
        <v>0</v>
      </c>
      <c r="O155" s="65">
        <f t="shared" si="17"/>
        <v>0</v>
      </c>
      <c r="P155" s="38">
        <v>4200</v>
      </c>
      <c r="Q155" s="38">
        <v>1200</v>
      </c>
      <c r="R155" s="65">
        <f t="shared" si="13"/>
        <v>5400</v>
      </c>
      <c r="S155" s="42">
        <f t="shared" si="14"/>
        <v>8740</v>
      </c>
      <c r="T155" s="27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64.5" customHeight="1">
      <c r="A156" s="38">
        <v>150</v>
      </c>
      <c r="B156" s="3" t="s">
        <v>289</v>
      </c>
      <c r="C156" s="70" t="s">
        <v>303</v>
      </c>
      <c r="D156" s="37">
        <v>1630</v>
      </c>
      <c r="E156" s="9">
        <v>270</v>
      </c>
      <c r="F156" s="65">
        <f t="shared" si="15"/>
        <v>1900</v>
      </c>
      <c r="G156" s="37">
        <v>200</v>
      </c>
      <c r="H156" s="9">
        <v>100</v>
      </c>
      <c r="I156" s="65">
        <f t="shared" si="16"/>
        <v>300</v>
      </c>
      <c r="J156" s="37">
        <v>200</v>
      </c>
      <c r="K156" s="9">
        <v>100</v>
      </c>
      <c r="L156" s="65">
        <f t="shared" si="12"/>
        <v>300</v>
      </c>
      <c r="M156" s="37">
        <v>0</v>
      </c>
      <c r="N156" s="9">
        <v>0</v>
      </c>
      <c r="O156" s="65">
        <f t="shared" si="17"/>
        <v>0</v>
      </c>
      <c r="P156" s="38">
        <v>4200</v>
      </c>
      <c r="Q156" s="38">
        <v>1200</v>
      </c>
      <c r="R156" s="65">
        <f t="shared" si="13"/>
        <v>5400</v>
      </c>
      <c r="S156" s="42">
        <f t="shared" si="14"/>
        <v>7900</v>
      </c>
      <c r="T156" s="27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64.5" customHeight="1">
      <c r="A157" s="38">
        <v>151</v>
      </c>
      <c r="B157" s="3" t="s">
        <v>290</v>
      </c>
      <c r="C157" s="70" t="s">
        <v>304</v>
      </c>
      <c r="D157" s="37">
        <v>2470</v>
      </c>
      <c r="E157" s="9">
        <v>410</v>
      </c>
      <c r="F157" s="65">
        <f t="shared" si="15"/>
        <v>2880</v>
      </c>
      <c r="G157" s="37">
        <v>200</v>
      </c>
      <c r="H157" s="9">
        <v>100</v>
      </c>
      <c r="I157" s="65">
        <f t="shared" si="16"/>
        <v>300</v>
      </c>
      <c r="J157" s="37">
        <v>200</v>
      </c>
      <c r="K157" s="9">
        <v>100</v>
      </c>
      <c r="L157" s="65">
        <f t="shared" si="12"/>
        <v>300</v>
      </c>
      <c r="M157" s="37">
        <v>700</v>
      </c>
      <c r="N157" s="9">
        <v>200</v>
      </c>
      <c r="O157" s="65">
        <f t="shared" si="17"/>
        <v>900</v>
      </c>
      <c r="P157" s="38">
        <v>0</v>
      </c>
      <c r="Q157" s="38">
        <v>0</v>
      </c>
      <c r="R157" s="65">
        <f t="shared" si="13"/>
        <v>0</v>
      </c>
      <c r="S157" s="42">
        <f t="shared" si="14"/>
        <v>4380</v>
      </c>
      <c r="T157" s="27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64.5" customHeight="1">
      <c r="A158" s="38">
        <v>152</v>
      </c>
      <c r="B158" s="3" t="s">
        <v>291</v>
      </c>
      <c r="C158" s="70" t="s">
        <v>486</v>
      </c>
      <c r="D158" s="37">
        <v>2150</v>
      </c>
      <c r="E158" s="9">
        <v>360</v>
      </c>
      <c r="F158" s="65">
        <f t="shared" si="15"/>
        <v>2510</v>
      </c>
      <c r="G158" s="37">
        <v>200</v>
      </c>
      <c r="H158" s="9">
        <v>100</v>
      </c>
      <c r="I158" s="65">
        <f t="shared" si="16"/>
        <v>300</v>
      </c>
      <c r="J158" s="37">
        <v>200</v>
      </c>
      <c r="K158" s="9">
        <v>100</v>
      </c>
      <c r="L158" s="65">
        <f t="shared" si="12"/>
        <v>300</v>
      </c>
      <c r="M158" s="37">
        <v>700</v>
      </c>
      <c r="N158" s="9">
        <v>200</v>
      </c>
      <c r="O158" s="65">
        <f t="shared" si="17"/>
        <v>900</v>
      </c>
      <c r="P158" s="38">
        <v>0</v>
      </c>
      <c r="Q158" s="38">
        <v>0</v>
      </c>
      <c r="R158" s="65">
        <f t="shared" si="13"/>
        <v>0</v>
      </c>
      <c r="S158" s="42">
        <f t="shared" si="14"/>
        <v>4010</v>
      </c>
      <c r="T158" s="27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64.5" customHeight="1">
      <c r="A159" s="38">
        <v>153</v>
      </c>
      <c r="B159" s="3" t="s">
        <v>447</v>
      </c>
      <c r="C159" s="70" t="s">
        <v>442</v>
      </c>
      <c r="D159" s="37">
        <v>1090</v>
      </c>
      <c r="E159" s="9">
        <v>180</v>
      </c>
      <c r="F159" s="65">
        <f>SUM(D159:E159)</f>
        <v>1270</v>
      </c>
      <c r="G159" s="37">
        <v>200</v>
      </c>
      <c r="H159" s="9">
        <v>100</v>
      </c>
      <c r="I159" s="65">
        <f>SUM(G159:H159)</f>
        <v>300</v>
      </c>
      <c r="J159" s="37">
        <v>200</v>
      </c>
      <c r="K159" s="9">
        <v>100</v>
      </c>
      <c r="L159" s="65">
        <f>SUM(J159:K159)</f>
        <v>300</v>
      </c>
      <c r="M159" s="37">
        <v>700</v>
      </c>
      <c r="N159" s="9">
        <v>200</v>
      </c>
      <c r="O159" s="65">
        <f>SUM(M159:N159)</f>
        <v>900</v>
      </c>
      <c r="P159" s="38">
        <v>0</v>
      </c>
      <c r="Q159" s="38">
        <v>0</v>
      </c>
      <c r="R159" s="65">
        <f>SUM(P159:Q159)</f>
        <v>0</v>
      </c>
      <c r="S159" s="42">
        <f>F159+I159+L159+O159+R159</f>
        <v>2770</v>
      </c>
      <c r="T159" s="27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64.5" customHeight="1">
      <c r="A160" s="38">
        <v>154</v>
      </c>
      <c r="B160" s="3" t="s">
        <v>292</v>
      </c>
      <c r="C160" s="70" t="s">
        <v>305</v>
      </c>
      <c r="D160" s="37">
        <v>3170</v>
      </c>
      <c r="E160" s="9">
        <v>530</v>
      </c>
      <c r="F160" s="65">
        <f t="shared" si="15"/>
        <v>3700</v>
      </c>
      <c r="G160" s="37">
        <v>200</v>
      </c>
      <c r="H160" s="9">
        <v>100</v>
      </c>
      <c r="I160" s="65">
        <f t="shared" si="16"/>
        <v>300</v>
      </c>
      <c r="J160" s="37">
        <v>200</v>
      </c>
      <c r="K160" s="9">
        <v>100</v>
      </c>
      <c r="L160" s="65">
        <f t="shared" si="12"/>
        <v>300</v>
      </c>
      <c r="M160" s="37">
        <v>0</v>
      </c>
      <c r="N160" s="9">
        <v>0</v>
      </c>
      <c r="O160" s="65">
        <f t="shared" si="17"/>
        <v>0</v>
      </c>
      <c r="P160" s="38">
        <v>4200</v>
      </c>
      <c r="Q160" s="38">
        <v>1200</v>
      </c>
      <c r="R160" s="65">
        <f t="shared" si="13"/>
        <v>5400</v>
      </c>
      <c r="S160" s="42">
        <f t="shared" si="14"/>
        <v>9700</v>
      </c>
      <c r="T160" s="27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64.5" customHeight="1">
      <c r="A161" s="38">
        <v>155</v>
      </c>
      <c r="B161" s="3" t="s">
        <v>293</v>
      </c>
      <c r="C161" s="70" t="s">
        <v>306</v>
      </c>
      <c r="D161" s="37">
        <v>4610</v>
      </c>
      <c r="E161" s="9">
        <v>770</v>
      </c>
      <c r="F161" s="65">
        <f t="shared" si="15"/>
        <v>5380</v>
      </c>
      <c r="G161" s="37">
        <v>200</v>
      </c>
      <c r="H161" s="9">
        <v>100</v>
      </c>
      <c r="I161" s="65">
        <f t="shared" si="16"/>
        <v>300</v>
      </c>
      <c r="J161" s="37">
        <v>200</v>
      </c>
      <c r="K161" s="9">
        <v>100</v>
      </c>
      <c r="L161" s="65">
        <f t="shared" si="12"/>
        <v>300</v>
      </c>
      <c r="M161" s="37">
        <v>700</v>
      </c>
      <c r="N161" s="9">
        <v>200</v>
      </c>
      <c r="O161" s="65">
        <f t="shared" si="17"/>
        <v>900</v>
      </c>
      <c r="P161" s="38">
        <v>0</v>
      </c>
      <c r="Q161" s="38">
        <v>0</v>
      </c>
      <c r="R161" s="65">
        <f t="shared" si="13"/>
        <v>0</v>
      </c>
      <c r="S161" s="42">
        <f t="shared" si="14"/>
        <v>6880</v>
      </c>
      <c r="T161" s="27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64.5" customHeight="1">
      <c r="A162" s="38">
        <v>156</v>
      </c>
      <c r="B162" s="3" t="s">
        <v>294</v>
      </c>
      <c r="C162" s="70" t="s">
        <v>307</v>
      </c>
      <c r="D162" s="37">
        <v>4610</v>
      </c>
      <c r="E162" s="12">
        <v>770</v>
      </c>
      <c r="F162" s="65">
        <f t="shared" si="15"/>
        <v>5380</v>
      </c>
      <c r="G162" s="37">
        <v>200</v>
      </c>
      <c r="H162" s="9">
        <v>100</v>
      </c>
      <c r="I162" s="65">
        <f t="shared" si="16"/>
        <v>300</v>
      </c>
      <c r="J162" s="37">
        <v>200</v>
      </c>
      <c r="K162" s="9">
        <v>100</v>
      </c>
      <c r="L162" s="65">
        <f t="shared" si="12"/>
        <v>300</v>
      </c>
      <c r="M162" s="37">
        <v>700</v>
      </c>
      <c r="N162" s="9">
        <v>200</v>
      </c>
      <c r="O162" s="65">
        <f t="shared" si="17"/>
        <v>900</v>
      </c>
      <c r="P162" s="38">
        <v>1800</v>
      </c>
      <c r="Q162" s="38">
        <v>1200</v>
      </c>
      <c r="R162" s="65">
        <f t="shared" si="13"/>
        <v>3000</v>
      </c>
      <c r="S162" s="42">
        <f t="shared" si="14"/>
        <v>9880</v>
      </c>
      <c r="T162" s="27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64.5" customHeight="1">
      <c r="A163" s="38">
        <v>157</v>
      </c>
      <c r="B163" s="3" t="s">
        <v>295</v>
      </c>
      <c r="C163" s="70" t="s">
        <v>310</v>
      </c>
      <c r="D163" s="37">
        <v>2530</v>
      </c>
      <c r="E163" s="9">
        <v>420</v>
      </c>
      <c r="F163" s="65">
        <f t="shared" si="15"/>
        <v>2950</v>
      </c>
      <c r="G163" s="37">
        <v>200</v>
      </c>
      <c r="H163" s="9">
        <v>100</v>
      </c>
      <c r="I163" s="65">
        <f t="shared" si="16"/>
        <v>300</v>
      </c>
      <c r="J163" s="37">
        <v>200</v>
      </c>
      <c r="K163" s="9">
        <v>100</v>
      </c>
      <c r="L163" s="65">
        <f t="shared" si="12"/>
        <v>300</v>
      </c>
      <c r="M163" s="37">
        <v>700</v>
      </c>
      <c r="N163" s="9">
        <v>200</v>
      </c>
      <c r="O163" s="65">
        <f t="shared" si="17"/>
        <v>900</v>
      </c>
      <c r="P163" s="38">
        <v>0</v>
      </c>
      <c r="Q163" s="38">
        <v>0</v>
      </c>
      <c r="R163" s="65">
        <f t="shared" si="13"/>
        <v>0</v>
      </c>
      <c r="S163" s="42">
        <f t="shared" si="14"/>
        <v>4450</v>
      </c>
      <c r="T163" s="27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64.5" customHeight="1">
      <c r="A164" s="38">
        <v>158</v>
      </c>
      <c r="B164" s="3" t="s">
        <v>296</v>
      </c>
      <c r="C164" s="70" t="s">
        <v>323</v>
      </c>
      <c r="D164" s="37">
        <v>2110</v>
      </c>
      <c r="E164" s="9">
        <v>350</v>
      </c>
      <c r="F164" s="65">
        <f t="shared" si="15"/>
        <v>2460</v>
      </c>
      <c r="G164" s="37">
        <v>200</v>
      </c>
      <c r="H164" s="9">
        <v>100</v>
      </c>
      <c r="I164" s="65">
        <f t="shared" si="16"/>
        <v>300</v>
      </c>
      <c r="J164" s="37">
        <v>200</v>
      </c>
      <c r="K164" s="9">
        <v>100</v>
      </c>
      <c r="L164" s="65">
        <f t="shared" si="12"/>
        <v>300</v>
      </c>
      <c r="M164" s="37">
        <v>0</v>
      </c>
      <c r="N164" s="9">
        <v>0</v>
      </c>
      <c r="O164" s="65">
        <f t="shared" si="17"/>
        <v>0</v>
      </c>
      <c r="P164" s="38">
        <v>4200</v>
      </c>
      <c r="Q164" s="38">
        <v>1200</v>
      </c>
      <c r="R164" s="65">
        <f t="shared" si="13"/>
        <v>5400</v>
      </c>
      <c r="S164" s="42">
        <f t="shared" si="14"/>
        <v>8460</v>
      </c>
      <c r="T164" s="27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64.5" customHeight="1">
      <c r="A165" s="38">
        <v>159</v>
      </c>
      <c r="B165" s="3" t="s">
        <v>297</v>
      </c>
      <c r="C165" s="70" t="s">
        <v>535</v>
      </c>
      <c r="D165" s="37">
        <v>890</v>
      </c>
      <c r="E165" s="9">
        <v>150</v>
      </c>
      <c r="F165" s="65">
        <f t="shared" si="15"/>
        <v>1040</v>
      </c>
      <c r="G165" s="37">
        <v>200</v>
      </c>
      <c r="H165" s="9">
        <v>100</v>
      </c>
      <c r="I165" s="65">
        <f t="shared" si="16"/>
        <v>300</v>
      </c>
      <c r="J165" s="37">
        <v>200</v>
      </c>
      <c r="K165" s="9">
        <v>100</v>
      </c>
      <c r="L165" s="65">
        <f t="shared" si="12"/>
        <v>300</v>
      </c>
      <c r="M165" s="37">
        <v>700</v>
      </c>
      <c r="N165" s="9">
        <v>200</v>
      </c>
      <c r="O165" s="65">
        <f t="shared" si="17"/>
        <v>900</v>
      </c>
      <c r="P165" s="38">
        <v>0</v>
      </c>
      <c r="Q165" s="38">
        <v>0</v>
      </c>
      <c r="R165" s="65">
        <f t="shared" si="13"/>
        <v>0</v>
      </c>
      <c r="S165" s="42">
        <f t="shared" si="14"/>
        <v>2540</v>
      </c>
      <c r="T165" s="27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64.5" customHeight="1">
      <c r="A166" s="38">
        <v>160</v>
      </c>
      <c r="B166" s="3" t="s">
        <v>311</v>
      </c>
      <c r="C166" s="70" t="s">
        <v>325</v>
      </c>
      <c r="D166" s="37">
        <v>2650</v>
      </c>
      <c r="E166" s="9">
        <v>440</v>
      </c>
      <c r="F166" s="65">
        <f t="shared" si="15"/>
        <v>3090</v>
      </c>
      <c r="G166" s="37">
        <v>200</v>
      </c>
      <c r="H166" s="9">
        <v>100</v>
      </c>
      <c r="I166" s="65">
        <f t="shared" si="16"/>
        <v>300</v>
      </c>
      <c r="J166" s="37">
        <v>200</v>
      </c>
      <c r="K166" s="9">
        <v>100</v>
      </c>
      <c r="L166" s="65">
        <f t="shared" si="12"/>
        <v>300</v>
      </c>
      <c r="M166" s="37">
        <v>700</v>
      </c>
      <c r="N166" s="9">
        <v>200</v>
      </c>
      <c r="O166" s="65">
        <f t="shared" si="17"/>
        <v>900</v>
      </c>
      <c r="P166" s="38">
        <v>0</v>
      </c>
      <c r="Q166" s="38">
        <v>0</v>
      </c>
      <c r="R166" s="65">
        <f t="shared" si="13"/>
        <v>0</v>
      </c>
      <c r="S166" s="42">
        <f t="shared" si="14"/>
        <v>4590</v>
      </c>
      <c r="T166" s="27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64.5" customHeight="1">
      <c r="A167" s="38">
        <v>161</v>
      </c>
      <c r="B167" s="3" t="s">
        <v>312</v>
      </c>
      <c r="C167" s="70" t="s">
        <v>326</v>
      </c>
      <c r="D167" s="37">
        <v>1090</v>
      </c>
      <c r="E167" s="9">
        <v>180</v>
      </c>
      <c r="F167" s="65">
        <f t="shared" si="15"/>
        <v>1270</v>
      </c>
      <c r="G167" s="37">
        <v>200</v>
      </c>
      <c r="H167" s="9">
        <v>100</v>
      </c>
      <c r="I167" s="65">
        <f t="shared" si="16"/>
        <v>300</v>
      </c>
      <c r="J167" s="37">
        <v>200</v>
      </c>
      <c r="K167" s="9">
        <v>100</v>
      </c>
      <c r="L167" s="65">
        <f t="shared" si="12"/>
        <v>300</v>
      </c>
      <c r="M167" s="37">
        <v>0</v>
      </c>
      <c r="N167" s="9">
        <v>0</v>
      </c>
      <c r="O167" s="65">
        <f t="shared" si="17"/>
        <v>0</v>
      </c>
      <c r="P167" s="38">
        <v>4200</v>
      </c>
      <c r="Q167" s="38">
        <v>1200</v>
      </c>
      <c r="R167" s="65">
        <f t="shared" si="13"/>
        <v>5400</v>
      </c>
      <c r="S167" s="42">
        <f t="shared" si="14"/>
        <v>7270</v>
      </c>
      <c r="T167" s="27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64.5" customHeight="1">
      <c r="A168" s="38">
        <v>162</v>
      </c>
      <c r="B168" s="3" t="s">
        <v>313</v>
      </c>
      <c r="C168" s="70" t="s">
        <v>487</v>
      </c>
      <c r="D168" s="37">
        <v>2410</v>
      </c>
      <c r="E168" s="9">
        <v>400</v>
      </c>
      <c r="F168" s="65">
        <f t="shared" si="15"/>
        <v>2810</v>
      </c>
      <c r="G168" s="37">
        <v>200</v>
      </c>
      <c r="H168" s="9">
        <v>100</v>
      </c>
      <c r="I168" s="65">
        <f t="shared" si="16"/>
        <v>300</v>
      </c>
      <c r="J168" s="37">
        <v>200</v>
      </c>
      <c r="K168" s="9">
        <v>100</v>
      </c>
      <c r="L168" s="65">
        <f t="shared" si="12"/>
        <v>300</v>
      </c>
      <c r="M168" s="37">
        <v>0</v>
      </c>
      <c r="N168" s="9">
        <v>0</v>
      </c>
      <c r="O168" s="65">
        <f t="shared" si="17"/>
        <v>0</v>
      </c>
      <c r="P168" s="38">
        <v>4200</v>
      </c>
      <c r="Q168" s="38">
        <v>1200</v>
      </c>
      <c r="R168" s="65">
        <f t="shared" si="13"/>
        <v>5400</v>
      </c>
      <c r="S168" s="42">
        <f t="shared" si="14"/>
        <v>8810</v>
      </c>
      <c r="T168" s="27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64.5" customHeight="1">
      <c r="A169" s="38">
        <v>163</v>
      </c>
      <c r="B169" s="3" t="s">
        <v>314</v>
      </c>
      <c r="C169" s="70" t="s">
        <v>536</v>
      </c>
      <c r="D169" s="37">
        <v>540</v>
      </c>
      <c r="E169" s="9">
        <v>90</v>
      </c>
      <c r="F169" s="65">
        <f t="shared" si="15"/>
        <v>630</v>
      </c>
      <c r="G169" s="37">
        <v>200</v>
      </c>
      <c r="H169" s="9">
        <v>100</v>
      </c>
      <c r="I169" s="65">
        <f t="shared" si="16"/>
        <v>300</v>
      </c>
      <c r="J169" s="37">
        <v>200</v>
      </c>
      <c r="K169" s="9">
        <v>100</v>
      </c>
      <c r="L169" s="65">
        <f t="shared" si="12"/>
        <v>300</v>
      </c>
      <c r="M169" s="37">
        <v>700</v>
      </c>
      <c r="N169" s="9">
        <v>200</v>
      </c>
      <c r="O169" s="65">
        <f t="shared" si="17"/>
        <v>900</v>
      </c>
      <c r="P169" s="38">
        <v>0</v>
      </c>
      <c r="Q169" s="38">
        <v>0</v>
      </c>
      <c r="R169" s="65">
        <f t="shared" si="13"/>
        <v>0</v>
      </c>
      <c r="S169" s="42">
        <f t="shared" si="14"/>
        <v>2130</v>
      </c>
      <c r="T169" s="27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64.5" customHeight="1">
      <c r="A170" s="38">
        <v>164</v>
      </c>
      <c r="B170" s="3" t="s">
        <v>315</v>
      </c>
      <c r="C170" s="70" t="s">
        <v>327</v>
      </c>
      <c r="D170" s="37">
        <v>540</v>
      </c>
      <c r="E170" s="9">
        <v>90</v>
      </c>
      <c r="F170" s="65">
        <f t="shared" si="15"/>
        <v>630</v>
      </c>
      <c r="G170" s="37">
        <v>200</v>
      </c>
      <c r="H170" s="9">
        <v>100</v>
      </c>
      <c r="I170" s="65">
        <f t="shared" si="16"/>
        <v>300</v>
      </c>
      <c r="J170" s="37">
        <v>200</v>
      </c>
      <c r="K170" s="9">
        <v>100</v>
      </c>
      <c r="L170" s="65">
        <f t="shared" si="12"/>
        <v>300</v>
      </c>
      <c r="M170" s="37">
        <v>700</v>
      </c>
      <c r="N170" s="9">
        <v>0</v>
      </c>
      <c r="O170" s="65">
        <f t="shared" si="17"/>
        <v>700</v>
      </c>
      <c r="P170" s="38">
        <v>1800</v>
      </c>
      <c r="Q170" s="38">
        <v>1200</v>
      </c>
      <c r="R170" s="65">
        <f t="shared" si="13"/>
        <v>3000</v>
      </c>
      <c r="S170" s="42">
        <f t="shared" si="14"/>
        <v>4930</v>
      </c>
      <c r="T170" s="27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64.5" customHeight="1">
      <c r="A171" s="38">
        <v>165</v>
      </c>
      <c r="B171" s="3" t="s">
        <v>318</v>
      </c>
      <c r="C171" s="70" t="s">
        <v>327</v>
      </c>
      <c r="D171" s="37">
        <v>3870</v>
      </c>
      <c r="E171" s="9">
        <v>640</v>
      </c>
      <c r="F171" s="65">
        <f>SUM(D171:E171)</f>
        <v>4510</v>
      </c>
      <c r="G171" s="37">
        <v>200</v>
      </c>
      <c r="H171" s="9">
        <v>100</v>
      </c>
      <c r="I171" s="65">
        <f>SUM(G171:H171)</f>
        <v>300</v>
      </c>
      <c r="J171" s="37">
        <v>200</v>
      </c>
      <c r="K171" s="9">
        <v>100</v>
      </c>
      <c r="L171" s="65">
        <f>SUM(J171:K171)</f>
        <v>300</v>
      </c>
      <c r="M171" s="37">
        <v>700</v>
      </c>
      <c r="N171" s="9">
        <v>200</v>
      </c>
      <c r="O171" s="65">
        <f>SUM(M171:N171)</f>
        <v>900</v>
      </c>
      <c r="P171" s="38">
        <v>0</v>
      </c>
      <c r="Q171" s="38">
        <v>0</v>
      </c>
      <c r="R171" s="65">
        <f>SUM(P171:Q171)</f>
        <v>0</v>
      </c>
      <c r="S171" s="42">
        <f>F171+I171+L171+O171+R171</f>
        <v>6010</v>
      </c>
      <c r="T171" s="27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64.5" customHeight="1">
      <c r="A172" s="38">
        <v>166</v>
      </c>
      <c r="B172" s="3" t="s">
        <v>316</v>
      </c>
      <c r="C172" s="70" t="s">
        <v>328</v>
      </c>
      <c r="D172" s="37">
        <v>610</v>
      </c>
      <c r="E172" s="9">
        <v>270</v>
      </c>
      <c r="F172" s="65">
        <f t="shared" si="15"/>
        <v>880</v>
      </c>
      <c r="G172" s="37">
        <v>200</v>
      </c>
      <c r="H172" s="9">
        <v>100</v>
      </c>
      <c r="I172" s="65">
        <f t="shared" si="16"/>
        <v>300</v>
      </c>
      <c r="J172" s="37">
        <v>200</v>
      </c>
      <c r="K172" s="9">
        <v>100</v>
      </c>
      <c r="L172" s="65">
        <f t="shared" si="12"/>
        <v>300</v>
      </c>
      <c r="M172" s="37">
        <v>700</v>
      </c>
      <c r="N172" s="9">
        <v>200</v>
      </c>
      <c r="O172" s="65">
        <f t="shared" si="17"/>
        <v>900</v>
      </c>
      <c r="P172" s="38">
        <v>0</v>
      </c>
      <c r="Q172" s="38">
        <v>0</v>
      </c>
      <c r="R172" s="65">
        <f t="shared" si="13"/>
        <v>0</v>
      </c>
      <c r="S172" s="42">
        <f t="shared" si="14"/>
        <v>2380</v>
      </c>
      <c r="T172" s="27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64.5" customHeight="1">
      <c r="A173" s="38">
        <v>167</v>
      </c>
      <c r="B173" s="3" t="s">
        <v>317</v>
      </c>
      <c r="C173" s="70" t="s">
        <v>329</v>
      </c>
      <c r="D173" s="37">
        <v>1850</v>
      </c>
      <c r="E173" s="9">
        <v>310</v>
      </c>
      <c r="F173" s="65">
        <f t="shared" si="15"/>
        <v>2160</v>
      </c>
      <c r="G173" s="37">
        <v>200</v>
      </c>
      <c r="H173" s="9">
        <v>100</v>
      </c>
      <c r="I173" s="65">
        <f t="shared" si="16"/>
        <v>300</v>
      </c>
      <c r="J173" s="37">
        <v>200</v>
      </c>
      <c r="K173" s="9">
        <v>100</v>
      </c>
      <c r="L173" s="65">
        <f t="shared" si="12"/>
        <v>300</v>
      </c>
      <c r="M173" s="37">
        <v>0</v>
      </c>
      <c r="N173" s="9">
        <v>0</v>
      </c>
      <c r="O173" s="65">
        <f t="shared" si="17"/>
        <v>0</v>
      </c>
      <c r="P173" s="38">
        <v>4200</v>
      </c>
      <c r="Q173" s="38">
        <v>1200</v>
      </c>
      <c r="R173" s="65">
        <f t="shared" si="13"/>
        <v>5400</v>
      </c>
      <c r="S173" s="42">
        <f t="shared" si="14"/>
        <v>8160</v>
      </c>
      <c r="T173" s="27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64.5" customHeight="1">
      <c r="A174" s="38">
        <v>168</v>
      </c>
      <c r="B174" s="3" t="s">
        <v>319</v>
      </c>
      <c r="C174" s="70" t="s">
        <v>330</v>
      </c>
      <c r="D174" s="37">
        <v>540</v>
      </c>
      <c r="E174" s="9">
        <v>90</v>
      </c>
      <c r="F174" s="65">
        <f t="shared" si="15"/>
        <v>630</v>
      </c>
      <c r="G174" s="37">
        <v>200</v>
      </c>
      <c r="H174" s="9">
        <v>100</v>
      </c>
      <c r="I174" s="65">
        <f t="shared" si="16"/>
        <v>300</v>
      </c>
      <c r="J174" s="37">
        <v>200</v>
      </c>
      <c r="K174" s="9">
        <v>100</v>
      </c>
      <c r="L174" s="65">
        <f t="shared" si="12"/>
        <v>300</v>
      </c>
      <c r="M174" s="37">
        <v>700</v>
      </c>
      <c r="N174" s="9">
        <v>200</v>
      </c>
      <c r="O174" s="65">
        <f t="shared" si="17"/>
        <v>900</v>
      </c>
      <c r="P174" s="38">
        <v>0</v>
      </c>
      <c r="Q174" s="38">
        <v>0</v>
      </c>
      <c r="R174" s="65">
        <f t="shared" si="13"/>
        <v>0</v>
      </c>
      <c r="S174" s="42">
        <f t="shared" si="14"/>
        <v>2130</v>
      </c>
      <c r="T174" s="27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64.5" customHeight="1">
      <c r="A175" s="38">
        <v>169</v>
      </c>
      <c r="B175" s="3" t="s">
        <v>320</v>
      </c>
      <c r="C175" s="70" t="s">
        <v>331</v>
      </c>
      <c r="D175" s="37">
        <v>0</v>
      </c>
      <c r="E175" s="9">
        <v>480</v>
      </c>
      <c r="F175" s="65">
        <f t="shared" si="15"/>
        <v>480</v>
      </c>
      <c r="G175" s="37">
        <v>0</v>
      </c>
      <c r="H175" s="9">
        <v>100</v>
      </c>
      <c r="I175" s="65">
        <f t="shared" si="16"/>
        <v>100</v>
      </c>
      <c r="J175" s="37">
        <v>0</v>
      </c>
      <c r="K175" s="9">
        <v>100</v>
      </c>
      <c r="L175" s="65">
        <f t="shared" si="12"/>
        <v>100</v>
      </c>
      <c r="M175" s="37">
        <v>0</v>
      </c>
      <c r="N175" s="9">
        <v>0</v>
      </c>
      <c r="O175" s="65">
        <f t="shared" si="17"/>
        <v>0</v>
      </c>
      <c r="P175" s="38">
        <v>0</v>
      </c>
      <c r="Q175" s="38">
        <v>1200</v>
      </c>
      <c r="R175" s="65">
        <f t="shared" si="13"/>
        <v>1200</v>
      </c>
      <c r="S175" s="42">
        <f t="shared" si="14"/>
        <v>1880</v>
      </c>
      <c r="T175" s="27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64.5" customHeight="1">
      <c r="A176" s="38">
        <v>170</v>
      </c>
      <c r="B176" s="3" t="s">
        <v>321</v>
      </c>
      <c r="C176" s="74" t="s">
        <v>537</v>
      </c>
      <c r="D176" s="37">
        <v>770</v>
      </c>
      <c r="E176" s="9">
        <v>130</v>
      </c>
      <c r="F176" s="65">
        <f t="shared" si="15"/>
        <v>900</v>
      </c>
      <c r="G176" s="37">
        <v>200</v>
      </c>
      <c r="H176" s="9">
        <v>100</v>
      </c>
      <c r="I176" s="65">
        <f t="shared" si="16"/>
        <v>300</v>
      </c>
      <c r="J176" s="37">
        <v>200</v>
      </c>
      <c r="K176" s="9">
        <v>100</v>
      </c>
      <c r="L176" s="65">
        <f t="shared" si="12"/>
        <v>300</v>
      </c>
      <c r="M176" s="37">
        <v>700</v>
      </c>
      <c r="N176" s="9">
        <v>200</v>
      </c>
      <c r="O176" s="65">
        <f t="shared" si="17"/>
        <v>900</v>
      </c>
      <c r="P176" s="38">
        <v>0</v>
      </c>
      <c r="Q176" s="38">
        <v>0</v>
      </c>
      <c r="R176" s="65">
        <f t="shared" si="13"/>
        <v>0</v>
      </c>
      <c r="S176" s="42">
        <f t="shared" si="14"/>
        <v>2400</v>
      </c>
      <c r="T176" s="27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64.5" customHeight="1">
      <c r="A177" s="38">
        <v>171</v>
      </c>
      <c r="B177" s="3" t="s">
        <v>367</v>
      </c>
      <c r="C177" s="74" t="s">
        <v>537</v>
      </c>
      <c r="D177" s="37">
        <v>910</v>
      </c>
      <c r="E177" s="9">
        <v>150</v>
      </c>
      <c r="F177" s="65">
        <f>SUM(D177:E177)</f>
        <v>1060</v>
      </c>
      <c r="G177" s="37">
        <v>200</v>
      </c>
      <c r="H177" s="9">
        <v>100</v>
      </c>
      <c r="I177" s="65">
        <f>SUM(G177:H177)</f>
        <v>300</v>
      </c>
      <c r="J177" s="37">
        <v>200</v>
      </c>
      <c r="K177" s="9">
        <v>100</v>
      </c>
      <c r="L177" s="65">
        <f>SUM(J177:K177)</f>
        <v>300</v>
      </c>
      <c r="M177" s="37">
        <v>700</v>
      </c>
      <c r="N177" s="9">
        <v>0</v>
      </c>
      <c r="O177" s="65">
        <f>SUM(M177:N177)</f>
        <v>700</v>
      </c>
      <c r="P177" s="38">
        <v>1800</v>
      </c>
      <c r="Q177" s="38">
        <v>1200</v>
      </c>
      <c r="R177" s="65">
        <f>SUM(P177:Q177)</f>
        <v>3000</v>
      </c>
      <c r="S177" s="42">
        <f>F177+I177+L177+O177+R177</f>
        <v>5360</v>
      </c>
      <c r="T177" s="27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64.5" customHeight="1">
      <c r="A178" s="38">
        <v>172</v>
      </c>
      <c r="B178" s="3" t="s">
        <v>322</v>
      </c>
      <c r="C178" s="70" t="s">
        <v>333</v>
      </c>
      <c r="D178" s="37">
        <v>2590</v>
      </c>
      <c r="E178" s="9">
        <v>430</v>
      </c>
      <c r="F178" s="65">
        <f t="shared" si="15"/>
        <v>3020</v>
      </c>
      <c r="G178" s="37">
        <v>200</v>
      </c>
      <c r="H178" s="9">
        <v>100</v>
      </c>
      <c r="I178" s="65">
        <f t="shared" si="16"/>
        <v>300</v>
      </c>
      <c r="J178" s="37">
        <v>200</v>
      </c>
      <c r="K178" s="9">
        <v>100</v>
      </c>
      <c r="L178" s="65">
        <f t="shared" si="12"/>
        <v>300</v>
      </c>
      <c r="M178" s="37">
        <v>0</v>
      </c>
      <c r="N178" s="9">
        <v>0</v>
      </c>
      <c r="O178" s="65">
        <f t="shared" si="17"/>
        <v>0</v>
      </c>
      <c r="P178" s="38">
        <v>4200</v>
      </c>
      <c r="Q178" s="38">
        <v>1200</v>
      </c>
      <c r="R178" s="65">
        <f t="shared" si="13"/>
        <v>5400</v>
      </c>
      <c r="S178" s="42">
        <f t="shared" si="14"/>
        <v>9020</v>
      </c>
      <c r="T178" s="27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64.5" customHeight="1">
      <c r="A179" s="38">
        <v>173</v>
      </c>
      <c r="B179" s="3" t="s">
        <v>334</v>
      </c>
      <c r="C179" s="70" t="s">
        <v>346</v>
      </c>
      <c r="D179" s="37">
        <v>2510</v>
      </c>
      <c r="E179" s="9">
        <v>420</v>
      </c>
      <c r="F179" s="65">
        <f t="shared" si="15"/>
        <v>2930</v>
      </c>
      <c r="G179" s="37">
        <v>200</v>
      </c>
      <c r="H179" s="9">
        <v>100</v>
      </c>
      <c r="I179" s="65">
        <f t="shared" si="16"/>
        <v>300</v>
      </c>
      <c r="J179" s="37">
        <v>200</v>
      </c>
      <c r="K179" s="9">
        <v>100</v>
      </c>
      <c r="L179" s="65">
        <f t="shared" si="12"/>
        <v>300</v>
      </c>
      <c r="M179" s="37">
        <v>0</v>
      </c>
      <c r="N179" s="9">
        <v>0</v>
      </c>
      <c r="O179" s="65">
        <f t="shared" si="17"/>
        <v>0</v>
      </c>
      <c r="P179" s="38">
        <v>4200</v>
      </c>
      <c r="Q179" s="38">
        <v>1200</v>
      </c>
      <c r="R179" s="65">
        <f t="shared" si="13"/>
        <v>5400</v>
      </c>
      <c r="S179" s="42">
        <f t="shared" si="14"/>
        <v>8930</v>
      </c>
      <c r="T179" s="27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64.5" customHeight="1">
      <c r="A180" s="38">
        <v>174</v>
      </c>
      <c r="B180" s="3" t="s">
        <v>335</v>
      </c>
      <c r="C180" s="70" t="s">
        <v>347</v>
      </c>
      <c r="D180" s="37">
        <v>5450</v>
      </c>
      <c r="E180" s="9">
        <v>910</v>
      </c>
      <c r="F180" s="65">
        <f t="shared" si="15"/>
        <v>6360</v>
      </c>
      <c r="G180" s="37">
        <v>200</v>
      </c>
      <c r="H180" s="9">
        <v>100</v>
      </c>
      <c r="I180" s="65">
        <f t="shared" si="16"/>
        <v>300</v>
      </c>
      <c r="J180" s="37">
        <v>200</v>
      </c>
      <c r="K180" s="9">
        <v>100</v>
      </c>
      <c r="L180" s="65">
        <f t="shared" si="12"/>
        <v>300</v>
      </c>
      <c r="M180" s="37">
        <v>700</v>
      </c>
      <c r="N180" s="9">
        <v>0</v>
      </c>
      <c r="O180" s="65">
        <f t="shared" si="17"/>
        <v>700</v>
      </c>
      <c r="P180" s="38">
        <v>1800</v>
      </c>
      <c r="Q180" s="38">
        <v>1200</v>
      </c>
      <c r="R180" s="65">
        <f t="shared" si="13"/>
        <v>3000</v>
      </c>
      <c r="S180" s="42">
        <f t="shared" si="14"/>
        <v>10660</v>
      </c>
      <c r="T180" s="27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64.5" customHeight="1">
      <c r="A181" s="38">
        <v>175</v>
      </c>
      <c r="B181" s="3" t="s">
        <v>336</v>
      </c>
      <c r="C181" s="70" t="s">
        <v>348</v>
      </c>
      <c r="D181" s="37">
        <v>490</v>
      </c>
      <c r="E181" s="9">
        <v>80</v>
      </c>
      <c r="F181" s="65">
        <f t="shared" si="15"/>
        <v>570</v>
      </c>
      <c r="G181" s="37">
        <v>200</v>
      </c>
      <c r="H181" s="9">
        <v>100</v>
      </c>
      <c r="I181" s="65">
        <f t="shared" si="16"/>
        <v>300</v>
      </c>
      <c r="J181" s="37">
        <v>200</v>
      </c>
      <c r="K181" s="9">
        <v>100</v>
      </c>
      <c r="L181" s="65">
        <f t="shared" si="12"/>
        <v>300</v>
      </c>
      <c r="M181" s="37">
        <v>700</v>
      </c>
      <c r="N181" s="9">
        <v>200</v>
      </c>
      <c r="O181" s="65">
        <f t="shared" si="17"/>
        <v>900</v>
      </c>
      <c r="P181" s="38">
        <v>0</v>
      </c>
      <c r="Q181" s="38">
        <v>0</v>
      </c>
      <c r="R181" s="65">
        <f t="shared" si="13"/>
        <v>0</v>
      </c>
      <c r="S181" s="42">
        <f t="shared" si="14"/>
        <v>2070</v>
      </c>
      <c r="T181" s="27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64.5" customHeight="1">
      <c r="A182" s="38">
        <v>176</v>
      </c>
      <c r="B182" s="3" t="s">
        <v>337</v>
      </c>
      <c r="C182" s="70" t="s">
        <v>349</v>
      </c>
      <c r="D182" s="37">
        <v>490</v>
      </c>
      <c r="E182" s="9">
        <v>80</v>
      </c>
      <c r="F182" s="65">
        <f t="shared" si="15"/>
        <v>570</v>
      </c>
      <c r="G182" s="37">
        <v>200</v>
      </c>
      <c r="H182" s="9">
        <v>100</v>
      </c>
      <c r="I182" s="65">
        <f t="shared" si="16"/>
        <v>300</v>
      </c>
      <c r="J182" s="37">
        <v>200</v>
      </c>
      <c r="K182" s="9">
        <v>100</v>
      </c>
      <c r="L182" s="65">
        <f t="shared" si="12"/>
        <v>300</v>
      </c>
      <c r="M182" s="37">
        <v>700</v>
      </c>
      <c r="N182" s="9">
        <v>200</v>
      </c>
      <c r="O182" s="65">
        <f t="shared" si="17"/>
        <v>900</v>
      </c>
      <c r="P182" s="38">
        <v>0</v>
      </c>
      <c r="Q182" s="38">
        <v>0</v>
      </c>
      <c r="R182" s="65">
        <f t="shared" si="13"/>
        <v>0</v>
      </c>
      <c r="S182" s="42">
        <f t="shared" si="14"/>
        <v>2070</v>
      </c>
      <c r="T182" s="27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64.5" customHeight="1">
      <c r="A183" s="38">
        <v>177</v>
      </c>
      <c r="B183" s="3" t="s">
        <v>338</v>
      </c>
      <c r="C183" s="70" t="s">
        <v>350</v>
      </c>
      <c r="D183" s="37">
        <v>2110</v>
      </c>
      <c r="E183" s="9">
        <v>350</v>
      </c>
      <c r="F183" s="65">
        <f t="shared" si="15"/>
        <v>2460</v>
      </c>
      <c r="G183" s="37">
        <v>200</v>
      </c>
      <c r="H183" s="9">
        <v>100</v>
      </c>
      <c r="I183" s="65">
        <f t="shared" si="16"/>
        <v>300</v>
      </c>
      <c r="J183" s="37">
        <v>200</v>
      </c>
      <c r="K183" s="9">
        <v>100</v>
      </c>
      <c r="L183" s="65">
        <f t="shared" si="12"/>
        <v>300</v>
      </c>
      <c r="M183" s="37">
        <v>0</v>
      </c>
      <c r="N183" s="9">
        <v>0</v>
      </c>
      <c r="O183" s="65">
        <f t="shared" si="17"/>
        <v>0</v>
      </c>
      <c r="P183" s="38">
        <v>4200</v>
      </c>
      <c r="Q183" s="38">
        <v>1200</v>
      </c>
      <c r="R183" s="65">
        <f t="shared" si="13"/>
        <v>5400</v>
      </c>
      <c r="S183" s="42">
        <f t="shared" si="14"/>
        <v>8460</v>
      </c>
      <c r="T183" s="27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64.5" customHeight="1">
      <c r="A184" s="38">
        <v>178</v>
      </c>
      <c r="B184" s="3" t="s">
        <v>339</v>
      </c>
      <c r="C184" s="70" t="s">
        <v>351</v>
      </c>
      <c r="D184" s="37">
        <v>3070</v>
      </c>
      <c r="E184" s="9">
        <v>710</v>
      </c>
      <c r="F184" s="65">
        <f t="shared" si="15"/>
        <v>3780</v>
      </c>
      <c r="G184" s="37">
        <v>200</v>
      </c>
      <c r="H184" s="9">
        <v>100</v>
      </c>
      <c r="I184" s="65">
        <f t="shared" si="16"/>
        <v>300</v>
      </c>
      <c r="J184" s="37">
        <v>200</v>
      </c>
      <c r="K184" s="9">
        <v>100</v>
      </c>
      <c r="L184" s="65">
        <f t="shared" si="12"/>
        <v>300</v>
      </c>
      <c r="M184" s="37">
        <v>0</v>
      </c>
      <c r="N184" s="9">
        <v>0</v>
      </c>
      <c r="O184" s="65">
        <f t="shared" si="17"/>
        <v>0</v>
      </c>
      <c r="P184" s="38">
        <v>4200</v>
      </c>
      <c r="Q184" s="38">
        <v>1200</v>
      </c>
      <c r="R184" s="65">
        <f t="shared" si="13"/>
        <v>5400</v>
      </c>
      <c r="S184" s="42">
        <f t="shared" si="14"/>
        <v>9780</v>
      </c>
      <c r="T184" s="27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64.5" customHeight="1">
      <c r="A185" s="38">
        <v>179</v>
      </c>
      <c r="B185" s="3" t="s">
        <v>340</v>
      </c>
      <c r="C185" s="70" t="s">
        <v>352</v>
      </c>
      <c r="D185" s="37">
        <v>2770</v>
      </c>
      <c r="E185" s="9">
        <v>460</v>
      </c>
      <c r="F185" s="65">
        <f t="shared" si="15"/>
        <v>3230</v>
      </c>
      <c r="G185" s="37">
        <v>200</v>
      </c>
      <c r="H185" s="9">
        <v>100</v>
      </c>
      <c r="I185" s="65">
        <f t="shared" si="16"/>
        <v>300</v>
      </c>
      <c r="J185" s="37">
        <v>200</v>
      </c>
      <c r="K185" s="9">
        <v>100</v>
      </c>
      <c r="L185" s="65">
        <f t="shared" si="12"/>
        <v>300</v>
      </c>
      <c r="M185" s="37">
        <v>700</v>
      </c>
      <c r="N185" s="9">
        <v>0</v>
      </c>
      <c r="O185" s="65">
        <f t="shared" si="17"/>
        <v>700</v>
      </c>
      <c r="P185" s="38">
        <v>600</v>
      </c>
      <c r="Q185" s="38">
        <v>1200</v>
      </c>
      <c r="R185" s="65">
        <f t="shared" si="13"/>
        <v>1800</v>
      </c>
      <c r="S185" s="42">
        <f t="shared" si="14"/>
        <v>6330</v>
      </c>
      <c r="T185" s="27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64.5" customHeight="1">
      <c r="A186" s="38">
        <v>180</v>
      </c>
      <c r="B186" s="3" t="s">
        <v>341</v>
      </c>
      <c r="C186" s="70" t="s">
        <v>353</v>
      </c>
      <c r="D186" s="37">
        <v>1740</v>
      </c>
      <c r="E186" s="9">
        <v>290</v>
      </c>
      <c r="F186" s="65">
        <f t="shared" si="15"/>
        <v>2030</v>
      </c>
      <c r="G186" s="37">
        <v>200</v>
      </c>
      <c r="H186" s="9">
        <v>100</v>
      </c>
      <c r="I186" s="65">
        <f t="shared" si="16"/>
        <v>300</v>
      </c>
      <c r="J186" s="37">
        <v>200</v>
      </c>
      <c r="K186" s="9">
        <v>100</v>
      </c>
      <c r="L186" s="65">
        <f t="shared" si="12"/>
        <v>300</v>
      </c>
      <c r="M186" s="37">
        <v>700</v>
      </c>
      <c r="N186" s="9">
        <v>200</v>
      </c>
      <c r="O186" s="65">
        <f t="shared" si="17"/>
        <v>900</v>
      </c>
      <c r="P186" s="38">
        <v>0</v>
      </c>
      <c r="Q186" s="38">
        <v>0</v>
      </c>
      <c r="R186" s="65">
        <f t="shared" si="13"/>
        <v>0</v>
      </c>
      <c r="S186" s="42">
        <f t="shared" si="14"/>
        <v>3530</v>
      </c>
      <c r="T186" s="27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64.5" customHeight="1">
      <c r="A187" s="38">
        <v>181</v>
      </c>
      <c r="B187" s="3" t="s">
        <v>342</v>
      </c>
      <c r="C187" s="70" t="s">
        <v>538</v>
      </c>
      <c r="D187" s="37">
        <v>290</v>
      </c>
      <c r="E187" s="9">
        <v>50</v>
      </c>
      <c r="F187" s="65">
        <f t="shared" si="15"/>
        <v>340</v>
      </c>
      <c r="G187" s="37">
        <v>200</v>
      </c>
      <c r="H187" s="9">
        <v>100</v>
      </c>
      <c r="I187" s="65">
        <f t="shared" si="16"/>
        <v>300</v>
      </c>
      <c r="J187" s="37">
        <v>200</v>
      </c>
      <c r="K187" s="9">
        <v>100</v>
      </c>
      <c r="L187" s="65">
        <f t="shared" si="12"/>
        <v>300</v>
      </c>
      <c r="M187" s="37">
        <v>700</v>
      </c>
      <c r="N187" s="9">
        <v>200</v>
      </c>
      <c r="O187" s="65">
        <f t="shared" si="17"/>
        <v>900</v>
      </c>
      <c r="P187" s="38">
        <v>0</v>
      </c>
      <c r="Q187" s="38">
        <v>0</v>
      </c>
      <c r="R187" s="65">
        <f t="shared" si="13"/>
        <v>0</v>
      </c>
      <c r="S187" s="42">
        <f t="shared" si="14"/>
        <v>1840</v>
      </c>
      <c r="T187" s="27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64.5" customHeight="1">
      <c r="A188" s="38">
        <v>182</v>
      </c>
      <c r="B188" s="3" t="s">
        <v>343</v>
      </c>
      <c r="C188" s="70" t="s">
        <v>355</v>
      </c>
      <c r="D188" s="37">
        <v>530</v>
      </c>
      <c r="E188" s="9">
        <v>90</v>
      </c>
      <c r="F188" s="65">
        <f t="shared" si="15"/>
        <v>620</v>
      </c>
      <c r="G188" s="37">
        <v>200</v>
      </c>
      <c r="H188" s="9">
        <v>100</v>
      </c>
      <c r="I188" s="65">
        <f t="shared" si="16"/>
        <v>300</v>
      </c>
      <c r="J188" s="37">
        <v>200</v>
      </c>
      <c r="K188" s="9">
        <v>100</v>
      </c>
      <c r="L188" s="65">
        <f t="shared" si="12"/>
        <v>300</v>
      </c>
      <c r="M188" s="37">
        <v>700</v>
      </c>
      <c r="N188" s="9">
        <v>200</v>
      </c>
      <c r="O188" s="65">
        <f t="shared" si="17"/>
        <v>900</v>
      </c>
      <c r="P188" s="38">
        <v>0</v>
      </c>
      <c r="Q188" s="38">
        <v>0</v>
      </c>
      <c r="R188" s="65">
        <f t="shared" si="13"/>
        <v>0</v>
      </c>
      <c r="S188" s="42">
        <f t="shared" si="14"/>
        <v>2120</v>
      </c>
      <c r="T188" s="27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64.5" customHeight="1">
      <c r="A189" s="38">
        <v>183</v>
      </c>
      <c r="B189" s="3" t="s">
        <v>363</v>
      </c>
      <c r="C189" s="70" t="s">
        <v>356</v>
      </c>
      <c r="D189" s="37">
        <v>2760</v>
      </c>
      <c r="E189" s="9">
        <v>460</v>
      </c>
      <c r="F189" s="65">
        <f t="shared" si="15"/>
        <v>3220</v>
      </c>
      <c r="G189" s="37">
        <v>200</v>
      </c>
      <c r="H189" s="9">
        <v>100</v>
      </c>
      <c r="I189" s="65">
        <f t="shared" si="16"/>
        <v>300</v>
      </c>
      <c r="J189" s="37">
        <v>200</v>
      </c>
      <c r="K189" s="9">
        <v>100</v>
      </c>
      <c r="L189" s="65">
        <f t="shared" si="12"/>
        <v>300</v>
      </c>
      <c r="M189" s="37">
        <v>700</v>
      </c>
      <c r="N189" s="9">
        <v>0</v>
      </c>
      <c r="O189" s="65">
        <f t="shared" si="17"/>
        <v>700</v>
      </c>
      <c r="P189" s="38">
        <v>1800</v>
      </c>
      <c r="Q189" s="38">
        <v>1200</v>
      </c>
      <c r="R189" s="65">
        <f t="shared" si="13"/>
        <v>3000</v>
      </c>
      <c r="S189" s="42">
        <f t="shared" si="14"/>
        <v>7520</v>
      </c>
      <c r="T189" s="27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64.5" customHeight="1">
      <c r="A190" s="38">
        <v>184</v>
      </c>
      <c r="B190" s="3" t="s">
        <v>492</v>
      </c>
      <c r="C190" s="74" t="s">
        <v>357</v>
      </c>
      <c r="D190" s="37">
        <v>5050</v>
      </c>
      <c r="E190" s="9">
        <v>840</v>
      </c>
      <c r="F190" s="65">
        <f t="shared" si="15"/>
        <v>5890</v>
      </c>
      <c r="G190" s="37">
        <v>200</v>
      </c>
      <c r="H190" s="9">
        <v>100</v>
      </c>
      <c r="I190" s="65">
        <f t="shared" si="16"/>
        <v>300</v>
      </c>
      <c r="J190" s="37">
        <v>200</v>
      </c>
      <c r="K190" s="9">
        <v>100</v>
      </c>
      <c r="L190" s="65">
        <f t="shared" si="12"/>
        <v>300</v>
      </c>
      <c r="M190" s="37">
        <v>0</v>
      </c>
      <c r="N190" s="9">
        <v>0</v>
      </c>
      <c r="O190" s="65">
        <f t="shared" si="17"/>
        <v>0</v>
      </c>
      <c r="P190" s="38">
        <v>3200</v>
      </c>
      <c r="Q190" s="38">
        <v>1200</v>
      </c>
      <c r="R190" s="65">
        <f t="shared" si="13"/>
        <v>4400</v>
      </c>
      <c r="S190" s="42">
        <f t="shared" si="14"/>
        <v>10890</v>
      </c>
      <c r="T190" s="27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64.5" customHeight="1">
      <c r="A191" s="38">
        <v>185</v>
      </c>
      <c r="B191" s="3" t="s">
        <v>398</v>
      </c>
      <c r="C191" s="74" t="s">
        <v>357</v>
      </c>
      <c r="D191" s="37">
        <v>420</v>
      </c>
      <c r="E191" s="9">
        <v>70</v>
      </c>
      <c r="F191" s="65">
        <f t="shared" si="15"/>
        <v>490</v>
      </c>
      <c r="G191" s="37">
        <v>200</v>
      </c>
      <c r="H191" s="9">
        <v>100</v>
      </c>
      <c r="I191" s="65">
        <f t="shared" si="16"/>
        <v>300</v>
      </c>
      <c r="J191" s="37">
        <v>200</v>
      </c>
      <c r="K191" s="9">
        <v>100</v>
      </c>
      <c r="L191" s="65">
        <f t="shared" si="12"/>
        <v>300</v>
      </c>
      <c r="M191" s="37">
        <v>700</v>
      </c>
      <c r="N191" s="9">
        <v>200</v>
      </c>
      <c r="O191" s="65">
        <f t="shared" si="17"/>
        <v>900</v>
      </c>
      <c r="P191" s="38">
        <v>0</v>
      </c>
      <c r="Q191" s="38">
        <v>0</v>
      </c>
      <c r="R191" s="65">
        <f t="shared" si="13"/>
        <v>0</v>
      </c>
      <c r="S191" s="42">
        <f t="shared" si="14"/>
        <v>1990</v>
      </c>
      <c r="T191" s="27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64.5" customHeight="1">
      <c r="A192" s="38">
        <v>186</v>
      </c>
      <c r="B192" s="3" t="s">
        <v>491</v>
      </c>
      <c r="C192" s="74" t="s">
        <v>358</v>
      </c>
      <c r="D192" s="37">
        <v>2050</v>
      </c>
      <c r="E192" s="9">
        <v>340</v>
      </c>
      <c r="F192" s="65">
        <f t="shared" si="15"/>
        <v>2390</v>
      </c>
      <c r="G192" s="37">
        <v>200</v>
      </c>
      <c r="H192" s="9">
        <v>100</v>
      </c>
      <c r="I192" s="65">
        <f t="shared" si="16"/>
        <v>300</v>
      </c>
      <c r="J192" s="37">
        <v>200</v>
      </c>
      <c r="K192" s="9">
        <v>100</v>
      </c>
      <c r="L192" s="65">
        <f t="shared" si="12"/>
        <v>300</v>
      </c>
      <c r="M192" s="37">
        <v>0</v>
      </c>
      <c r="N192" s="9">
        <v>0</v>
      </c>
      <c r="O192" s="65">
        <f t="shared" si="17"/>
        <v>0</v>
      </c>
      <c r="P192" s="38">
        <v>3200</v>
      </c>
      <c r="Q192" s="38">
        <v>1200</v>
      </c>
      <c r="R192" s="65">
        <f t="shared" si="13"/>
        <v>4400</v>
      </c>
      <c r="S192" s="42">
        <f t="shared" si="14"/>
        <v>7390</v>
      </c>
      <c r="T192" s="27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64.5" customHeight="1">
      <c r="A193" s="38">
        <v>187</v>
      </c>
      <c r="B193" s="3" t="s">
        <v>399</v>
      </c>
      <c r="C193" s="74" t="s">
        <v>358</v>
      </c>
      <c r="D193" s="37">
        <v>420</v>
      </c>
      <c r="E193" s="9">
        <v>70</v>
      </c>
      <c r="F193" s="65">
        <f t="shared" si="15"/>
        <v>490</v>
      </c>
      <c r="G193" s="37">
        <v>200</v>
      </c>
      <c r="H193" s="9">
        <v>100</v>
      </c>
      <c r="I193" s="65">
        <f t="shared" si="16"/>
        <v>300</v>
      </c>
      <c r="J193" s="37">
        <v>200</v>
      </c>
      <c r="K193" s="9">
        <v>100</v>
      </c>
      <c r="L193" s="65">
        <f t="shared" si="12"/>
        <v>300</v>
      </c>
      <c r="M193" s="37">
        <v>700</v>
      </c>
      <c r="N193" s="9">
        <v>200</v>
      </c>
      <c r="O193" s="65">
        <f t="shared" si="17"/>
        <v>900</v>
      </c>
      <c r="P193" s="38">
        <v>0</v>
      </c>
      <c r="Q193" s="38">
        <v>0</v>
      </c>
      <c r="R193" s="65">
        <f t="shared" si="13"/>
        <v>0</v>
      </c>
      <c r="S193" s="42">
        <f t="shared" si="14"/>
        <v>1990</v>
      </c>
      <c r="T193" s="27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64.5" customHeight="1">
      <c r="A194" s="38">
        <v>188</v>
      </c>
      <c r="B194" s="3" t="s">
        <v>344</v>
      </c>
      <c r="C194" s="70" t="s">
        <v>505</v>
      </c>
      <c r="D194" s="37">
        <v>1140</v>
      </c>
      <c r="E194" s="9">
        <v>190</v>
      </c>
      <c r="F194" s="65">
        <f t="shared" si="15"/>
        <v>1330</v>
      </c>
      <c r="G194" s="37">
        <v>200</v>
      </c>
      <c r="H194" s="9">
        <v>100</v>
      </c>
      <c r="I194" s="65">
        <f t="shared" si="16"/>
        <v>300</v>
      </c>
      <c r="J194" s="37">
        <v>200</v>
      </c>
      <c r="K194" s="9">
        <v>100</v>
      </c>
      <c r="L194" s="65">
        <f t="shared" si="12"/>
        <v>300</v>
      </c>
      <c r="M194" s="37">
        <v>0</v>
      </c>
      <c r="N194" s="9">
        <v>0</v>
      </c>
      <c r="O194" s="65">
        <f t="shared" si="17"/>
        <v>0</v>
      </c>
      <c r="P194" s="38">
        <v>1800</v>
      </c>
      <c r="Q194" s="38">
        <v>1200</v>
      </c>
      <c r="R194" s="65">
        <f t="shared" si="13"/>
        <v>3000</v>
      </c>
      <c r="S194" s="42">
        <f t="shared" si="14"/>
        <v>4930</v>
      </c>
      <c r="T194" s="27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64.5" customHeight="1">
      <c r="A195" s="38">
        <v>189</v>
      </c>
      <c r="B195" s="3" t="s">
        <v>345</v>
      </c>
      <c r="C195" s="70" t="s">
        <v>359</v>
      </c>
      <c r="D195" s="37">
        <v>360</v>
      </c>
      <c r="E195" s="9">
        <v>60</v>
      </c>
      <c r="F195" s="65">
        <f t="shared" si="15"/>
        <v>420</v>
      </c>
      <c r="G195" s="37">
        <v>200</v>
      </c>
      <c r="H195" s="9">
        <v>100</v>
      </c>
      <c r="I195" s="65">
        <f t="shared" si="16"/>
        <v>300</v>
      </c>
      <c r="J195" s="37">
        <v>200</v>
      </c>
      <c r="K195" s="9">
        <v>100</v>
      </c>
      <c r="L195" s="65">
        <f t="shared" si="12"/>
        <v>300</v>
      </c>
      <c r="M195" s="37">
        <v>0</v>
      </c>
      <c r="N195" s="9">
        <v>0</v>
      </c>
      <c r="O195" s="65">
        <f t="shared" si="17"/>
        <v>0</v>
      </c>
      <c r="P195" s="38">
        <v>4200</v>
      </c>
      <c r="Q195" s="38">
        <v>1200</v>
      </c>
      <c r="R195" s="65">
        <f t="shared" si="13"/>
        <v>5400</v>
      </c>
      <c r="S195" s="42">
        <f t="shared" si="14"/>
        <v>6420</v>
      </c>
      <c r="T195" s="27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64.5" customHeight="1">
      <c r="A196" s="38">
        <v>190</v>
      </c>
      <c r="B196" s="3" t="s">
        <v>360</v>
      </c>
      <c r="C196" s="70" t="s">
        <v>364</v>
      </c>
      <c r="D196" s="37">
        <v>2270</v>
      </c>
      <c r="E196" s="9">
        <v>380</v>
      </c>
      <c r="F196" s="65">
        <f t="shared" si="15"/>
        <v>2650</v>
      </c>
      <c r="G196" s="37">
        <v>200</v>
      </c>
      <c r="H196" s="9">
        <v>100</v>
      </c>
      <c r="I196" s="65">
        <f t="shared" si="16"/>
        <v>300</v>
      </c>
      <c r="J196" s="37">
        <v>200</v>
      </c>
      <c r="K196" s="9">
        <v>100</v>
      </c>
      <c r="L196" s="65">
        <f t="shared" si="12"/>
        <v>300</v>
      </c>
      <c r="M196" s="37">
        <v>700</v>
      </c>
      <c r="N196" s="9">
        <v>0</v>
      </c>
      <c r="O196" s="65">
        <f t="shared" si="17"/>
        <v>700</v>
      </c>
      <c r="P196" s="38">
        <v>2400</v>
      </c>
      <c r="Q196" s="38">
        <v>2400</v>
      </c>
      <c r="R196" s="65">
        <f t="shared" si="13"/>
        <v>4800</v>
      </c>
      <c r="S196" s="42">
        <f t="shared" si="14"/>
        <v>8750</v>
      </c>
      <c r="T196" s="27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64.5" customHeight="1">
      <c r="A197" s="38">
        <v>191</v>
      </c>
      <c r="B197" s="3" t="s">
        <v>361</v>
      </c>
      <c r="C197" s="70" t="s">
        <v>365</v>
      </c>
      <c r="D197" s="37">
        <v>2350</v>
      </c>
      <c r="E197" s="9">
        <v>390</v>
      </c>
      <c r="F197" s="65">
        <f t="shared" si="15"/>
        <v>2740</v>
      </c>
      <c r="G197" s="37">
        <v>200</v>
      </c>
      <c r="H197" s="9">
        <v>100</v>
      </c>
      <c r="I197" s="65">
        <f t="shared" si="16"/>
        <v>300</v>
      </c>
      <c r="J197" s="37">
        <v>200</v>
      </c>
      <c r="K197" s="9">
        <v>100</v>
      </c>
      <c r="L197" s="65">
        <f t="shared" si="12"/>
        <v>300</v>
      </c>
      <c r="M197" s="37">
        <v>700</v>
      </c>
      <c r="N197" s="9">
        <v>200</v>
      </c>
      <c r="O197" s="65">
        <f t="shared" si="17"/>
        <v>900</v>
      </c>
      <c r="P197" s="38">
        <v>0</v>
      </c>
      <c r="Q197" s="38">
        <v>0</v>
      </c>
      <c r="R197" s="65">
        <f t="shared" si="13"/>
        <v>0</v>
      </c>
      <c r="S197" s="42">
        <f t="shared" si="14"/>
        <v>4240</v>
      </c>
      <c r="T197" s="27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64.5" customHeight="1">
      <c r="A198" s="38">
        <v>192</v>
      </c>
      <c r="B198" s="3" t="s">
        <v>362</v>
      </c>
      <c r="C198" s="70" t="s">
        <v>107</v>
      </c>
      <c r="D198" s="37">
        <v>3850</v>
      </c>
      <c r="E198" s="9">
        <v>310</v>
      </c>
      <c r="F198" s="65">
        <f t="shared" si="15"/>
        <v>4160</v>
      </c>
      <c r="G198" s="37">
        <v>200</v>
      </c>
      <c r="H198" s="9">
        <v>100</v>
      </c>
      <c r="I198" s="65">
        <f t="shared" si="16"/>
        <v>300</v>
      </c>
      <c r="J198" s="37">
        <v>200</v>
      </c>
      <c r="K198" s="9">
        <v>100</v>
      </c>
      <c r="L198" s="65">
        <f t="shared" si="12"/>
        <v>300</v>
      </c>
      <c r="M198" s="37">
        <v>700</v>
      </c>
      <c r="N198" s="9">
        <v>200</v>
      </c>
      <c r="O198" s="65">
        <f t="shared" si="17"/>
        <v>900</v>
      </c>
      <c r="P198" s="38">
        <v>0</v>
      </c>
      <c r="Q198" s="38">
        <v>0</v>
      </c>
      <c r="R198" s="65">
        <f t="shared" si="13"/>
        <v>0</v>
      </c>
      <c r="S198" s="42">
        <f t="shared" si="14"/>
        <v>5660</v>
      </c>
      <c r="T198" s="27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64.5" customHeight="1">
      <c r="A199" s="38">
        <v>193</v>
      </c>
      <c r="B199" s="3" t="s">
        <v>539</v>
      </c>
      <c r="C199" s="70" t="s">
        <v>490</v>
      </c>
      <c r="D199" s="37">
        <v>1000</v>
      </c>
      <c r="E199" s="9">
        <v>310</v>
      </c>
      <c r="F199" s="65">
        <f t="shared" si="15"/>
        <v>1310</v>
      </c>
      <c r="G199" s="37">
        <v>200</v>
      </c>
      <c r="H199" s="9">
        <v>100</v>
      </c>
      <c r="I199" s="65">
        <f t="shared" si="16"/>
        <v>300</v>
      </c>
      <c r="J199" s="37">
        <v>200</v>
      </c>
      <c r="K199" s="9">
        <v>100</v>
      </c>
      <c r="L199" s="65">
        <f t="shared" si="12"/>
        <v>300</v>
      </c>
      <c r="M199" s="37">
        <v>700</v>
      </c>
      <c r="N199" s="9">
        <v>0</v>
      </c>
      <c r="O199" s="65">
        <f t="shared" si="17"/>
        <v>700</v>
      </c>
      <c r="P199" s="38">
        <v>1800</v>
      </c>
      <c r="Q199" s="38">
        <v>1200</v>
      </c>
      <c r="R199" s="65">
        <f t="shared" si="13"/>
        <v>3000</v>
      </c>
      <c r="S199" s="42">
        <f t="shared" si="14"/>
        <v>5610</v>
      </c>
      <c r="T199" s="27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64.5" customHeight="1">
      <c r="A200" s="38">
        <v>194</v>
      </c>
      <c r="B200" s="3" t="s">
        <v>368</v>
      </c>
      <c r="C200" s="70" t="s">
        <v>489</v>
      </c>
      <c r="D200" s="37">
        <v>840</v>
      </c>
      <c r="E200" s="9">
        <v>140</v>
      </c>
      <c r="F200" s="65">
        <f t="shared" si="15"/>
        <v>980</v>
      </c>
      <c r="G200" s="37">
        <v>200</v>
      </c>
      <c r="H200" s="9">
        <v>100</v>
      </c>
      <c r="I200" s="65">
        <f t="shared" si="16"/>
        <v>300</v>
      </c>
      <c r="J200" s="37">
        <v>200</v>
      </c>
      <c r="K200" s="9">
        <v>100</v>
      </c>
      <c r="L200" s="65">
        <f t="shared" si="12"/>
        <v>300</v>
      </c>
      <c r="M200" s="37">
        <v>700</v>
      </c>
      <c r="N200" s="9">
        <v>200</v>
      </c>
      <c r="O200" s="65">
        <f t="shared" si="17"/>
        <v>900</v>
      </c>
      <c r="P200" s="38">
        <v>0</v>
      </c>
      <c r="Q200" s="38">
        <v>0</v>
      </c>
      <c r="R200" s="65">
        <f t="shared" si="13"/>
        <v>0</v>
      </c>
      <c r="S200" s="42">
        <f t="shared" si="14"/>
        <v>2480</v>
      </c>
      <c r="T200" s="27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64.5" customHeight="1">
      <c r="A201" s="38">
        <v>195</v>
      </c>
      <c r="B201" s="3" t="s">
        <v>369</v>
      </c>
      <c r="C201" s="70" t="s">
        <v>373</v>
      </c>
      <c r="D201" s="37">
        <v>550</v>
      </c>
      <c r="E201" s="9">
        <v>90</v>
      </c>
      <c r="F201" s="65">
        <f t="shared" si="15"/>
        <v>640</v>
      </c>
      <c r="G201" s="37">
        <v>200</v>
      </c>
      <c r="H201" s="9">
        <v>100</v>
      </c>
      <c r="I201" s="65">
        <f t="shared" si="16"/>
        <v>300</v>
      </c>
      <c r="J201" s="37">
        <v>200</v>
      </c>
      <c r="K201" s="9">
        <v>100</v>
      </c>
      <c r="L201" s="65">
        <f t="shared" si="12"/>
        <v>300</v>
      </c>
      <c r="M201" s="37">
        <v>700</v>
      </c>
      <c r="N201" s="9">
        <v>200</v>
      </c>
      <c r="O201" s="65">
        <f t="shared" si="17"/>
        <v>900</v>
      </c>
      <c r="P201" s="38">
        <v>0</v>
      </c>
      <c r="Q201" s="38">
        <v>0</v>
      </c>
      <c r="R201" s="65">
        <f t="shared" si="13"/>
        <v>0</v>
      </c>
      <c r="S201" s="42">
        <f t="shared" si="14"/>
        <v>2140</v>
      </c>
      <c r="T201" s="27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64.5" customHeight="1">
      <c r="A202" s="38">
        <v>196</v>
      </c>
      <c r="B202" s="3" t="s">
        <v>370</v>
      </c>
      <c r="C202" s="70" t="s">
        <v>374</v>
      </c>
      <c r="D202" s="37">
        <v>0</v>
      </c>
      <c r="E202" s="9">
        <v>90</v>
      </c>
      <c r="F202" s="65">
        <f t="shared" si="15"/>
        <v>90</v>
      </c>
      <c r="G202" s="37">
        <v>0</v>
      </c>
      <c r="H202" s="9">
        <v>100</v>
      </c>
      <c r="I202" s="65">
        <f t="shared" si="16"/>
        <v>100</v>
      </c>
      <c r="J202" s="37">
        <v>0</v>
      </c>
      <c r="K202" s="9">
        <v>100</v>
      </c>
      <c r="L202" s="65">
        <f t="shared" si="12"/>
        <v>100</v>
      </c>
      <c r="M202" s="37">
        <v>0</v>
      </c>
      <c r="N202" s="9">
        <v>200</v>
      </c>
      <c r="O202" s="65">
        <f t="shared" si="17"/>
        <v>200</v>
      </c>
      <c r="P202" s="38">
        <v>0</v>
      </c>
      <c r="Q202" s="38">
        <v>0</v>
      </c>
      <c r="R202" s="65">
        <f t="shared" si="13"/>
        <v>0</v>
      </c>
      <c r="S202" s="42">
        <f t="shared" si="14"/>
        <v>490</v>
      </c>
      <c r="T202" s="27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64.5" customHeight="1">
      <c r="A203" s="38">
        <v>197</v>
      </c>
      <c r="B203" s="3" t="s">
        <v>371</v>
      </c>
      <c r="C203" s="70" t="s">
        <v>375</v>
      </c>
      <c r="D203" s="37">
        <v>830</v>
      </c>
      <c r="E203" s="9">
        <v>140</v>
      </c>
      <c r="F203" s="65">
        <f t="shared" si="15"/>
        <v>970</v>
      </c>
      <c r="G203" s="37">
        <v>200</v>
      </c>
      <c r="H203" s="9">
        <v>100</v>
      </c>
      <c r="I203" s="65">
        <f t="shared" si="16"/>
        <v>300</v>
      </c>
      <c r="J203" s="37">
        <v>200</v>
      </c>
      <c r="K203" s="9">
        <v>100</v>
      </c>
      <c r="L203" s="65">
        <f t="shared" si="12"/>
        <v>300</v>
      </c>
      <c r="M203" s="37">
        <v>700</v>
      </c>
      <c r="N203" s="9">
        <v>200</v>
      </c>
      <c r="O203" s="65">
        <f t="shared" si="17"/>
        <v>900</v>
      </c>
      <c r="P203" s="38">
        <v>0</v>
      </c>
      <c r="Q203" s="38">
        <v>0</v>
      </c>
      <c r="R203" s="65">
        <f t="shared" si="13"/>
        <v>0</v>
      </c>
      <c r="S203" s="42">
        <f t="shared" si="14"/>
        <v>2470</v>
      </c>
      <c r="T203" s="27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64.5" customHeight="1">
      <c r="A204" s="38">
        <v>198</v>
      </c>
      <c r="B204" s="3" t="s">
        <v>377</v>
      </c>
      <c r="C204" s="70" t="s">
        <v>376</v>
      </c>
      <c r="D204" s="37">
        <v>2520</v>
      </c>
      <c r="E204" s="9">
        <v>420</v>
      </c>
      <c r="F204" s="65">
        <f t="shared" si="15"/>
        <v>2940</v>
      </c>
      <c r="G204" s="37">
        <v>200</v>
      </c>
      <c r="H204" s="9">
        <v>100</v>
      </c>
      <c r="I204" s="65">
        <f t="shared" si="16"/>
        <v>300</v>
      </c>
      <c r="J204" s="37">
        <v>200</v>
      </c>
      <c r="K204" s="9">
        <v>100</v>
      </c>
      <c r="L204" s="65">
        <f t="shared" si="12"/>
        <v>300</v>
      </c>
      <c r="M204" s="37">
        <v>700</v>
      </c>
      <c r="N204" s="9">
        <v>200</v>
      </c>
      <c r="O204" s="65">
        <f t="shared" si="17"/>
        <v>900</v>
      </c>
      <c r="P204" s="38">
        <v>0</v>
      </c>
      <c r="Q204" s="38">
        <v>0</v>
      </c>
      <c r="R204" s="65">
        <f t="shared" si="13"/>
        <v>0</v>
      </c>
      <c r="S204" s="42">
        <f t="shared" si="14"/>
        <v>4440</v>
      </c>
      <c r="T204" s="27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64.5" customHeight="1">
      <c r="A205" s="38">
        <v>199</v>
      </c>
      <c r="B205" s="3" t="s">
        <v>378</v>
      </c>
      <c r="C205" s="70" t="s">
        <v>413</v>
      </c>
      <c r="D205" s="37">
        <v>1630</v>
      </c>
      <c r="E205" s="9">
        <v>270</v>
      </c>
      <c r="F205" s="65">
        <f t="shared" si="15"/>
        <v>1900</v>
      </c>
      <c r="G205" s="37">
        <v>200</v>
      </c>
      <c r="H205" s="9">
        <v>100</v>
      </c>
      <c r="I205" s="65">
        <f t="shared" si="16"/>
        <v>300</v>
      </c>
      <c r="J205" s="37">
        <v>200</v>
      </c>
      <c r="K205" s="9">
        <v>100</v>
      </c>
      <c r="L205" s="65">
        <f t="shared" si="12"/>
        <v>300</v>
      </c>
      <c r="M205" s="37">
        <v>700</v>
      </c>
      <c r="N205" s="9">
        <v>200</v>
      </c>
      <c r="O205" s="65">
        <f t="shared" si="17"/>
        <v>900</v>
      </c>
      <c r="P205" s="38">
        <v>0</v>
      </c>
      <c r="Q205" s="38">
        <v>0</v>
      </c>
      <c r="R205" s="65">
        <f t="shared" si="13"/>
        <v>0</v>
      </c>
      <c r="S205" s="42">
        <f t="shared" si="14"/>
        <v>3400</v>
      </c>
      <c r="T205" s="27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64.5" customHeight="1">
      <c r="A206" s="38">
        <v>200</v>
      </c>
      <c r="B206" s="3" t="s">
        <v>379</v>
      </c>
      <c r="C206" s="70" t="s">
        <v>414</v>
      </c>
      <c r="D206" s="37">
        <v>250</v>
      </c>
      <c r="E206" s="9">
        <v>40</v>
      </c>
      <c r="F206" s="65">
        <f t="shared" si="15"/>
        <v>290</v>
      </c>
      <c r="G206" s="37">
        <v>200</v>
      </c>
      <c r="H206" s="9">
        <v>100</v>
      </c>
      <c r="I206" s="65">
        <f t="shared" si="16"/>
        <v>300</v>
      </c>
      <c r="J206" s="37">
        <v>200</v>
      </c>
      <c r="K206" s="9">
        <v>100</v>
      </c>
      <c r="L206" s="65">
        <f t="shared" si="12"/>
        <v>300</v>
      </c>
      <c r="M206" s="37">
        <v>700</v>
      </c>
      <c r="N206" s="9">
        <v>200</v>
      </c>
      <c r="O206" s="65">
        <f t="shared" si="17"/>
        <v>900</v>
      </c>
      <c r="P206" s="38">
        <v>0</v>
      </c>
      <c r="Q206" s="38">
        <v>0</v>
      </c>
      <c r="R206" s="65">
        <f t="shared" si="13"/>
        <v>0</v>
      </c>
      <c r="S206" s="42">
        <f t="shared" si="14"/>
        <v>1790</v>
      </c>
      <c r="T206" s="27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64.5" customHeight="1">
      <c r="A207" s="38">
        <v>201</v>
      </c>
      <c r="B207" s="3" t="s">
        <v>380</v>
      </c>
      <c r="C207" s="70" t="s">
        <v>415</v>
      </c>
      <c r="D207" s="37">
        <v>2220</v>
      </c>
      <c r="E207" s="9">
        <v>370</v>
      </c>
      <c r="F207" s="65">
        <f t="shared" si="15"/>
        <v>2590</v>
      </c>
      <c r="G207" s="37">
        <v>200</v>
      </c>
      <c r="H207" s="9">
        <v>100</v>
      </c>
      <c r="I207" s="65">
        <f t="shared" si="16"/>
        <v>300</v>
      </c>
      <c r="J207" s="37">
        <v>200</v>
      </c>
      <c r="K207" s="9">
        <v>100</v>
      </c>
      <c r="L207" s="65">
        <f t="shared" si="12"/>
        <v>300</v>
      </c>
      <c r="M207" s="37">
        <v>0</v>
      </c>
      <c r="N207" s="9">
        <v>0</v>
      </c>
      <c r="O207" s="65">
        <f t="shared" si="17"/>
        <v>0</v>
      </c>
      <c r="P207" s="38">
        <v>4200</v>
      </c>
      <c r="Q207" s="38">
        <v>1200</v>
      </c>
      <c r="R207" s="65">
        <f t="shared" si="13"/>
        <v>5400</v>
      </c>
      <c r="S207" s="42">
        <f t="shared" si="14"/>
        <v>8590</v>
      </c>
      <c r="T207" s="27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64.5" customHeight="1">
      <c r="A208" s="38">
        <v>202</v>
      </c>
      <c r="B208" s="3" t="s">
        <v>382</v>
      </c>
      <c r="C208" s="70" t="s">
        <v>417</v>
      </c>
      <c r="D208" s="37">
        <v>2990</v>
      </c>
      <c r="E208" s="9">
        <v>500</v>
      </c>
      <c r="F208" s="65">
        <f t="shared" si="15"/>
        <v>3490</v>
      </c>
      <c r="G208" s="37">
        <v>200</v>
      </c>
      <c r="H208" s="9">
        <v>100</v>
      </c>
      <c r="I208" s="65">
        <f t="shared" si="16"/>
        <v>300</v>
      </c>
      <c r="J208" s="37">
        <v>200</v>
      </c>
      <c r="K208" s="9">
        <v>100</v>
      </c>
      <c r="L208" s="65">
        <f t="shared" si="12"/>
        <v>300</v>
      </c>
      <c r="M208" s="37">
        <v>700</v>
      </c>
      <c r="N208" s="9">
        <v>200</v>
      </c>
      <c r="O208" s="65">
        <f t="shared" si="17"/>
        <v>900</v>
      </c>
      <c r="P208" s="38">
        <v>0</v>
      </c>
      <c r="Q208" s="38">
        <v>0</v>
      </c>
      <c r="R208" s="65">
        <f t="shared" ref="R208:R264" si="18">SUM(P208:Q208)</f>
        <v>0</v>
      </c>
      <c r="S208" s="42">
        <f t="shared" ref="S208:S264" si="19">F208+I208+L208+O208+R208</f>
        <v>4990</v>
      </c>
      <c r="T208" s="27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64.5" customHeight="1">
      <c r="A209" s="38">
        <v>203</v>
      </c>
      <c r="B209" s="3" t="s">
        <v>383</v>
      </c>
      <c r="C209" s="70" t="s">
        <v>418</v>
      </c>
      <c r="D209" s="37">
        <v>1670</v>
      </c>
      <c r="E209" s="9">
        <v>280</v>
      </c>
      <c r="F209" s="65">
        <f t="shared" si="15"/>
        <v>1950</v>
      </c>
      <c r="G209" s="37">
        <v>200</v>
      </c>
      <c r="H209" s="9">
        <v>100</v>
      </c>
      <c r="I209" s="65">
        <f t="shared" si="16"/>
        <v>300</v>
      </c>
      <c r="J209" s="37">
        <v>200</v>
      </c>
      <c r="K209" s="9">
        <v>100</v>
      </c>
      <c r="L209" s="65">
        <f t="shared" ref="L209:L264" si="20">SUM(J209:K209)</f>
        <v>300</v>
      </c>
      <c r="M209" s="37">
        <v>700</v>
      </c>
      <c r="N209" s="9">
        <v>200</v>
      </c>
      <c r="O209" s="65">
        <f t="shared" si="17"/>
        <v>900</v>
      </c>
      <c r="P209" s="38">
        <v>0</v>
      </c>
      <c r="Q209" s="38">
        <v>0</v>
      </c>
      <c r="R209" s="65">
        <f t="shared" si="18"/>
        <v>0</v>
      </c>
      <c r="S209" s="42">
        <f t="shared" si="19"/>
        <v>3450</v>
      </c>
      <c r="T209" s="27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64.5" customHeight="1">
      <c r="A210" s="38">
        <v>204</v>
      </c>
      <c r="B210" s="3" t="s">
        <v>384</v>
      </c>
      <c r="C210" s="70" t="s">
        <v>418</v>
      </c>
      <c r="D210" s="37">
        <v>170</v>
      </c>
      <c r="E210" s="9">
        <v>30</v>
      </c>
      <c r="F210" s="65">
        <f t="shared" ref="F210:F264" si="21">SUM(D210:E210)</f>
        <v>200</v>
      </c>
      <c r="G210" s="37">
        <v>200</v>
      </c>
      <c r="H210" s="9">
        <v>100</v>
      </c>
      <c r="I210" s="65">
        <f t="shared" ref="I210:I264" si="22">SUM(G210:H210)</f>
        <v>300</v>
      </c>
      <c r="J210" s="37">
        <v>200</v>
      </c>
      <c r="K210" s="9">
        <v>100</v>
      </c>
      <c r="L210" s="65">
        <f t="shared" si="20"/>
        <v>300</v>
      </c>
      <c r="M210" s="37">
        <v>700</v>
      </c>
      <c r="N210" s="9">
        <v>200</v>
      </c>
      <c r="O210" s="65">
        <f t="shared" ref="O210:O264" si="23">SUM(M210:N210)</f>
        <v>900</v>
      </c>
      <c r="P210" s="38">
        <v>0</v>
      </c>
      <c r="Q210" s="38">
        <v>0</v>
      </c>
      <c r="R210" s="65">
        <f t="shared" si="18"/>
        <v>0</v>
      </c>
      <c r="S210" s="42">
        <f t="shared" si="19"/>
        <v>1700</v>
      </c>
      <c r="T210" s="27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64.5" customHeight="1">
      <c r="A211" s="38">
        <v>205</v>
      </c>
      <c r="B211" s="3" t="s">
        <v>385</v>
      </c>
      <c r="C211" s="70" t="s">
        <v>419</v>
      </c>
      <c r="D211" s="37">
        <v>1800</v>
      </c>
      <c r="E211" s="9">
        <v>300</v>
      </c>
      <c r="F211" s="65">
        <f t="shared" si="21"/>
        <v>2100</v>
      </c>
      <c r="G211" s="37">
        <v>200</v>
      </c>
      <c r="H211" s="9">
        <v>100</v>
      </c>
      <c r="I211" s="65">
        <f t="shared" si="22"/>
        <v>300</v>
      </c>
      <c r="J211" s="37">
        <v>200</v>
      </c>
      <c r="K211" s="9">
        <v>100</v>
      </c>
      <c r="L211" s="65">
        <f t="shared" si="20"/>
        <v>300</v>
      </c>
      <c r="M211" s="37">
        <v>700</v>
      </c>
      <c r="N211" s="9">
        <v>200</v>
      </c>
      <c r="O211" s="65">
        <f t="shared" si="23"/>
        <v>900</v>
      </c>
      <c r="P211" s="38">
        <v>0</v>
      </c>
      <c r="Q211" s="38">
        <v>0</v>
      </c>
      <c r="R211" s="65">
        <f t="shared" si="18"/>
        <v>0</v>
      </c>
      <c r="S211" s="42">
        <f t="shared" si="19"/>
        <v>3600</v>
      </c>
      <c r="T211" s="27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64.5" customHeight="1">
      <c r="A212" s="38">
        <v>206</v>
      </c>
      <c r="B212" s="3" t="s">
        <v>386</v>
      </c>
      <c r="C212" s="70" t="s">
        <v>419</v>
      </c>
      <c r="D212" s="37">
        <v>170</v>
      </c>
      <c r="E212" s="9">
        <v>30</v>
      </c>
      <c r="F212" s="65">
        <f t="shared" si="21"/>
        <v>200</v>
      </c>
      <c r="G212" s="37">
        <v>200</v>
      </c>
      <c r="H212" s="9">
        <v>100</v>
      </c>
      <c r="I212" s="65">
        <f t="shared" si="22"/>
        <v>300</v>
      </c>
      <c r="J212" s="37">
        <v>200</v>
      </c>
      <c r="K212" s="9">
        <v>100</v>
      </c>
      <c r="L212" s="65">
        <f t="shared" si="20"/>
        <v>300</v>
      </c>
      <c r="M212" s="37">
        <v>700</v>
      </c>
      <c r="N212" s="9">
        <v>200</v>
      </c>
      <c r="O212" s="65">
        <f t="shared" si="23"/>
        <v>900</v>
      </c>
      <c r="P212" s="38">
        <v>0</v>
      </c>
      <c r="Q212" s="38">
        <v>0</v>
      </c>
      <c r="R212" s="65">
        <f t="shared" si="18"/>
        <v>0</v>
      </c>
      <c r="S212" s="42">
        <f t="shared" si="19"/>
        <v>1700</v>
      </c>
      <c r="T212" s="27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64.5" customHeight="1">
      <c r="A213" s="38">
        <v>207</v>
      </c>
      <c r="B213" s="3" t="s">
        <v>387</v>
      </c>
      <c r="C213" s="70" t="s">
        <v>420</v>
      </c>
      <c r="D213" s="37">
        <v>770</v>
      </c>
      <c r="E213" s="9">
        <v>130</v>
      </c>
      <c r="F213" s="65">
        <f t="shared" si="21"/>
        <v>900</v>
      </c>
      <c r="G213" s="37">
        <v>200</v>
      </c>
      <c r="H213" s="9">
        <v>100</v>
      </c>
      <c r="I213" s="65">
        <f t="shared" si="22"/>
        <v>300</v>
      </c>
      <c r="J213" s="37">
        <v>200</v>
      </c>
      <c r="K213" s="9">
        <v>100</v>
      </c>
      <c r="L213" s="65">
        <f t="shared" si="20"/>
        <v>300</v>
      </c>
      <c r="M213" s="37">
        <v>700</v>
      </c>
      <c r="N213" s="9">
        <v>200</v>
      </c>
      <c r="O213" s="65">
        <f t="shared" si="23"/>
        <v>900</v>
      </c>
      <c r="P213" s="38">
        <v>0</v>
      </c>
      <c r="Q213" s="38">
        <v>0</v>
      </c>
      <c r="R213" s="65">
        <f t="shared" si="18"/>
        <v>0</v>
      </c>
      <c r="S213" s="42">
        <f t="shared" si="19"/>
        <v>2400</v>
      </c>
      <c r="T213" s="27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64.5" customHeight="1">
      <c r="A214" s="38">
        <v>208</v>
      </c>
      <c r="B214" s="3" t="s">
        <v>388</v>
      </c>
      <c r="C214" s="70" t="s">
        <v>420</v>
      </c>
      <c r="D214" s="37">
        <v>550</v>
      </c>
      <c r="E214" s="9">
        <v>90</v>
      </c>
      <c r="F214" s="65">
        <f t="shared" si="21"/>
        <v>640</v>
      </c>
      <c r="G214" s="37">
        <v>200</v>
      </c>
      <c r="H214" s="9">
        <v>100</v>
      </c>
      <c r="I214" s="65">
        <f t="shared" si="22"/>
        <v>300</v>
      </c>
      <c r="J214" s="37">
        <v>200</v>
      </c>
      <c r="K214" s="9">
        <v>100</v>
      </c>
      <c r="L214" s="65">
        <f t="shared" si="20"/>
        <v>300</v>
      </c>
      <c r="M214" s="37">
        <v>700</v>
      </c>
      <c r="N214" s="9">
        <v>200</v>
      </c>
      <c r="O214" s="65">
        <f t="shared" si="23"/>
        <v>900</v>
      </c>
      <c r="P214" s="38">
        <v>0</v>
      </c>
      <c r="Q214" s="38">
        <v>0</v>
      </c>
      <c r="R214" s="65">
        <f t="shared" si="18"/>
        <v>0</v>
      </c>
      <c r="S214" s="42">
        <f t="shared" si="19"/>
        <v>2140</v>
      </c>
      <c r="T214" s="27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64.5" customHeight="1">
      <c r="A215" s="38">
        <v>209</v>
      </c>
      <c r="B215" s="3" t="s">
        <v>389</v>
      </c>
      <c r="C215" s="70" t="s">
        <v>421</v>
      </c>
      <c r="D215" s="37">
        <v>1620</v>
      </c>
      <c r="E215" s="9">
        <v>270</v>
      </c>
      <c r="F215" s="65">
        <f t="shared" si="21"/>
        <v>1890</v>
      </c>
      <c r="G215" s="37">
        <v>200</v>
      </c>
      <c r="H215" s="9">
        <v>100</v>
      </c>
      <c r="I215" s="65">
        <f t="shared" si="22"/>
        <v>300</v>
      </c>
      <c r="J215" s="37">
        <v>200</v>
      </c>
      <c r="K215" s="9">
        <v>100</v>
      </c>
      <c r="L215" s="65">
        <f t="shared" si="20"/>
        <v>300</v>
      </c>
      <c r="M215" s="37">
        <v>700</v>
      </c>
      <c r="N215" s="9">
        <v>200</v>
      </c>
      <c r="O215" s="65">
        <f t="shared" si="23"/>
        <v>900</v>
      </c>
      <c r="P215" s="38">
        <v>0</v>
      </c>
      <c r="Q215" s="38">
        <v>0</v>
      </c>
      <c r="R215" s="65">
        <f t="shared" si="18"/>
        <v>0</v>
      </c>
      <c r="S215" s="42">
        <f t="shared" si="19"/>
        <v>3390</v>
      </c>
      <c r="T215" s="27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64.5" customHeight="1">
      <c r="A216" s="38">
        <v>210</v>
      </c>
      <c r="B216" s="3" t="s">
        <v>390</v>
      </c>
      <c r="C216" s="70" t="s">
        <v>422</v>
      </c>
      <c r="D216" s="37">
        <v>1570</v>
      </c>
      <c r="E216" s="9">
        <v>260</v>
      </c>
      <c r="F216" s="65">
        <f t="shared" si="21"/>
        <v>1830</v>
      </c>
      <c r="G216" s="37">
        <v>200</v>
      </c>
      <c r="H216" s="9">
        <v>100</v>
      </c>
      <c r="I216" s="65">
        <f t="shared" si="22"/>
        <v>300</v>
      </c>
      <c r="J216" s="37">
        <v>200</v>
      </c>
      <c r="K216" s="9">
        <v>100</v>
      </c>
      <c r="L216" s="65">
        <f t="shared" si="20"/>
        <v>300</v>
      </c>
      <c r="M216" s="37">
        <v>700</v>
      </c>
      <c r="N216" s="9">
        <v>200</v>
      </c>
      <c r="O216" s="65">
        <f t="shared" si="23"/>
        <v>900</v>
      </c>
      <c r="P216" s="38">
        <v>0</v>
      </c>
      <c r="Q216" s="38">
        <v>0</v>
      </c>
      <c r="R216" s="65">
        <f t="shared" si="18"/>
        <v>0</v>
      </c>
      <c r="S216" s="42">
        <f t="shared" si="19"/>
        <v>3330</v>
      </c>
      <c r="T216" s="27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64.5" customHeight="1">
      <c r="A217" s="38">
        <v>211</v>
      </c>
      <c r="B217" s="3" t="s">
        <v>391</v>
      </c>
      <c r="C217" s="70" t="s">
        <v>423</v>
      </c>
      <c r="D217" s="37">
        <v>770</v>
      </c>
      <c r="E217" s="9">
        <v>130</v>
      </c>
      <c r="F217" s="65">
        <f t="shared" si="21"/>
        <v>900</v>
      </c>
      <c r="G217" s="37">
        <v>200</v>
      </c>
      <c r="H217" s="9">
        <v>100</v>
      </c>
      <c r="I217" s="65">
        <f t="shared" si="22"/>
        <v>300</v>
      </c>
      <c r="J217" s="37">
        <v>200</v>
      </c>
      <c r="K217" s="9">
        <v>100</v>
      </c>
      <c r="L217" s="65">
        <f t="shared" si="20"/>
        <v>300</v>
      </c>
      <c r="M217" s="37">
        <v>700</v>
      </c>
      <c r="N217" s="9">
        <v>0</v>
      </c>
      <c r="O217" s="65">
        <f t="shared" si="23"/>
        <v>700</v>
      </c>
      <c r="P217" s="38">
        <v>1800</v>
      </c>
      <c r="Q217" s="38">
        <v>1200</v>
      </c>
      <c r="R217" s="65">
        <f t="shared" si="18"/>
        <v>3000</v>
      </c>
      <c r="S217" s="42">
        <f t="shared" si="19"/>
        <v>5200</v>
      </c>
      <c r="T217" s="27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64.5" customHeight="1">
      <c r="A218" s="38">
        <v>212</v>
      </c>
      <c r="B218" s="3" t="s">
        <v>392</v>
      </c>
      <c r="C218" s="70" t="s">
        <v>424</v>
      </c>
      <c r="D218" s="37">
        <v>490</v>
      </c>
      <c r="E218" s="9">
        <v>80</v>
      </c>
      <c r="F218" s="65">
        <f t="shared" si="21"/>
        <v>570</v>
      </c>
      <c r="G218" s="37">
        <v>200</v>
      </c>
      <c r="H218" s="9">
        <v>100</v>
      </c>
      <c r="I218" s="65">
        <f t="shared" si="22"/>
        <v>300</v>
      </c>
      <c r="J218" s="37">
        <v>200</v>
      </c>
      <c r="K218" s="9">
        <v>100</v>
      </c>
      <c r="L218" s="65">
        <f t="shared" si="20"/>
        <v>300</v>
      </c>
      <c r="M218" s="37">
        <v>700</v>
      </c>
      <c r="N218" s="9">
        <v>0</v>
      </c>
      <c r="O218" s="65">
        <f t="shared" si="23"/>
        <v>700</v>
      </c>
      <c r="P218" s="38">
        <v>1800</v>
      </c>
      <c r="Q218" s="38">
        <v>1200</v>
      </c>
      <c r="R218" s="65">
        <f t="shared" si="18"/>
        <v>3000</v>
      </c>
      <c r="S218" s="42">
        <f t="shared" si="19"/>
        <v>4870</v>
      </c>
      <c r="T218" s="27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64.5" customHeight="1">
      <c r="A219" s="38">
        <v>213</v>
      </c>
      <c r="B219" s="3" t="s">
        <v>393</v>
      </c>
      <c r="C219" s="70" t="s">
        <v>425</v>
      </c>
      <c r="D219" s="37">
        <v>2170</v>
      </c>
      <c r="E219" s="9">
        <v>360</v>
      </c>
      <c r="F219" s="65">
        <f t="shared" si="21"/>
        <v>2530</v>
      </c>
      <c r="G219" s="37">
        <v>200</v>
      </c>
      <c r="H219" s="9">
        <v>100</v>
      </c>
      <c r="I219" s="65">
        <f t="shared" si="22"/>
        <v>300</v>
      </c>
      <c r="J219" s="37">
        <v>200</v>
      </c>
      <c r="K219" s="9">
        <v>100</v>
      </c>
      <c r="L219" s="65">
        <f t="shared" si="20"/>
        <v>300</v>
      </c>
      <c r="M219" s="37">
        <v>700</v>
      </c>
      <c r="N219" s="9">
        <v>200</v>
      </c>
      <c r="O219" s="65">
        <f t="shared" si="23"/>
        <v>900</v>
      </c>
      <c r="P219" s="38">
        <v>0</v>
      </c>
      <c r="Q219" s="38">
        <v>0</v>
      </c>
      <c r="R219" s="65">
        <f t="shared" si="18"/>
        <v>0</v>
      </c>
      <c r="S219" s="42">
        <f t="shared" si="19"/>
        <v>4030</v>
      </c>
      <c r="T219" s="27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64.5" customHeight="1">
      <c r="A220" s="38">
        <v>214</v>
      </c>
      <c r="B220" s="3" t="s">
        <v>394</v>
      </c>
      <c r="C220" s="70" t="s">
        <v>426</v>
      </c>
      <c r="D220" s="37">
        <v>0</v>
      </c>
      <c r="E220" s="9">
        <v>170</v>
      </c>
      <c r="F220" s="65">
        <f t="shared" si="21"/>
        <v>170</v>
      </c>
      <c r="G220" s="37">
        <v>0</v>
      </c>
      <c r="H220" s="9">
        <v>100</v>
      </c>
      <c r="I220" s="65">
        <f t="shared" si="22"/>
        <v>100</v>
      </c>
      <c r="J220" s="37">
        <v>0</v>
      </c>
      <c r="K220" s="9">
        <v>100</v>
      </c>
      <c r="L220" s="65">
        <f t="shared" si="20"/>
        <v>100</v>
      </c>
      <c r="M220" s="37">
        <v>0</v>
      </c>
      <c r="N220" s="9">
        <v>0</v>
      </c>
      <c r="O220" s="65">
        <f t="shared" si="23"/>
        <v>0</v>
      </c>
      <c r="P220" s="38">
        <v>4200</v>
      </c>
      <c r="Q220" s="38">
        <v>1200</v>
      </c>
      <c r="R220" s="65">
        <f t="shared" si="18"/>
        <v>5400</v>
      </c>
      <c r="S220" s="42">
        <f t="shared" si="19"/>
        <v>5770</v>
      </c>
      <c r="T220" s="27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64.5" customHeight="1">
      <c r="A221" s="38">
        <v>215</v>
      </c>
      <c r="B221" s="3" t="s">
        <v>396</v>
      </c>
      <c r="C221" s="70" t="s">
        <v>427</v>
      </c>
      <c r="D221" s="37">
        <v>540</v>
      </c>
      <c r="E221" s="9">
        <v>90</v>
      </c>
      <c r="F221" s="65">
        <f t="shared" si="21"/>
        <v>630</v>
      </c>
      <c r="G221" s="37">
        <v>200</v>
      </c>
      <c r="H221" s="9">
        <v>100</v>
      </c>
      <c r="I221" s="65">
        <f t="shared" si="22"/>
        <v>300</v>
      </c>
      <c r="J221" s="37">
        <v>200</v>
      </c>
      <c r="K221" s="9">
        <v>100</v>
      </c>
      <c r="L221" s="65">
        <f t="shared" si="20"/>
        <v>300</v>
      </c>
      <c r="M221" s="37">
        <v>700</v>
      </c>
      <c r="N221" s="9">
        <v>0</v>
      </c>
      <c r="O221" s="65">
        <f t="shared" si="23"/>
        <v>700</v>
      </c>
      <c r="P221" s="38">
        <v>1800</v>
      </c>
      <c r="Q221" s="38">
        <v>1200</v>
      </c>
      <c r="R221" s="65">
        <f t="shared" si="18"/>
        <v>3000</v>
      </c>
      <c r="S221" s="42">
        <f t="shared" si="19"/>
        <v>4930</v>
      </c>
      <c r="T221" s="27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64.5" customHeight="1">
      <c r="A222" s="38">
        <v>216</v>
      </c>
      <c r="B222" s="3" t="s">
        <v>397</v>
      </c>
      <c r="C222" s="70" t="s">
        <v>428</v>
      </c>
      <c r="D222" s="37">
        <v>0</v>
      </c>
      <c r="E222" s="9">
        <v>820</v>
      </c>
      <c r="F222" s="65">
        <f t="shared" si="21"/>
        <v>820</v>
      </c>
      <c r="G222" s="37">
        <v>0</v>
      </c>
      <c r="H222" s="9">
        <v>100</v>
      </c>
      <c r="I222" s="65">
        <f t="shared" si="22"/>
        <v>100</v>
      </c>
      <c r="J222" s="37">
        <v>0</v>
      </c>
      <c r="K222" s="9">
        <v>100</v>
      </c>
      <c r="L222" s="65">
        <f t="shared" si="20"/>
        <v>100</v>
      </c>
      <c r="M222" s="37">
        <v>0</v>
      </c>
      <c r="N222" s="9">
        <v>200</v>
      </c>
      <c r="O222" s="65">
        <f t="shared" si="23"/>
        <v>200</v>
      </c>
      <c r="P222" s="38">
        <v>0</v>
      </c>
      <c r="Q222" s="38">
        <v>0</v>
      </c>
      <c r="R222" s="65">
        <f t="shared" si="18"/>
        <v>0</v>
      </c>
      <c r="S222" s="42">
        <f t="shared" si="19"/>
        <v>1220</v>
      </c>
      <c r="T222" s="27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64.5" customHeight="1">
      <c r="A223" s="38">
        <v>217</v>
      </c>
      <c r="B223" s="3" t="s">
        <v>400</v>
      </c>
      <c r="C223" s="70" t="s">
        <v>429</v>
      </c>
      <c r="D223" s="37">
        <v>490</v>
      </c>
      <c r="E223" s="9">
        <v>80</v>
      </c>
      <c r="F223" s="65">
        <f t="shared" si="21"/>
        <v>570</v>
      </c>
      <c r="G223" s="37">
        <v>200</v>
      </c>
      <c r="H223" s="9">
        <v>100</v>
      </c>
      <c r="I223" s="65">
        <f t="shared" si="22"/>
        <v>300</v>
      </c>
      <c r="J223" s="37">
        <v>200</v>
      </c>
      <c r="K223" s="9">
        <v>100</v>
      </c>
      <c r="L223" s="65">
        <f t="shared" si="20"/>
        <v>300</v>
      </c>
      <c r="M223" s="37">
        <v>700</v>
      </c>
      <c r="N223" s="9">
        <v>200</v>
      </c>
      <c r="O223" s="65">
        <f t="shared" si="23"/>
        <v>900</v>
      </c>
      <c r="P223" s="38">
        <v>0</v>
      </c>
      <c r="Q223" s="38">
        <v>0</v>
      </c>
      <c r="R223" s="65">
        <f t="shared" si="18"/>
        <v>0</v>
      </c>
      <c r="S223" s="42">
        <f t="shared" si="19"/>
        <v>2070</v>
      </c>
      <c r="T223" s="27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64.5" customHeight="1">
      <c r="A224" s="38">
        <v>218</v>
      </c>
      <c r="B224" s="3" t="s">
        <v>401</v>
      </c>
      <c r="C224" s="70" t="s">
        <v>430</v>
      </c>
      <c r="D224" s="37">
        <v>0</v>
      </c>
      <c r="E224" s="9">
        <v>80</v>
      </c>
      <c r="F224" s="65">
        <f t="shared" si="21"/>
        <v>80</v>
      </c>
      <c r="G224" s="37">
        <v>0</v>
      </c>
      <c r="H224" s="9">
        <v>100</v>
      </c>
      <c r="I224" s="65">
        <f t="shared" si="22"/>
        <v>100</v>
      </c>
      <c r="J224" s="37">
        <v>0</v>
      </c>
      <c r="K224" s="9">
        <v>100</v>
      </c>
      <c r="L224" s="65">
        <f t="shared" si="20"/>
        <v>100</v>
      </c>
      <c r="M224" s="37">
        <v>0</v>
      </c>
      <c r="N224" s="9">
        <v>0</v>
      </c>
      <c r="O224" s="65">
        <f t="shared" si="23"/>
        <v>0</v>
      </c>
      <c r="P224" s="38">
        <v>1800</v>
      </c>
      <c r="Q224" s="38">
        <v>1200</v>
      </c>
      <c r="R224" s="65">
        <f t="shared" si="18"/>
        <v>3000</v>
      </c>
      <c r="S224" s="42">
        <f t="shared" si="19"/>
        <v>3280</v>
      </c>
      <c r="T224" s="27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64.5" customHeight="1">
      <c r="A225" s="38">
        <v>219</v>
      </c>
      <c r="B225" s="3" t="s">
        <v>402</v>
      </c>
      <c r="C225" s="70" t="s">
        <v>431</v>
      </c>
      <c r="D225" s="37">
        <v>3890</v>
      </c>
      <c r="E225" s="9">
        <v>650</v>
      </c>
      <c r="F225" s="65">
        <f t="shared" si="21"/>
        <v>4540</v>
      </c>
      <c r="G225" s="37">
        <v>200</v>
      </c>
      <c r="H225" s="9">
        <v>100</v>
      </c>
      <c r="I225" s="65">
        <f t="shared" si="22"/>
        <v>300</v>
      </c>
      <c r="J225" s="37">
        <v>200</v>
      </c>
      <c r="K225" s="9">
        <v>100</v>
      </c>
      <c r="L225" s="65">
        <f t="shared" si="20"/>
        <v>300</v>
      </c>
      <c r="M225" s="37">
        <v>700</v>
      </c>
      <c r="N225" s="9">
        <v>200</v>
      </c>
      <c r="O225" s="65">
        <f t="shared" si="23"/>
        <v>900</v>
      </c>
      <c r="P225" s="38">
        <v>0</v>
      </c>
      <c r="Q225" s="38">
        <v>0</v>
      </c>
      <c r="R225" s="65">
        <f t="shared" si="18"/>
        <v>0</v>
      </c>
      <c r="S225" s="42">
        <f t="shared" si="19"/>
        <v>6040</v>
      </c>
      <c r="T225" s="27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64.5" customHeight="1">
      <c r="A226" s="38">
        <v>220</v>
      </c>
      <c r="B226" s="3" t="s">
        <v>403</v>
      </c>
      <c r="C226" s="70" t="s">
        <v>540</v>
      </c>
      <c r="D226" s="37">
        <v>540</v>
      </c>
      <c r="E226" s="9">
        <v>90</v>
      </c>
      <c r="F226" s="65">
        <f t="shared" si="21"/>
        <v>630</v>
      </c>
      <c r="G226" s="37">
        <v>200</v>
      </c>
      <c r="H226" s="9">
        <v>100</v>
      </c>
      <c r="I226" s="65">
        <f t="shared" si="22"/>
        <v>300</v>
      </c>
      <c r="J226" s="37">
        <v>200</v>
      </c>
      <c r="K226" s="9">
        <v>100</v>
      </c>
      <c r="L226" s="65">
        <f t="shared" si="20"/>
        <v>300</v>
      </c>
      <c r="M226" s="37">
        <v>700</v>
      </c>
      <c r="N226" s="9">
        <v>0</v>
      </c>
      <c r="O226" s="65">
        <f t="shared" si="23"/>
        <v>700</v>
      </c>
      <c r="P226" s="38">
        <v>1800</v>
      </c>
      <c r="Q226" s="38">
        <v>1200</v>
      </c>
      <c r="R226" s="65">
        <f t="shared" si="18"/>
        <v>3000</v>
      </c>
      <c r="S226" s="42">
        <f t="shared" si="19"/>
        <v>4930</v>
      </c>
      <c r="T226" s="27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64.5" customHeight="1">
      <c r="A227" s="38">
        <v>221</v>
      </c>
      <c r="B227" s="3" t="s">
        <v>404</v>
      </c>
      <c r="C227" s="70" t="s">
        <v>541</v>
      </c>
      <c r="D227" s="37">
        <v>2270</v>
      </c>
      <c r="E227" s="9">
        <v>380</v>
      </c>
      <c r="F227" s="65">
        <f t="shared" si="21"/>
        <v>2650</v>
      </c>
      <c r="G227" s="37">
        <v>200</v>
      </c>
      <c r="H227" s="9">
        <v>100</v>
      </c>
      <c r="I227" s="65">
        <f t="shared" si="22"/>
        <v>300</v>
      </c>
      <c r="J227" s="37">
        <v>200</v>
      </c>
      <c r="K227" s="9">
        <v>100</v>
      </c>
      <c r="L227" s="65">
        <f t="shared" si="20"/>
        <v>300</v>
      </c>
      <c r="M227" s="37">
        <v>700</v>
      </c>
      <c r="N227" s="9">
        <v>0</v>
      </c>
      <c r="O227" s="65">
        <f t="shared" si="23"/>
        <v>700</v>
      </c>
      <c r="P227" s="38">
        <v>1800</v>
      </c>
      <c r="Q227" s="38">
        <v>1200</v>
      </c>
      <c r="R227" s="65">
        <f t="shared" si="18"/>
        <v>3000</v>
      </c>
      <c r="S227" s="42">
        <f t="shared" si="19"/>
        <v>6950</v>
      </c>
      <c r="T227" s="27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64.5" customHeight="1">
      <c r="A228" s="38">
        <v>222</v>
      </c>
      <c r="B228" s="3" t="s">
        <v>406</v>
      </c>
      <c r="C228" s="70" t="s">
        <v>434</v>
      </c>
      <c r="D228" s="37">
        <v>490</v>
      </c>
      <c r="E228" s="9">
        <v>80</v>
      </c>
      <c r="F228" s="65">
        <f t="shared" si="21"/>
        <v>570</v>
      </c>
      <c r="G228" s="37">
        <v>200</v>
      </c>
      <c r="H228" s="9">
        <v>100</v>
      </c>
      <c r="I228" s="65">
        <f t="shared" si="22"/>
        <v>300</v>
      </c>
      <c r="J228" s="37">
        <v>200</v>
      </c>
      <c r="K228" s="9">
        <v>100</v>
      </c>
      <c r="L228" s="65">
        <f t="shared" si="20"/>
        <v>300</v>
      </c>
      <c r="M228" s="37">
        <v>700</v>
      </c>
      <c r="N228" s="9">
        <v>200</v>
      </c>
      <c r="O228" s="65">
        <f t="shared" si="23"/>
        <v>900</v>
      </c>
      <c r="P228" s="38">
        <v>0</v>
      </c>
      <c r="Q228" s="38">
        <v>0</v>
      </c>
      <c r="R228" s="65">
        <f t="shared" si="18"/>
        <v>0</v>
      </c>
      <c r="S228" s="42">
        <f t="shared" si="19"/>
        <v>2070</v>
      </c>
      <c r="T228" s="27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64.5" customHeight="1">
      <c r="A229" s="38">
        <v>223</v>
      </c>
      <c r="B229" s="3" t="s">
        <v>407</v>
      </c>
      <c r="C229" s="70" t="s">
        <v>435</v>
      </c>
      <c r="D229" s="37">
        <v>600</v>
      </c>
      <c r="E229" s="9">
        <v>100</v>
      </c>
      <c r="F229" s="65">
        <f t="shared" si="21"/>
        <v>700</v>
      </c>
      <c r="G229" s="37">
        <v>200</v>
      </c>
      <c r="H229" s="9">
        <v>100</v>
      </c>
      <c r="I229" s="65">
        <f t="shared" si="22"/>
        <v>300</v>
      </c>
      <c r="J229" s="37">
        <v>200</v>
      </c>
      <c r="K229" s="9">
        <v>100</v>
      </c>
      <c r="L229" s="65">
        <f t="shared" si="20"/>
        <v>300</v>
      </c>
      <c r="M229" s="37">
        <v>700</v>
      </c>
      <c r="N229" s="9">
        <v>200</v>
      </c>
      <c r="O229" s="65">
        <f t="shared" si="23"/>
        <v>900</v>
      </c>
      <c r="P229" s="38">
        <v>0</v>
      </c>
      <c r="Q229" s="38">
        <v>0</v>
      </c>
      <c r="R229" s="65">
        <f t="shared" si="18"/>
        <v>0</v>
      </c>
      <c r="S229" s="42">
        <f t="shared" si="19"/>
        <v>2200</v>
      </c>
      <c r="T229" s="27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64.5" customHeight="1">
      <c r="A230" s="38">
        <v>224</v>
      </c>
      <c r="B230" s="3" t="s">
        <v>408</v>
      </c>
      <c r="C230" s="70" t="s">
        <v>436</v>
      </c>
      <c r="D230" s="37">
        <v>1010</v>
      </c>
      <c r="E230" s="9">
        <v>170</v>
      </c>
      <c r="F230" s="65">
        <f t="shared" si="21"/>
        <v>1180</v>
      </c>
      <c r="G230" s="37">
        <v>200</v>
      </c>
      <c r="H230" s="9">
        <v>100</v>
      </c>
      <c r="I230" s="65">
        <f t="shared" si="22"/>
        <v>300</v>
      </c>
      <c r="J230" s="37">
        <v>200</v>
      </c>
      <c r="K230" s="9">
        <v>100</v>
      </c>
      <c r="L230" s="65">
        <f t="shared" si="20"/>
        <v>300</v>
      </c>
      <c r="M230" s="37">
        <v>700</v>
      </c>
      <c r="N230" s="9">
        <v>0</v>
      </c>
      <c r="O230" s="65">
        <f t="shared" si="23"/>
        <v>700</v>
      </c>
      <c r="P230" s="38">
        <v>1800</v>
      </c>
      <c r="Q230" s="38">
        <v>1200</v>
      </c>
      <c r="R230" s="65">
        <f t="shared" si="18"/>
        <v>3000</v>
      </c>
      <c r="S230" s="42">
        <f t="shared" si="19"/>
        <v>5480</v>
      </c>
      <c r="T230" s="27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64.5" customHeight="1">
      <c r="A231" s="38">
        <v>225</v>
      </c>
      <c r="B231" s="3" t="s">
        <v>409</v>
      </c>
      <c r="C231" s="70" t="s">
        <v>437</v>
      </c>
      <c r="D231" s="37">
        <v>3290</v>
      </c>
      <c r="E231" s="9">
        <v>550</v>
      </c>
      <c r="F231" s="65">
        <f t="shared" si="21"/>
        <v>3840</v>
      </c>
      <c r="G231" s="37">
        <v>200</v>
      </c>
      <c r="H231" s="9">
        <v>100</v>
      </c>
      <c r="I231" s="65">
        <f t="shared" si="22"/>
        <v>300</v>
      </c>
      <c r="J231" s="37">
        <v>200</v>
      </c>
      <c r="K231" s="9">
        <v>100</v>
      </c>
      <c r="L231" s="65">
        <f t="shared" si="20"/>
        <v>300</v>
      </c>
      <c r="M231" s="37">
        <v>700</v>
      </c>
      <c r="N231" s="9">
        <v>200</v>
      </c>
      <c r="O231" s="65">
        <f t="shared" si="23"/>
        <v>900</v>
      </c>
      <c r="P231" s="38">
        <v>0</v>
      </c>
      <c r="Q231" s="38">
        <v>0</v>
      </c>
      <c r="R231" s="65">
        <f t="shared" si="18"/>
        <v>0</v>
      </c>
      <c r="S231" s="42">
        <f t="shared" si="19"/>
        <v>5340</v>
      </c>
      <c r="T231" s="27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64.5" customHeight="1">
      <c r="A232" s="38">
        <v>226</v>
      </c>
      <c r="B232" s="3" t="s">
        <v>410</v>
      </c>
      <c r="C232" s="70" t="s">
        <v>438</v>
      </c>
      <c r="D232" s="37">
        <v>850</v>
      </c>
      <c r="E232" s="9">
        <v>140</v>
      </c>
      <c r="F232" s="65">
        <f t="shared" si="21"/>
        <v>990</v>
      </c>
      <c r="G232" s="37">
        <v>200</v>
      </c>
      <c r="H232" s="9">
        <v>100</v>
      </c>
      <c r="I232" s="65">
        <f t="shared" si="22"/>
        <v>300</v>
      </c>
      <c r="J232" s="37">
        <v>200</v>
      </c>
      <c r="K232" s="9">
        <v>100</v>
      </c>
      <c r="L232" s="65">
        <f t="shared" si="20"/>
        <v>300</v>
      </c>
      <c r="M232" s="37">
        <v>700</v>
      </c>
      <c r="N232" s="9">
        <v>0</v>
      </c>
      <c r="O232" s="65">
        <f t="shared" si="23"/>
        <v>700</v>
      </c>
      <c r="P232" s="38">
        <v>1800</v>
      </c>
      <c r="Q232" s="38">
        <v>1200</v>
      </c>
      <c r="R232" s="65">
        <f t="shared" si="18"/>
        <v>3000</v>
      </c>
      <c r="S232" s="42">
        <f t="shared" si="19"/>
        <v>5290</v>
      </c>
      <c r="T232" s="27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64.5" customHeight="1">
      <c r="A233" s="38">
        <v>227</v>
      </c>
      <c r="B233" s="3" t="s">
        <v>411</v>
      </c>
      <c r="C233" s="70" t="s">
        <v>439</v>
      </c>
      <c r="D233" s="37">
        <v>410</v>
      </c>
      <c r="E233" s="9">
        <v>190</v>
      </c>
      <c r="F233" s="65">
        <f t="shared" si="21"/>
        <v>600</v>
      </c>
      <c r="G233" s="37">
        <v>200</v>
      </c>
      <c r="H233" s="9">
        <v>100</v>
      </c>
      <c r="I233" s="65">
        <f t="shared" si="22"/>
        <v>300</v>
      </c>
      <c r="J233" s="37">
        <v>200</v>
      </c>
      <c r="K233" s="9">
        <v>100</v>
      </c>
      <c r="L233" s="65">
        <f t="shared" si="20"/>
        <v>300</v>
      </c>
      <c r="M233" s="37">
        <v>500</v>
      </c>
      <c r="N233" s="9">
        <v>0</v>
      </c>
      <c r="O233" s="65">
        <f t="shared" si="23"/>
        <v>500</v>
      </c>
      <c r="P233" s="38">
        <v>1800</v>
      </c>
      <c r="Q233" s="38">
        <v>1200</v>
      </c>
      <c r="R233" s="65">
        <f t="shared" si="18"/>
        <v>3000</v>
      </c>
      <c r="S233" s="42">
        <f t="shared" si="19"/>
        <v>4700</v>
      </c>
      <c r="T233" s="27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64.5" customHeight="1">
      <c r="A234" s="38">
        <v>228</v>
      </c>
      <c r="B234" s="3" t="s">
        <v>412</v>
      </c>
      <c r="C234" s="70" t="s">
        <v>440</v>
      </c>
      <c r="D234" s="37">
        <v>1370</v>
      </c>
      <c r="E234" s="9">
        <v>230</v>
      </c>
      <c r="F234" s="65">
        <f t="shared" si="21"/>
        <v>1600</v>
      </c>
      <c r="G234" s="37">
        <v>200</v>
      </c>
      <c r="H234" s="9">
        <v>100</v>
      </c>
      <c r="I234" s="65">
        <f t="shared" si="22"/>
        <v>300</v>
      </c>
      <c r="J234" s="37">
        <v>200</v>
      </c>
      <c r="K234" s="9">
        <v>100</v>
      </c>
      <c r="L234" s="65">
        <f t="shared" si="20"/>
        <v>300</v>
      </c>
      <c r="M234" s="37">
        <v>700</v>
      </c>
      <c r="N234" s="9">
        <v>200</v>
      </c>
      <c r="O234" s="65">
        <f t="shared" si="23"/>
        <v>900</v>
      </c>
      <c r="P234" s="38">
        <v>0</v>
      </c>
      <c r="Q234" s="38">
        <v>0</v>
      </c>
      <c r="R234" s="65">
        <f t="shared" si="18"/>
        <v>0</v>
      </c>
      <c r="S234" s="42">
        <f t="shared" si="19"/>
        <v>3100</v>
      </c>
      <c r="T234" s="27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64.5" customHeight="1">
      <c r="A235" s="38">
        <v>229</v>
      </c>
      <c r="B235" s="52">
        <v>244</v>
      </c>
      <c r="C235" s="70" t="s">
        <v>441</v>
      </c>
      <c r="D235" s="37">
        <v>4930</v>
      </c>
      <c r="E235" s="9">
        <v>820</v>
      </c>
      <c r="F235" s="65">
        <f t="shared" si="21"/>
        <v>5750</v>
      </c>
      <c r="G235" s="37">
        <v>200</v>
      </c>
      <c r="H235" s="9">
        <v>100</v>
      </c>
      <c r="I235" s="65">
        <f t="shared" si="22"/>
        <v>300</v>
      </c>
      <c r="J235" s="37">
        <v>200</v>
      </c>
      <c r="K235" s="9">
        <v>100</v>
      </c>
      <c r="L235" s="65">
        <f t="shared" si="20"/>
        <v>300</v>
      </c>
      <c r="M235" s="37">
        <v>700</v>
      </c>
      <c r="N235" s="9">
        <v>200</v>
      </c>
      <c r="O235" s="65">
        <f t="shared" si="23"/>
        <v>900</v>
      </c>
      <c r="P235" s="38">
        <v>0</v>
      </c>
      <c r="Q235" s="38">
        <v>0</v>
      </c>
      <c r="R235" s="65">
        <f t="shared" si="18"/>
        <v>0</v>
      </c>
      <c r="S235" s="42">
        <f t="shared" si="19"/>
        <v>7250</v>
      </c>
      <c r="T235" s="27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64.5" customHeight="1">
      <c r="A236" s="38">
        <v>230</v>
      </c>
      <c r="B236" s="3" t="s">
        <v>448</v>
      </c>
      <c r="C236" s="70" t="s">
        <v>443</v>
      </c>
      <c r="D236" s="37">
        <v>2330</v>
      </c>
      <c r="E236" s="9">
        <v>390</v>
      </c>
      <c r="F236" s="65">
        <f t="shared" si="21"/>
        <v>2720</v>
      </c>
      <c r="G236" s="37">
        <v>200</v>
      </c>
      <c r="H236" s="9">
        <v>100</v>
      </c>
      <c r="I236" s="65">
        <f t="shared" si="22"/>
        <v>300</v>
      </c>
      <c r="J236" s="37">
        <v>200</v>
      </c>
      <c r="K236" s="9">
        <v>100</v>
      </c>
      <c r="L236" s="65">
        <f t="shared" si="20"/>
        <v>300</v>
      </c>
      <c r="M236" s="37">
        <v>700</v>
      </c>
      <c r="N236" s="9">
        <v>200</v>
      </c>
      <c r="O236" s="65">
        <f t="shared" si="23"/>
        <v>900</v>
      </c>
      <c r="P236" s="38">
        <v>0</v>
      </c>
      <c r="Q236" s="38">
        <v>0</v>
      </c>
      <c r="R236" s="65">
        <f t="shared" si="18"/>
        <v>0</v>
      </c>
      <c r="S236" s="42">
        <f t="shared" si="19"/>
        <v>4220</v>
      </c>
      <c r="T236" s="27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64.5" customHeight="1">
      <c r="A237" s="38">
        <v>231</v>
      </c>
      <c r="B237" s="3" t="s">
        <v>449</v>
      </c>
      <c r="C237" s="70" t="s">
        <v>444</v>
      </c>
      <c r="D237" s="37">
        <v>1130</v>
      </c>
      <c r="E237" s="9">
        <v>190</v>
      </c>
      <c r="F237" s="65">
        <f t="shared" si="21"/>
        <v>1320</v>
      </c>
      <c r="G237" s="37">
        <v>200</v>
      </c>
      <c r="H237" s="9">
        <v>100</v>
      </c>
      <c r="I237" s="65">
        <f t="shared" si="22"/>
        <v>300</v>
      </c>
      <c r="J237" s="37">
        <v>200</v>
      </c>
      <c r="K237" s="9">
        <v>100</v>
      </c>
      <c r="L237" s="65">
        <f t="shared" si="20"/>
        <v>300</v>
      </c>
      <c r="M237" s="37">
        <v>700</v>
      </c>
      <c r="N237" s="9">
        <v>200</v>
      </c>
      <c r="O237" s="65">
        <f t="shared" si="23"/>
        <v>900</v>
      </c>
      <c r="P237" s="38">
        <v>0</v>
      </c>
      <c r="Q237" s="38">
        <v>0</v>
      </c>
      <c r="R237" s="65">
        <f t="shared" si="18"/>
        <v>0</v>
      </c>
      <c r="S237" s="42">
        <f t="shared" si="19"/>
        <v>2820</v>
      </c>
      <c r="T237" s="27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64.5" customHeight="1">
      <c r="A238" s="38">
        <v>232</v>
      </c>
      <c r="B238" s="3" t="s">
        <v>450</v>
      </c>
      <c r="C238" s="70" t="s">
        <v>445</v>
      </c>
      <c r="D238" s="37">
        <v>770</v>
      </c>
      <c r="E238" s="9">
        <v>130</v>
      </c>
      <c r="F238" s="65">
        <f t="shared" si="21"/>
        <v>900</v>
      </c>
      <c r="G238" s="37">
        <v>200</v>
      </c>
      <c r="H238" s="9">
        <v>100</v>
      </c>
      <c r="I238" s="65">
        <f t="shared" si="22"/>
        <v>300</v>
      </c>
      <c r="J238" s="37">
        <v>200</v>
      </c>
      <c r="K238" s="9">
        <v>100</v>
      </c>
      <c r="L238" s="65">
        <f t="shared" si="20"/>
        <v>300</v>
      </c>
      <c r="M238" s="37">
        <v>700</v>
      </c>
      <c r="N238" s="9">
        <v>200</v>
      </c>
      <c r="O238" s="65">
        <f t="shared" si="23"/>
        <v>900</v>
      </c>
      <c r="P238" s="38">
        <v>0</v>
      </c>
      <c r="Q238" s="38">
        <v>0</v>
      </c>
      <c r="R238" s="65">
        <f t="shared" si="18"/>
        <v>0</v>
      </c>
      <c r="S238" s="42">
        <f t="shared" si="19"/>
        <v>2400</v>
      </c>
      <c r="T238" s="27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64.5" customHeight="1">
      <c r="A239" s="38">
        <v>233</v>
      </c>
      <c r="B239" s="3" t="s">
        <v>452</v>
      </c>
      <c r="C239" s="70" t="s">
        <v>446</v>
      </c>
      <c r="D239" s="37">
        <v>4310</v>
      </c>
      <c r="E239" s="9">
        <v>800</v>
      </c>
      <c r="F239" s="65">
        <f t="shared" si="21"/>
        <v>5110</v>
      </c>
      <c r="G239" s="37">
        <v>200</v>
      </c>
      <c r="H239" s="9">
        <v>100</v>
      </c>
      <c r="I239" s="65">
        <f t="shared" si="22"/>
        <v>300</v>
      </c>
      <c r="J239" s="37">
        <v>200</v>
      </c>
      <c r="K239" s="9">
        <v>100</v>
      </c>
      <c r="L239" s="65">
        <f t="shared" si="20"/>
        <v>300</v>
      </c>
      <c r="M239" s="37">
        <v>700</v>
      </c>
      <c r="N239" s="9">
        <v>0</v>
      </c>
      <c r="O239" s="65">
        <f t="shared" si="23"/>
        <v>700</v>
      </c>
      <c r="P239" s="38">
        <v>1800</v>
      </c>
      <c r="Q239" s="38">
        <v>1200</v>
      </c>
      <c r="R239" s="65">
        <f t="shared" si="18"/>
        <v>3000</v>
      </c>
      <c r="S239" s="42">
        <f t="shared" si="19"/>
        <v>9410</v>
      </c>
      <c r="T239" s="27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64.5" customHeight="1">
      <c r="A240" s="38">
        <v>234</v>
      </c>
      <c r="B240" s="3" t="s">
        <v>453</v>
      </c>
      <c r="C240" s="70" t="s">
        <v>458</v>
      </c>
      <c r="D240" s="37">
        <v>610</v>
      </c>
      <c r="E240" s="9">
        <v>100</v>
      </c>
      <c r="F240" s="65">
        <f t="shared" si="21"/>
        <v>710</v>
      </c>
      <c r="G240" s="37">
        <v>200</v>
      </c>
      <c r="H240" s="9">
        <v>100</v>
      </c>
      <c r="I240" s="65">
        <f t="shared" si="22"/>
        <v>300</v>
      </c>
      <c r="J240" s="37">
        <v>200</v>
      </c>
      <c r="K240" s="9">
        <v>100</v>
      </c>
      <c r="L240" s="65">
        <f t="shared" si="20"/>
        <v>300</v>
      </c>
      <c r="M240" s="37">
        <v>700</v>
      </c>
      <c r="N240" s="9">
        <v>200</v>
      </c>
      <c r="O240" s="65">
        <f t="shared" si="23"/>
        <v>900</v>
      </c>
      <c r="P240" s="38">
        <v>0</v>
      </c>
      <c r="Q240" s="38">
        <v>0</v>
      </c>
      <c r="R240" s="65">
        <f t="shared" si="18"/>
        <v>0</v>
      </c>
      <c r="S240" s="42">
        <f t="shared" si="19"/>
        <v>2210</v>
      </c>
      <c r="T240" s="27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64.5" customHeight="1">
      <c r="A241" s="38">
        <v>235</v>
      </c>
      <c r="B241" s="3" t="s">
        <v>454</v>
      </c>
      <c r="C241" s="70" t="s">
        <v>459</v>
      </c>
      <c r="D241" s="37">
        <v>270</v>
      </c>
      <c r="E241" s="9">
        <v>90</v>
      </c>
      <c r="F241" s="65">
        <f t="shared" si="21"/>
        <v>360</v>
      </c>
      <c r="G241" s="37">
        <v>200</v>
      </c>
      <c r="H241" s="9">
        <v>100</v>
      </c>
      <c r="I241" s="65">
        <f t="shared" si="22"/>
        <v>300</v>
      </c>
      <c r="J241" s="37">
        <v>200</v>
      </c>
      <c r="K241" s="9">
        <v>100</v>
      </c>
      <c r="L241" s="65">
        <f t="shared" si="20"/>
        <v>300</v>
      </c>
      <c r="M241" s="37">
        <v>700</v>
      </c>
      <c r="N241" s="9">
        <v>200</v>
      </c>
      <c r="O241" s="65">
        <f t="shared" si="23"/>
        <v>900</v>
      </c>
      <c r="P241" s="38">
        <v>0</v>
      </c>
      <c r="Q241" s="38">
        <v>0</v>
      </c>
      <c r="R241" s="65">
        <f t="shared" si="18"/>
        <v>0</v>
      </c>
      <c r="S241" s="42">
        <f t="shared" si="19"/>
        <v>1860</v>
      </c>
      <c r="T241" s="27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64.5" customHeight="1">
      <c r="A242" s="38">
        <v>236</v>
      </c>
      <c r="B242" s="3" t="s">
        <v>455</v>
      </c>
      <c r="C242" s="70" t="s">
        <v>460</v>
      </c>
      <c r="D242" s="37">
        <v>270</v>
      </c>
      <c r="E242" s="9">
        <v>90</v>
      </c>
      <c r="F242" s="65">
        <f t="shared" si="21"/>
        <v>360</v>
      </c>
      <c r="G242" s="37">
        <v>0</v>
      </c>
      <c r="H242" s="9">
        <v>0</v>
      </c>
      <c r="I242" s="65">
        <f t="shared" si="22"/>
        <v>0</v>
      </c>
      <c r="J242" s="37">
        <v>0</v>
      </c>
      <c r="K242" s="9">
        <v>0</v>
      </c>
      <c r="L242" s="65">
        <f t="shared" si="20"/>
        <v>0</v>
      </c>
      <c r="M242" s="37">
        <v>0</v>
      </c>
      <c r="N242" s="9">
        <v>0</v>
      </c>
      <c r="O242" s="65">
        <f t="shared" si="23"/>
        <v>0</v>
      </c>
      <c r="P242" s="38">
        <v>0</v>
      </c>
      <c r="Q242" s="38">
        <v>0</v>
      </c>
      <c r="R242" s="65">
        <f t="shared" si="18"/>
        <v>0</v>
      </c>
      <c r="S242" s="42">
        <f t="shared" si="19"/>
        <v>360</v>
      </c>
      <c r="T242" s="27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64.5" customHeight="1">
      <c r="A243" s="38">
        <v>237</v>
      </c>
      <c r="B243" s="3" t="s">
        <v>456</v>
      </c>
      <c r="C243" s="70" t="s">
        <v>461</v>
      </c>
      <c r="D243" s="37">
        <v>0</v>
      </c>
      <c r="E243" s="9">
        <v>90</v>
      </c>
      <c r="F243" s="65">
        <f t="shared" si="21"/>
        <v>90</v>
      </c>
      <c r="G243" s="37">
        <v>0</v>
      </c>
      <c r="H243" s="9">
        <v>0</v>
      </c>
      <c r="I243" s="65">
        <f t="shared" si="22"/>
        <v>0</v>
      </c>
      <c r="J243" s="37">
        <v>0</v>
      </c>
      <c r="K243" s="9">
        <v>0</v>
      </c>
      <c r="L243" s="65">
        <f t="shared" si="20"/>
        <v>0</v>
      </c>
      <c r="M243" s="37">
        <v>0</v>
      </c>
      <c r="N243" s="9">
        <v>0</v>
      </c>
      <c r="O243" s="65">
        <f t="shared" si="23"/>
        <v>0</v>
      </c>
      <c r="P243" s="38">
        <v>0</v>
      </c>
      <c r="Q243" s="38">
        <v>0</v>
      </c>
      <c r="R243" s="65">
        <f t="shared" si="18"/>
        <v>0</v>
      </c>
      <c r="S243" s="42">
        <f t="shared" si="19"/>
        <v>90</v>
      </c>
      <c r="T243" s="27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64.5" customHeight="1">
      <c r="A244" s="38">
        <v>238</v>
      </c>
      <c r="B244" s="3" t="s">
        <v>457</v>
      </c>
      <c r="C244" s="70" t="s">
        <v>542</v>
      </c>
      <c r="D244" s="37">
        <v>510</v>
      </c>
      <c r="E244" s="9">
        <v>170</v>
      </c>
      <c r="F244" s="65">
        <f t="shared" si="21"/>
        <v>680</v>
      </c>
      <c r="G244" s="37">
        <v>0</v>
      </c>
      <c r="H244" s="9">
        <v>0</v>
      </c>
      <c r="I244" s="65">
        <f t="shared" si="22"/>
        <v>0</v>
      </c>
      <c r="J244" s="37">
        <v>0</v>
      </c>
      <c r="K244" s="9">
        <v>0</v>
      </c>
      <c r="L244" s="65">
        <f t="shared" si="20"/>
        <v>0</v>
      </c>
      <c r="M244" s="37">
        <v>0</v>
      </c>
      <c r="N244" s="9">
        <v>0</v>
      </c>
      <c r="O244" s="65">
        <f t="shared" si="23"/>
        <v>0</v>
      </c>
      <c r="P244" s="38">
        <v>0</v>
      </c>
      <c r="Q244" s="38">
        <v>0</v>
      </c>
      <c r="R244" s="65">
        <f t="shared" si="18"/>
        <v>0</v>
      </c>
      <c r="S244" s="42">
        <f t="shared" si="19"/>
        <v>680</v>
      </c>
      <c r="T244" s="27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64.5" customHeight="1">
      <c r="A245" s="38">
        <v>239</v>
      </c>
      <c r="B245" s="68" t="s">
        <v>523</v>
      </c>
      <c r="C245" s="72" t="s">
        <v>506</v>
      </c>
      <c r="D245" s="38">
        <v>0</v>
      </c>
      <c r="E245" s="9">
        <v>0</v>
      </c>
      <c r="F245" s="65">
        <f t="shared" si="21"/>
        <v>0</v>
      </c>
      <c r="G245" s="38">
        <v>0</v>
      </c>
      <c r="H245" s="22">
        <v>0</v>
      </c>
      <c r="I245" s="65">
        <f t="shared" si="22"/>
        <v>0</v>
      </c>
      <c r="J245" s="38">
        <v>0</v>
      </c>
      <c r="K245" s="22">
        <v>0</v>
      </c>
      <c r="L245" s="65">
        <f t="shared" si="20"/>
        <v>0</v>
      </c>
      <c r="M245" s="38">
        <v>0</v>
      </c>
      <c r="N245" s="22">
        <v>0</v>
      </c>
      <c r="O245" s="65">
        <f t="shared" si="23"/>
        <v>0</v>
      </c>
      <c r="P245" s="38">
        <v>1800</v>
      </c>
      <c r="Q245" s="38">
        <v>1200</v>
      </c>
      <c r="R245" s="65">
        <f t="shared" si="18"/>
        <v>3000</v>
      </c>
      <c r="S245" s="42">
        <f t="shared" si="19"/>
        <v>3000</v>
      </c>
      <c r="T245" s="27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64.5" customHeight="1">
      <c r="A246" s="38">
        <v>240</v>
      </c>
      <c r="B246" s="68" t="s">
        <v>523</v>
      </c>
      <c r="C246" s="72" t="s">
        <v>507</v>
      </c>
      <c r="D246" s="38">
        <v>0</v>
      </c>
      <c r="E246" s="9">
        <v>0</v>
      </c>
      <c r="F246" s="65">
        <f t="shared" si="21"/>
        <v>0</v>
      </c>
      <c r="G246" s="38">
        <v>0</v>
      </c>
      <c r="H246" s="22">
        <v>0</v>
      </c>
      <c r="I246" s="65">
        <f t="shared" si="22"/>
        <v>0</v>
      </c>
      <c r="J246" s="38">
        <v>0</v>
      </c>
      <c r="K246" s="22">
        <v>0</v>
      </c>
      <c r="L246" s="65">
        <f t="shared" si="20"/>
        <v>0</v>
      </c>
      <c r="M246" s="38">
        <v>0</v>
      </c>
      <c r="N246" s="22">
        <v>0</v>
      </c>
      <c r="O246" s="65">
        <f t="shared" si="23"/>
        <v>0</v>
      </c>
      <c r="P246" s="38">
        <v>3600</v>
      </c>
      <c r="Q246" s="38">
        <v>2400</v>
      </c>
      <c r="R246" s="65">
        <f t="shared" si="18"/>
        <v>6000</v>
      </c>
      <c r="S246" s="42">
        <f t="shared" si="19"/>
        <v>6000</v>
      </c>
      <c r="T246" s="27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64.5" customHeight="1">
      <c r="A247" s="38">
        <v>241</v>
      </c>
      <c r="B247" s="68" t="s">
        <v>523</v>
      </c>
      <c r="C247" s="72" t="s">
        <v>508</v>
      </c>
      <c r="D247" s="38">
        <v>0</v>
      </c>
      <c r="E247" s="9">
        <v>0</v>
      </c>
      <c r="F247" s="65">
        <f t="shared" si="21"/>
        <v>0</v>
      </c>
      <c r="G247" s="38">
        <v>0</v>
      </c>
      <c r="H247" s="22">
        <v>0</v>
      </c>
      <c r="I247" s="65">
        <f t="shared" si="22"/>
        <v>0</v>
      </c>
      <c r="J247" s="38">
        <v>0</v>
      </c>
      <c r="K247" s="22">
        <v>0</v>
      </c>
      <c r="L247" s="65">
        <f t="shared" si="20"/>
        <v>0</v>
      </c>
      <c r="M247" s="38">
        <v>0</v>
      </c>
      <c r="N247" s="22">
        <v>0</v>
      </c>
      <c r="O247" s="65">
        <f t="shared" si="23"/>
        <v>0</v>
      </c>
      <c r="P247" s="38">
        <v>1800</v>
      </c>
      <c r="Q247" s="38">
        <v>1200</v>
      </c>
      <c r="R247" s="65">
        <f t="shared" si="18"/>
        <v>3000</v>
      </c>
      <c r="S247" s="42">
        <f t="shared" si="19"/>
        <v>3000</v>
      </c>
      <c r="T247" s="27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64.5" customHeight="1">
      <c r="A248" s="38">
        <v>242</v>
      </c>
      <c r="B248" s="68" t="s">
        <v>523</v>
      </c>
      <c r="C248" s="72" t="s">
        <v>509</v>
      </c>
      <c r="D248" s="38">
        <v>0</v>
      </c>
      <c r="E248" s="9">
        <v>0</v>
      </c>
      <c r="F248" s="65">
        <f t="shared" si="21"/>
        <v>0</v>
      </c>
      <c r="G248" s="38">
        <v>0</v>
      </c>
      <c r="H248" s="22">
        <v>0</v>
      </c>
      <c r="I248" s="65">
        <f t="shared" si="22"/>
        <v>0</v>
      </c>
      <c r="J248" s="38">
        <v>0</v>
      </c>
      <c r="K248" s="22">
        <v>0</v>
      </c>
      <c r="L248" s="65">
        <f t="shared" si="20"/>
        <v>0</v>
      </c>
      <c r="M248" s="38">
        <v>0</v>
      </c>
      <c r="N248" s="22">
        <v>0</v>
      </c>
      <c r="O248" s="65">
        <f t="shared" si="23"/>
        <v>0</v>
      </c>
      <c r="P248" s="38">
        <v>1800</v>
      </c>
      <c r="Q248" s="38">
        <v>1200</v>
      </c>
      <c r="R248" s="65">
        <f t="shared" si="18"/>
        <v>3000</v>
      </c>
      <c r="S248" s="42">
        <f t="shared" si="19"/>
        <v>3000</v>
      </c>
      <c r="T248" s="27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64.5" customHeight="1">
      <c r="A249" s="38">
        <v>243</v>
      </c>
      <c r="B249" s="68" t="s">
        <v>523</v>
      </c>
      <c r="C249" s="72" t="s">
        <v>593</v>
      </c>
      <c r="D249" s="38">
        <v>0</v>
      </c>
      <c r="E249" s="9">
        <v>0</v>
      </c>
      <c r="F249" s="65">
        <f t="shared" si="21"/>
        <v>0</v>
      </c>
      <c r="G249" s="38">
        <v>0</v>
      </c>
      <c r="H249" s="22">
        <v>0</v>
      </c>
      <c r="I249" s="65">
        <f t="shared" si="22"/>
        <v>0</v>
      </c>
      <c r="J249" s="38">
        <v>0</v>
      </c>
      <c r="K249" s="22">
        <v>0</v>
      </c>
      <c r="L249" s="65">
        <f t="shared" si="20"/>
        <v>0</v>
      </c>
      <c r="M249" s="38">
        <v>0</v>
      </c>
      <c r="N249" s="22">
        <v>0</v>
      </c>
      <c r="O249" s="65">
        <f t="shared" si="23"/>
        <v>0</v>
      </c>
      <c r="P249" s="38">
        <v>1800</v>
      </c>
      <c r="Q249" s="38">
        <v>1200</v>
      </c>
      <c r="R249" s="65">
        <f t="shared" si="18"/>
        <v>3000</v>
      </c>
      <c r="S249" s="42">
        <f t="shared" si="19"/>
        <v>3000</v>
      </c>
      <c r="T249" s="27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64.5" customHeight="1">
      <c r="A250" s="38">
        <v>244</v>
      </c>
      <c r="B250" s="68" t="s">
        <v>523</v>
      </c>
      <c r="C250" s="72" t="s">
        <v>510</v>
      </c>
      <c r="D250" s="38">
        <v>0</v>
      </c>
      <c r="E250" s="9">
        <v>0</v>
      </c>
      <c r="F250" s="65">
        <f t="shared" si="21"/>
        <v>0</v>
      </c>
      <c r="G250" s="38">
        <v>0</v>
      </c>
      <c r="H250" s="22">
        <v>0</v>
      </c>
      <c r="I250" s="65">
        <f t="shared" si="22"/>
        <v>0</v>
      </c>
      <c r="J250" s="38">
        <v>0</v>
      </c>
      <c r="K250" s="22">
        <v>0</v>
      </c>
      <c r="L250" s="65">
        <f t="shared" si="20"/>
        <v>0</v>
      </c>
      <c r="M250" s="38">
        <v>0</v>
      </c>
      <c r="N250" s="22">
        <v>0</v>
      </c>
      <c r="O250" s="65">
        <f t="shared" si="23"/>
        <v>0</v>
      </c>
      <c r="P250" s="38">
        <v>1800</v>
      </c>
      <c r="Q250" s="38">
        <v>1200</v>
      </c>
      <c r="R250" s="65">
        <f t="shared" si="18"/>
        <v>3000</v>
      </c>
      <c r="S250" s="42">
        <f t="shared" si="19"/>
        <v>3000</v>
      </c>
      <c r="T250" s="27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64.5" customHeight="1">
      <c r="A251" s="38">
        <v>245</v>
      </c>
      <c r="B251" s="68" t="s">
        <v>523</v>
      </c>
      <c r="C251" s="72" t="s">
        <v>511</v>
      </c>
      <c r="D251" s="38">
        <v>0</v>
      </c>
      <c r="E251" s="9">
        <v>0</v>
      </c>
      <c r="F251" s="65">
        <f t="shared" si="21"/>
        <v>0</v>
      </c>
      <c r="G251" s="38">
        <v>0</v>
      </c>
      <c r="H251" s="22">
        <v>0</v>
      </c>
      <c r="I251" s="65">
        <f t="shared" si="22"/>
        <v>0</v>
      </c>
      <c r="J251" s="38">
        <v>0</v>
      </c>
      <c r="K251" s="22">
        <v>0</v>
      </c>
      <c r="L251" s="65">
        <f t="shared" si="20"/>
        <v>0</v>
      </c>
      <c r="M251" s="38">
        <v>0</v>
      </c>
      <c r="N251" s="22">
        <v>0</v>
      </c>
      <c r="O251" s="65">
        <f t="shared" si="23"/>
        <v>0</v>
      </c>
      <c r="P251" s="38">
        <v>1800</v>
      </c>
      <c r="Q251" s="38">
        <v>1200</v>
      </c>
      <c r="R251" s="65">
        <f t="shared" si="18"/>
        <v>3000</v>
      </c>
      <c r="S251" s="42">
        <f t="shared" si="19"/>
        <v>3000</v>
      </c>
      <c r="T251" s="27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64.5" customHeight="1">
      <c r="A252" s="38">
        <v>246</v>
      </c>
      <c r="B252" s="68" t="s">
        <v>523</v>
      </c>
      <c r="C252" s="72" t="s">
        <v>512</v>
      </c>
      <c r="D252" s="38">
        <v>0</v>
      </c>
      <c r="E252" s="9">
        <v>0</v>
      </c>
      <c r="F252" s="65">
        <f t="shared" si="21"/>
        <v>0</v>
      </c>
      <c r="G252" s="38">
        <v>0</v>
      </c>
      <c r="H252" s="22">
        <v>0</v>
      </c>
      <c r="I252" s="65">
        <f t="shared" si="22"/>
        <v>0</v>
      </c>
      <c r="J252" s="38">
        <v>0</v>
      </c>
      <c r="K252" s="22">
        <v>0</v>
      </c>
      <c r="L252" s="65">
        <f t="shared" si="20"/>
        <v>0</v>
      </c>
      <c r="M252" s="38">
        <v>0</v>
      </c>
      <c r="N252" s="22">
        <v>0</v>
      </c>
      <c r="O252" s="65">
        <f t="shared" si="23"/>
        <v>0</v>
      </c>
      <c r="P252" s="38">
        <v>1800</v>
      </c>
      <c r="Q252" s="38">
        <v>1200</v>
      </c>
      <c r="R252" s="65">
        <f t="shared" si="18"/>
        <v>3000</v>
      </c>
      <c r="S252" s="42">
        <f t="shared" si="19"/>
        <v>3000</v>
      </c>
      <c r="T252" s="27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64.5" customHeight="1">
      <c r="A253" s="38">
        <v>247</v>
      </c>
      <c r="B253" s="68" t="s">
        <v>523</v>
      </c>
      <c r="C253" s="70" t="s">
        <v>597</v>
      </c>
      <c r="D253" s="38">
        <v>0</v>
      </c>
      <c r="E253" s="9">
        <v>0</v>
      </c>
      <c r="F253" s="65">
        <f t="shared" si="21"/>
        <v>0</v>
      </c>
      <c r="G253" s="38">
        <v>0</v>
      </c>
      <c r="H253" s="22">
        <v>0</v>
      </c>
      <c r="I253" s="65">
        <f t="shared" si="22"/>
        <v>0</v>
      </c>
      <c r="J253" s="38">
        <v>0</v>
      </c>
      <c r="K253" s="22">
        <v>0</v>
      </c>
      <c r="L253" s="65">
        <f t="shared" si="20"/>
        <v>0</v>
      </c>
      <c r="M253" s="38">
        <v>1000</v>
      </c>
      <c r="N253" s="22">
        <v>0</v>
      </c>
      <c r="O253" s="65">
        <f t="shared" si="23"/>
        <v>1000</v>
      </c>
      <c r="P253" s="38">
        <v>1200</v>
      </c>
      <c r="Q253" s="38">
        <v>1200</v>
      </c>
      <c r="R253" s="65">
        <f t="shared" si="18"/>
        <v>2400</v>
      </c>
      <c r="S253" s="42">
        <f t="shared" si="19"/>
        <v>3400</v>
      </c>
      <c r="T253" s="27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spans="1:38" ht="64.5" customHeight="1">
      <c r="A254" s="38">
        <v>248</v>
      </c>
      <c r="B254" s="68" t="s">
        <v>523</v>
      </c>
      <c r="C254" s="72" t="s">
        <v>513</v>
      </c>
      <c r="D254" s="38">
        <v>0</v>
      </c>
      <c r="E254" s="9">
        <v>0</v>
      </c>
      <c r="F254" s="65">
        <f t="shared" si="21"/>
        <v>0</v>
      </c>
      <c r="G254" s="38">
        <v>0</v>
      </c>
      <c r="H254" s="22">
        <v>0</v>
      </c>
      <c r="I254" s="65">
        <f t="shared" si="22"/>
        <v>0</v>
      </c>
      <c r="J254" s="38">
        <v>0</v>
      </c>
      <c r="K254" s="22">
        <v>0</v>
      </c>
      <c r="L254" s="65">
        <f t="shared" si="20"/>
        <v>0</v>
      </c>
      <c r="M254" s="38">
        <v>0</v>
      </c>
      <c r="N254" s="22">
        <v>0</v>
      </c>
      <c r="O254" s="65">
        <f t="shared" si="23"/>
        <v>0</v>
      </c>
      <c r="P254" s="38">
        <v>1800</v>
      </c>
      <c r="Q254" s="38">
        <v>1200</v>
      </c>
      <c r="R254" s="65">
        <f t="shared" si="18"/>
        <v>3000</v>
      </c>
      <c r="S254" s="42">
        <f t="shared" si="19"/>
        <v>3000</v>
      </c>
      <c r="T254" s="27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 spans="1:38" ht="64.5" customHeight="1">
      <c r="A255" s="38">
        <v>249</v>
      </c>
      <c r="B255" s="68" t="s">
        <v>523</v>
      </c>
      <c r="C255" s="72" t="s">
        <v>514</v>
      </c>
      <c r="D255" s="38">
        <v>0</v>
      </c>
      <c r="E255" s="9">
        <v>0</v>
      </c>
      <c r="F255" s="65">
        <f t="shared" si="21"/>
        <v>0</v>
      </c>
      <c r="G255" s="38">
        <v>0</v>
      </c>
      <c r="H255" s="22">
        <v>0</v>
      </c>
      <c r="I255" s="65">
        <f t="shared" si="22"/>
        <v>0</v>
      </c>
      <c r="J255" s="38">
        <v>0</v>
      </c>
      <c r="K255" s="22">
        <v>0</v>
      </c>
      <c r="L255" s="65">
        <f t="shared" si="20"/>
        <v>0</v>
      </c>
      <c r="M255" s="38">
        <v>0</v>
      </c>
      <c r="N255" s="22">
        <v>0</v>
      </c>
      <c r="O255" s="65">
        <f t="shared" si="23"/>
        <v>0</v>
      </c>
      <c r="P255" s="38">
        <v>1800</v>
      </c>
      <c r="Q255" s="38">
        <v>1200</v>
      </c>
      <c r="R255" s="65">
        <f t="shared" si="18"/>
        <v>3000</v>
      </c>
      <c r="S255" s="42">
        <f t="shared" si="19"/>
        <v>3000</v>
      </c>
      <c r="T255" s="27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 spans="1:38" ht="64.5" customHeight="1">
      <c r="A256" s="38">
        <v>250</v>
      </c>
      <c r="B256" s="68" t="s">
        <v>523</v>
      </c>
      <c r="C256" s="72" t="s">
        <v>515</v>
      </c>
      <c r="D256" s="38">
        <v>0</v>
      </c>
      <c r="E256" s="9">
        <v>0</v>
      </c>
      <c r="F256" s="65">
        <f t="shared" si="21"/>
        <v>0</v>
      </c>
      <c r="G256" s="38">
        <v>0</v>
      </c>
      <c r="H256" s="22">
        <v>0</v>
      </c>
      <c r="I256" s="65">
        <f t="shared" si="22"/>
        <v>0</v>
      </c>
      <c r="J256" s="38">
        <v>0</v>
      </c>
      <c r="K256" s="22">
        <v>0</v>
      </c>
      <c r="L256" s="65">
        <f t="shared" si="20"/>
        <v>0</v>
      </c>
      <c r="M256" s="38">
        <v>0</v>
      </c>
      <c r="N256" s="22">
        <v>0</v>
      </c>
      <c r="O256" s="65">
        <f t="shared" si="23"/>
        <v>0</v>
      </c>
      <c r="P256" s="38">
        <v>1800</v>
      </c>
      <c r="Q256" s="38">
        <v>1200</v>
      </c>
      <c r="R256" s="65">
        <f t="shared" si="18"/>
        <v>3000</v>
      </c>
      <c r="S256" s="42">
        <f t="shared" si="19"/>
        <v>3000</v>
      </c>
      <c r="T256" s="27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 spans="1:38" ht="64.5" customHeight="1">
      <c r="A257" s="38">
        <v>251</v>
      </c>
      <c r="B257" s="68" t="s">
        <v>523</v>
      </c>
      <c r="C257" s="72" t="s">
        <v>516</v>
      </c>
      <c r="D257" s="38">
        <v>0</v>
      </c>
      <c r="E257" s="9">
        <v>0</v>
      </c>
      <c r="F257" s="65">
        <f t="shared" si="21"/>
        <v>0</v>
      </c>
      <c r="G257" s="38">
        <v>0</v>
      </c>
      <c r="H257" s="22">
        <v>0</v>
      </c>
      <c r="I257" s="65">
        <f t="shared" si="22"/>
        <v>0</v>
      </c>
      <c r="J257" s="38">
        <v>0</v>
      </c>
      <c r="K257" s="22">
        <v>0</v>
      </c>
      <c r="L257" s="65">
        <f t="shared" si="20"/>
        <v>0</v>
      </c>
      <c r="M257" s="38">
        <v>0</v>
      </c>
      <c r="N257" s="22">
        <v>0</v>
      </c>
      <c r="O257" s="65">
        <f t="shared" si="23"/>
        <v>0</v>
      </c>
      <c r="P257" s="38">
        <v>1800</v>
      </c>
      <c r="Q257" s="38">
        <v>1200</v>
      </c>
      <c r="R257" s="65">
        <f t="shared" si="18"/>
        <v>3000</v>
      </c>
      <c r="S257" s="42">
        <f t="shared" si="19"/>
        <v>3000</v>
      </c>
      <c r="T257" s="27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 spans="1:38" ht="64.5" customHeight="1">
      <c r="A258" s="38">
        <v>252</v>
      </c>
      <c r="B258" s="68" t="s">
        <v>523</v>
      </c>
      <c r="C258" s="72" t="s">
        <v>517</v>
      </c>
      <c r="D258" s="38">
        <v>0</v>
      </c>
      <c r="E258" s="9">
        <v>0</v>
      </c>
      <c r="F258" s="65">
        <f t="shared" si="21"/>
        <v>0</v>
      </c>
      <c r="G258" s="38">
        <v>0</v>
      </c>
      <c r="H258" s="22">
        <v>0</v>
      </c>
      <c r="I258" s="65">
        <f t="shared" si="22"/>
        <v>0</v>
      </c>
      <c r="J258" s="38">
        <v>0</v>
      </c>
      <c r="K258" s="22">
        <v>0</v>
      </c>
      <c r="L258" s="65">
        <f t="shared" si="20"/>
        <v>0</v>
      </c>
      <c r="M258" s="38">
        <v>0</v>
      </c>
      <c r="N258" s="22">
        <v>0</v>
      </c>
      <c r="O258" s="65">
        <f t="shared" si="23"/>
        <v>0</v>
      </c>
      <c r="P258" s="38">
        <v>1800</v>
      </c>
      <c r="Q258" s="38">
        <v>1200</v>
      </c>
      <c r="R258" s="65">
        <f t="shared" si="18"/>
        <v>3000</v>
      </c>
      <c r="S258" s="42">
        <f t="shared" si="19"/>
        <v>3000</v>
      </c>
      <c r="T258" s="27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 spans="1:38" ht="64.5" customHeight="1">
      <c r="A259" s="38">
        <v>253</v>
      </c>
      <c r="B259" s="68" t="s">
        <v>523</v>
      </c>
      <c r="C259" s="72" t="s">
        <v>518</v>
      </c>
      <c r="D259" s="38">
        <v>0</v>
      </c>
      <c r="E259" s="9">
        <v>0</v>
      </c>
      <c r="F259" s="65">
        <f t="shared" si="21"/>
        <v>0</v>
      </c>
      <c r="G259" s="38">
        <v>0</v>
      </c>
      <c r="H259" s="22">
        <v>0</v>
      </c>
      <c r="I259" s="65">
        <f t="shared" si="22"/>
        <v>0</v>
      </c>
      <c r="J259" s="38">
        <v>0</v>
      </c>
      <c r="K259" s="22">
        <v>0</v>
      </c>
      <c r="L259" s="65">
        <f t="shared" si="20"/>
        <v>0</v>
      </c>
      <c r="M259" s="38">
        <v>0</v>
      </c>
      <c r="N259" s="22">
        <v>0</v>
      </c>
      <c r="O259" s="65">
        <f t="shared" si="23"/>
        <v>0</v>
      </c>
      <c r="P259" s="38">
        <v>1800</v>
      </c>
      <c r="Q259" s="38">
        <v>1200</v>
      </c>
      <c r="R259" s="65">
        <f t="shared" si="18"/>
        <v>3000</v>
      </c>
      <c r="S259" s="42">
        <f t="shared" si="19"/>
        <v>3000</v>
      </c>
      <c r="T259" s="27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spans="1:38" ht="64.5" customHeight="1">
      <c r="A260" s="38">
        <v>254</v>
      </c>
      <c r="B260" s="68" t="s">
        <v>523</v>
      </c>
      <c r="C260" s="72" t="s">
        <v>519</v>
      </c>
      <c r="D260" s="38">
        <v>0</v>
      </c>
      <c r="E260" s="9">
        <v>0</v>
      </c>
      <c r="F260" s="65">
        <f t="shared" si="21"/>
        <v>0</v>
      </c>
      <c r="G260" s="38">
        <v>0</v>
      </c>
      <c r="H260" s="22">
        <v>0</v>
      </c>
      <c r="I260" s="65">
        <f t="shared" si="22"/>
        <v>0</v>
      </c>
      <c r="J260" s="38">
        <v>0</v>
      </c>
      <c r="K260" s="22">
        <v>0</v>
      </c>
      <c r="L260" s="65">
        <f t="shared" si="20"/>
        <v>0</v>
      </c>
      <c r="M260" s="38">
        <v>0</v>
      </c>
      <c r="N260" s="22">
        <v>0</v>
      </c>
      <c r="O260" s="65">
        <f t="shared" si="23"/>
        <v>0</v>
      </c>
      <c r="P260" s="38">
        <v>1800</v>
      </c>
      <c r="Q260" s="38">
        <v>1200</v>
      </c>
      <c r="R260" s="65">
        <f t="shared" si="18"/>
        <v>3000</v>
      </c>
      <c r="S260" s="42">
        <f t="shared" si="19"/>
        <v>3000</v>
      </c>
      <c r="T260" s="27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 spans="1:38" ht="64.5" customHeight="1">
      <c r="A261" s="38">
        <v>255</v>
      </c>
      <c r="B261" s="68" t="s">
        <v>523</v>
      </c>
      <c r="C261" s="72" t="s">
        <v>520</v>
      </c>
      <c r="D261" s="38">
        <v>0</v>
      </c>
      <c r="E261" s="9">
        <v>0</v>
      </c>
      <c r="F261" s="65">
        <f t="shared" si="21"/>
        <v>0</v>
      </c>
      <c r="G261" s="38">
        <v>0</v>
      </c>
      <c r="H261" s="22">
        <v>0</v>
      </c>
      <c r="I261" s="65">
        <f t="shared" si="22"/>
        <v>0</v>
      </c>
      <c r="J261" s="38">
        <v>0</v>
      </c>
      <c r="K261" s="22">
        <v>0</v>
      </c>
      <c r="L261" s="65">
        <f t="shared" si="20"/>
        <v>0</v>
      </c>
      <c r="M261" s="38">
        <v>0</v>
      </c>
      <c r="N261" s="22">
        <v>0</v>
      </c>
      <c r="O261" s="65">
        <f t="shared" si="23"/>
        <v>0</v>
      </c>
      <c r="P261" s="38">
        <v>1800</v>
      </c>
      <c r="Q261" s="38">
        <v>1200</v>
      </c>
      <c r="R261" s="65">
        <f t="shared" si="18"/>
        <v>3000</v>
      </c>
      <c r="S261" s="42">
        <f t="shared" si="19"/>
        <v>3000</v>
      </c>
      <c r="T261" s="27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 spans="1:38" ht="64.5" customHeight="1">
      <c r="A262" s="38">
        <v>256</v>
      </c>
      <c r="B262" s="68" t="s">
        <v>523</v>
      </c>
      <c r="C262" s="72" t="s">
        <v>521</v>
      </c>
      <c r="D262" s="38">
        <v>0</v>
      </c>
      <c r="E262" s="9">
        <v>0</v>
      </c>
      <c r="F262" s="65">
        <f t="shared" si="21"/>
        <v>0</v>
      </c>
      <c r="G262" s="38">
        <v>0</v>
      </c>
      <c r="H262" s="22">
        <v>0</v>
      </c>
      <c r="I262" s="65">
        <f t="shared" si="22"/>
        <v>0</v>
      </c>
      <c r="J262" s="38">
        <v>0</v>
      </c>
      <c r="K262" s="22">
        <v>0</v>
      </c>
      <c r="L262" s="65">
        <f t="shared" si="20"/>
        <v>0</v>
      </c>
      <c r="M262" s="38">
        <v>0</v>
      </c>
      <c r="N262" s="22">
        <v>0</v>
      </c>
      <c r="O262" s="65">
        <f t="shared" si="23"/>
        <v>0</v>
      </c>
      <c r="P262" s="38">
        <v>1800</v>
      </c>
      <c r="Q262" s="38">
        <v>1200</v>
      </c>
      <c r="R262" s="65">
        <f t="shared" si="18"/>
        <v>3000</v>
      </c>
      <c r="S262" s="42">
        <f t="shared" si="19"/>
        <v>3000</v>
      </c>
      <c r="T262" s="27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 ht="64.5" customHeight="1">
      <c r="A263" s="38">
        <v>257</v>
      </c>
      <c r="B263" s="68" t="s">
        <v>523</v>
      </c>
      <c r="C263" s="72" t="s">
        <v>522</v>
      </c>
      <c r="D263" s="38">
        <v>0</v>
      </c>
      <c r="E263" s="9">
        <v>0</v>
      </c>
      <c r="F263" s="65">
        <f t="shared" si="21"/>
        <v>0</v>
      </c>
      <c r="G263" s="38">
        <v>0</v>
      </c>
      <c r="H263" s="22">
        <v>0</v>
      </c>
      <c r="I263" s="65">
        <f t="shared" si="22"/>
        <v>0</v>
      </c>
      <c r="J263" s="38">
        <v>0</v>
      </c>
      <c r="K263" s="22">
        <v>0</v>
      </c>
      <c r="L263" s="65">
        <f t="shared" si="20"/>
        <v>0</v>
      </c>
      <c r="M263" s="38">
        <v>0</v>
      </c>
      <c r="N263" s="22">
        <v>0</v>
      </c>
      <c r="O263" s="65">
        <f t="shared" si="23"/>
        <v>0</v>
      </c>
      <c r="P263" s="38">
        <v>1800</v>
      </c>
      <c r="Q263" s="38">
        <v>1200</v>
      </c>
      <c r="R263" s="65">
        <f t="shared" si="18"/>
        <v>3000</v>
      </c>
      <c r="S263" s="42">
        <f t="shared" si="19"/>
        <v>3000</v>
      </c>
      <c r="T263" s="27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 ht="64.5" customHeight="1">
      <c r="A264" s="38">
        <v>258</v>
      </c>
      <c r="B264" s="68" t="s">
        <v>523</v>
      </c>
      <c r="C264" s="72" t="s">
        <v>584</v>
      </c>
      <c r="D264" s="38">
        <v>0</v>
      </c>
      <c r="E264" s="9">
        <v>0</v>
      </c>
      <c r="F264" s="65">
        <f t="shared" si="21"/>
        <v>0</v>
      </c>
      <c r="G264" s="38">
        <v>0</v>
      </c>
      <c r="H264" s="22">
        <v>0</v>
      </c>
      <c r="I264" s="65">
        <f t="shared" si="22"/>
        <v>0</v>
      </c>
      <c r="J264" s="38">
        <v>0</v>
      </c>
      <c r="K264" s="22">
        <v>0</v>
      </c>
      <c r="L264" s="65">
        <f t="shared" si="20"/>
        <v>0</v>
      </c>
      <c r="M264" s="38">
        <v>0</v>
      </c>
      <c r="N264" s="22">
        <v>0</v>
      </c>
      <c r="O264" s="65">
        <f t="shared" si="23"/>
        <v>0</v>
      </c>
      <c r="P264" s="38">
        <v>1800</v>
      </c>
      <c r="Q264" s="38">
        <v>1200</v>
      </c>
      <c r="R264" s="65">
        <f t="shared" si="18"/>
        <v>3000</v>
      </c>
      <c r="S264" s="42">
        <f t="shared" si="19"/>
        <v>3000</v>
      </c>
      <c r="T264" s="27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 ht="64.5" customHeight="1">
      <c r="A265" s="38">
        <v>259</v>
      </c>
      <c r="B265" s="38"/>
      <c r="C265" s="72"/>
      <c r="D265" s="38"/>
      <c r="E265" s="9"/>
      <c r="F265" s="65"/>
      <c r="G265" s="38"/>
      <c r="H265" s="22"/>
      <c r="I265" s="65"/>
      <c r="J265" s="38"/>
      <c r="K265" s="22"/>
      <c r="L265" s="65"/>
      <c r="M265" s="38"/>
      <c r="N265" s="22"/>
      <c r="O265" s="65"/>
      <c r="P265" s="38"/>
      <c r="Q265" s="38"/>
      <c r="R265" s="65"/>
      <c r="S265" s="42"/>
      <c r="T265" s="27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 ht="64.5" customHeight="1">
      <c r="A266" s="38">
        <v>260</v>
      </c>
      <c r="B266" s="38"/>
      <c r="C266" s="72"/>
      <c r="D266" s="38"/>
      <c r="E266" s="9"/>
      <c r="F266" s="65"/>
      <c r="G266" s="38"/>
      <c r="H266" s="22"/>
      <c r="I266" s="65"/>
      <c r="J266" s="38"/>
      <c r="K266" s="22"/>
      <c r="L266" s="65"/>
      <c r="M266" s="38"/>
      <c r="N266" s="22"/>
      <c r="O266" s="65"/>
      <c r="P266" s="38"/>
      <c r="Q266" s="38"/>
      <c r="R266" s="65"/>
      <c r="S266" s="42"/>
      <c r="T266" s="27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 ht="64.5" customHeight="1">
      <c r="A267" s="38">
        <v>261</v>
      </c>
      <c r="B267" s="38"/>
      <c r="C267" s="72"/>
      <c r="D267" s="38"/>
      <c r="E267" s="9"/>
      <c r="F267" s="65"/>
      <c r="G267" s="38"/>
      <c r="H267" s="22"/>
      <c r="I267" s="65"/>
      <c r="J267" s="38"/>
      <c r="K267" s="22"/>
      <c r="L267" s="65"/>
      <c r="M267" s="38"/>
      <c r="N267" s="22"/>
      <c r="O267" s="65"/>
      <c r="P267" s="38"/>
      <c r="Q267" s="38"/>
      <c r="R267" s="65"/>
      <c r="S267" s="42"/>
      <c r="T267" s="27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 ht="64.5" customHeight="1">
      <c r="A268" s="38">
        <v>262</v>
      </c>
      <c r="B268" s="38"/>
      <c r="C268" s="72"/>
      <c r="D268" s="38"/>
      <c r="E268" s="9"/>
      <c r="F268" s="65"/>
      <c r="G268" s="38"/>
      <c r="H268" s="22"/>
      <c r="I268" s="65"/>
      <c r="J268" s="38"/>
      <c r="K268" s="22"/>
      <c r="L268" s="65"/>
      <c r="M268" s="38"/>
      <c r="N268" s="22"/>
      <c r="O268" s="65"/>
      <c r="P268" s="38"/>
      <c r="Q268" s="38"/>
      <c r="R268" s="65"/>
      <c r="S268" s="42"/>
      <c r="T268" s="27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 ht="64.5" customHeight="1">
      <c r="A269" s="38">
        <v>263</v>
      </c>
      <c r="B269" s="38"/>
      <c r="C269" s="72"/>
      <c r="D269" s="38"/>
      <c r="E269" s="9"/>
      <c r="F269" s="65"/>
      <c r="G269" s="38"/>
      <c r="H269" s="22"/>
      <c r="I269" s="65"/>
      <c r="J269" s="38"/>
      <c r="K269" s="22"/>
      <c r="L269" s="65"/>
      <c r="M269" s="38"/>
      <c r="N269" s="22"/>
      <c r="O269" s="65"/>
      <c r="P269" s="38"/>
      <c r="Q269" s="38"/>
      <c r="R269" s="65"/>
      <c r="S269" s="42"/>
      <c r="T269" s="27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 ht="64.5" customHeight="1">
      <c r="A270" s="38">
        <v>264</v>
      </c>
      <c r="B270" s="38"/>
      <c r="C270" s="72"/>
      <c r="D270" s="38"/>
      <c r="E270" s="9"/>
      <c r="F270" s="65"/>
      <c r="G270" s="38"/>
      <c r="H270" s="22"/>
      <c r="I270" s="65"/>
      <c r="J270" s="38"/>
      <c r="K270" s="22"/>
      <c r="L270" s="65"/>
      <c r="M270" s="38"/>
      <c r="N270" s="22"/>
      <c r="O270" s="65"/>
      <c r="P270" s="38"/>
      <c r="Q270" s="38"/>
      <c r="R270" s="65"/>
      <c r="S270" s="42"/>
      <c r="T270" s="27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 ht="64.5" customHeight="1">
      <c r="A271" s="38">
        <v>265</v>
      </c>
      <c r="B271" s="38"/>
      <c r="C271" s="72"/>
      <c r="D271" s="38"/>
      <c r="E271" s="9"/>
      <c r="F271" s="65"/>
      <c r="G271" s="38"/>
      <c r="H271" s="22"/>
      <c r="I271" s="65"/>
      <c r="J271" s="38"/>
      <c r="K271" s="22"/>
      <c r="L271" s="65"/>
      <c r="M271" s="38"/>
      <c r="N271" s="22"/>
      <c r="O271" s="65"/>
      <c r="P271" s="38"/>
      <c r="Q271" s="38"/>
      <c r="R271" s="65"/>
      <c r="S271" s="42"/>
      <c r="T271" s="27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 spans="1:38" ht="64.5" customHeight="1">
      <c r="A272" s="38">
        <v>266</v>
      </c>
      <c r="B272" s="38"/>
      <c r="C272" s="72"/>
      <c r="D272" s="38"/>
      <c r="E272" s="9"/>
      <c r="F272" s="65"/>
      <c r="G272" s="38"/>
      <c r="H272" s="22"/>
      <c r="I272" s="65"/>
      <c r="J272" s="38"/>
      <c r="K272" s="22"/>
      <c r="L272" s="65"/>
      <c r="M272" s="38"/>
      <c r="N272" s="22"/>
      <c r="O272" s="65"/>
      <c r="P272" s="38"/>
      <c r="Q272" s="38"/>
      <c r="R272" s="65"/>
      <c r="S272" s="42"/>
      <c r="T272" s="27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 spans="4:20">
      <c r="D273" s="79">
        <f t="shared" ref="D273:S273" si="24">SUM(D7:D272)</f>
        <v>420990</v>
      </c>
      <c r="E273" s="79">
        <f t="shared" si="24"/>
        <v>83350</v>
      </c>
      <c r="F273" s="80">
        <f t="shared" si="24"/>
        <v>504340</v>
      </c>
      <c r="G273" s="79">
        <f t="shared" si="24"/>
        <v>41550</v>
      </c>
      <c r="H273" s="79">
        <f t="shared" si="24"/>
        <v>23400</v>
      </c>
      <c r="I273" s="80">
        <f t="shared" si="24"/>
        <v>64950</v>
      </c>
      <c r="J273" s="79">
        <f t="shared" si="24"/>
        <v>41550</v>
      </c>
      <c r="K273" s="79">
        <f t="shared" si="24"/>
        <v>23400</v>
      </c>
      <c r="L273" s="80">
        <f t="shared" si="24"/>
        <v>64950</v>
      </c>
      <c r="M273" s="79">
        <f t="shared" si="24"/>
        <v>93900</v>
      </c>
      <c r="N273" s="79">
        <f t="shared" si="24"/>
        <v>22800</v>
      </c>
      <c r="O273" s="80">
        <f t="shared" si="24"/>
        <v>116700</v>
      </c>
      <c r="P273" s="79">
        <f t="shared" si="24"/>
        <v>424500</v>
      </c>
      <c r="Q273" s="79">
        <f t="shared" si="24"/>
        <v>176400</v>
      </c>
      <c r="R273" s="80">
        <f t="shared" si="24"/>
        <v>600900</v>
      </c>
      <c r="S273" s="45">
        <f t="shared" si="24"/>
        <v>1351840</v>
      </c>
      <c r="T273" s="24"/>
    </row>
    <row r="276" spans="4:20">
      <c r="S276" s="50"/>
    </row>
    <row r="279" spans="4:20">
      <c r="J279" s="39"/>
    </row>
  </sheetData>
  <mergeCells count="26">
    <mergeCell ref="A1:R1"/>
    <mergeCell ref="U1:AK1"/>
    <mergeCell ref="F2:H2"/>
    <mergeCell ref="AL3:AL5"/>
    <mergeCell ref="D4:F4"/>
    <mergeCell ref="G4:I4"/>
    <mergeCell ref="J4:L4"/>
    <mergeCell ref="M4:O4"/>
    <mergeCell ref="P4:R4"/>
    <mergeCell ref="W4:Y4"/>
    <mergeCell ref="Z4:AB4"/>
    <mergeCell ref="AC4:AE4"/>
    <mergeCell ref="AF4:AH4"/>
    <mergeCell ref="AI2:AK2"/>
    <mergeCell ref="A3:A5"/>
    <mergeCell ref="B3:B5"/>
    <mergeCell ref="C3:C5"/>
    <mergeCell ref="D3:R3"/>
    <mergeCell ref="S3:S5"/>
    <mergeCell ref="V3:V5"/>
    <mergeCell ref="W3:AK3"/>
    <mergeCell ref="AI4:AK4"/>
    <mergeCell ref="A2:C2"/>
    <mergeCell ref="J2:M2"/>
    <mergeCell ref="O2:R2"/>
    <mergeCell ref="V2:AH2"/>
  </mergeCells>
  <pageMargins left="1.48" right="0.17" top="0.5" bottom="0.5" header="0.3" footer="0.3"/>
  <pageSetup paperSize="5" scale="90" orientation="landscape" verticalDpi="0" r:id="rId1"/>
  <ignoredErrors>
    <ignoredError sqref="B10 B86:B87 B97:B98 B95:B96 B84:B85 B43:B44 B48:B52 B46 B177:B185 B175:B176 B152 B155:B170 B196:B234 B236:B244 B191 B189 B193 B135:B149 B132 B125:B129 B121:B122 B117 A6:S6 V6:AL6 B17 B25 B30 B63 B69 B77 B90" numberStoredAsText="1"/>
    <ignoredError sqref="B12:B13 B22:B24 B72:B7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1:J96"/>
  <sheetViews>
    <sheetView topLeftCell="A72" zoomScale="80" zoomScaleNormal="80" workbookViewId="0">
      <selection activeCell="G95" sqref="G95"/>
    </sheetView>
  </sheetViews>
  <sheetFormatPr defaultRowHeight="15"/>
  <cols>
    <col min="1" max="1" width="3.42578125" customWidth="1"/>
    <col min="2" max="2" width="5.85546875" bestFit="1" customWidth="1"/>
    <col min="3" max="3" width="10.5703125" customWidth="1"/>
    <col min="4" max="4" width="45" customWidth="1"/>
    <col min="5" max="5" width="5.85546875" bestFit="1" customWidth="1"/>
    <col min="6" max="6" width="9.5703125" customWidth="1"/>
    <col min="7" max="7" width="38.42578125" customWidth="1"/>
    <col min="8" max="8" width="5.85546875" bestFit="1" customWidth="1"/>
    <col min="9" max="9" width="9.85546875" customWidth="1"/>
    <col min="10" max="10" width="40.7109375" customWidth="1"/>
  </cols>
  <sheetData>
    <row r="1" spans="2:10" ht="29.25" customHeight="1">
      <c r="B1" s="99" t="s">
        <v>582</v>
      </c>
      <c r="C1" s="99"/>
      <c r="D1" s="99"/>
      <c r="E1" s="99"/>
      <c r="F1" s="99"/>
      <c r="G1" s="99"/>
      <c r="H1" s="99"/>
      <c r="I1" s="99"/>
      <c r="J1" s="99"/>
    </row>
    <row r="2" spans="2:10" ht="21.75" customHeight="1">
      <c r="B2" s="53" t="s">
        <v>0</v>
      </c>
      <c r="C2" s="3" t="s">
        <v>1</v>
      </c>
      <c r="D2" s="53" t="s">
        <v>15</v>
      </c>
      <c r="E2" s="53" t="s">
        <v>0</v>
      </c>
      <c r="F2" s="3" t="s">
        <v>1</v>
      </c>
      <c r="G2" s="53" t="s">
        <v>15</v>
      </c>
      <c r="H2" s="53" t="s">
        <v>0</v>
      </c>
      <c r="I2" s="3" t="s">
        <v>1</v>
      </c>
      <c r="J2" s="53" t="s">
        <v>15</v>
      </c>
    </row>
    <row r="3" spans="2:10" ht="19.5" customHeight="1">
      <c r="B3" s="38">
        <v>1</v>
      </c>
      <c r="C3" s="3" t="s">
        <v>19</v>
      </c>
      <c r="D3" s="71" t="s">
        <v>20</v>
      </c>
      <c r="E3" s="38">
        <v>31</v>
      </c>
      <c r="F3" s="3" t="s">
        <v>78</v>
      </c>
      <c r="G3" s="71" t="s">
        <v>94</v>
      </c>
      <c r="H3" s="38">
        <v>61</v>
      </c>
      <c r="I3" s="3" t="s">
        <v>134</v>
      </c>
      <c r="J3" s="71" t="s">
        <v>120</v>
      </c>
    </row>
    <row r="4" spans="2:10" ht="19.5" customHeight="1">
      <c r="B4" s="38">
        <v>2</v>
      </c>
      <c r="C4" s="3" t="s">
        <v>21</v>
      </c>
      <c r="D4" s="71" t="s">
        <v>483</v>
      </c>
      <c r="E4" s="38">
        <v>32</v>
      </c>
      <c r="F4" s="3" t="s">
        <v>79</v>
      </c>
      <c r="G4" s="71" t="s">
        <v>95</v>
      </c>
      <c r="H4" s="38">
        <v>62</v>
      </c>
      <c r="I4" s="3" t="s">
        <v>135</v>
      </c>
      <c r="J4" s="71" t="s">
        <v>121</v>
      </c>
    </row>
    <row r="5" spans="2:10" ht="19.5" customHeight="1">
      <c r="B5" s="38">
        <v>3</v>
      </c>
      <c r="C5" s="3" t="s">
        <v>22</v>
      </c>
      <c r="D5" s="71" t="s">
        <v>23</v>
      </c>
      <c r="E5" s="38">
        <v>33</v>
      </c>
      <c r="F5" s="3" t="s">
        <v>80</v>
      </c>
      <c r="G5" s="71" t="s">
        <v>96</v>
      </c>
      <c r="H5" s="38">
        <v>63</v>
      </c>
      <c r="I5" s="3" t="s">
        <v>136</v>
      </c>
      <c r="J5" s="71" t="s">
        <v>122</v>
      </c>
    </row>
    <row r="6" spans="2:10" ht="19.5" customHeight="1">
      <c r="B6" s="38">
        <v>4</v>
      </c>
      <c r="C6" s="3" t="s">
        <v>24</v>
      </c>
      <c r="D6" s="71" t="s">
        <v>25</v>
      </c>
      <c r="E6" s="38">
        <v>34</v>
      </c>
      <c r="F6" s="3" t="s">
        <v>81</v>
      </c>
      <c r="G6" s="71" t="s">
        <v>97</v>
      </c>
      <c r="H6" s="38">
        <v>64</v>
      </c>
      <c r="I6" s="3" t="s">
        <v>137</v>
      </c>
      <c r="J6" s="71" t="s">
        <v>152</v>
      </c>
    </row>
    <row r="7" spans="2:10" ht="19.5" customHeight="1">
      <c r="B7" s="38">
        <v>5</v>
      </c>
      <c r="C7" s="3" t="s">
        <v>37</v>
      </c>
      <c r="D7" s="71" t="s">
        <v>26</v>
      </c>
      <c r="E7" s="38">
        <v>35</v>
      </c>
      <c r="F7" s="3" t="s">
        <v>82</v>
      </c>
      <c r="G7" s="75" t="s">
        <v>98</v>
      </c>
      <c r="H7" s="38">
        <v>65</v>
      </c>
      <c r="I7" s="3" t="s">
        <v>138</v>
      </c>
      <c r="J7" s="71" t="s">
        <v>153</v>
      </c>
    </row>
    <row r="8" spans="2:10" ht="19.5" customHeight="1">
      <c r="B8" s="38">
        <v>6</v>
      </c>
      <c r="C8" s="3" t="s">
        <v>38</v>
      </c>
      <c r="D8" s="71" t="s">
        <v>27</v>
      </c>
      <c r="E8" s="38">
        <v>36</v>
      </c>
      <c r="F8" s="3" t="s">
        <v>83</v>
      </c>
      <c r="G8" s="75" t="s">
        <v>98</v>
      </c>
      <c r="H8" s="38">
        <v>66</v>
      </c>
      <c r="I8" s="3" t="s">
        <v>139</v>
      </c>
      <c r="J8" s="71" t="s">
        <v>154</v>
      </c>
    </row>
    <row r="9" spans="2:10" ht="19.5" customHeight="1">
      <c r="B9" s="38">
        <v>7</v>
      </c>
      <c r="C9" s="3" t="s">
        <v>39</v>
      </c>
      <c r="D9" s="71" t="s">
        <v>28</v>
      </c>
      <c r="E9" s="38">
        <v>37</v>
      </c>
      <c r="F9" s="3" t="s">
        <v>84</v>
      </c>
      <c r="G9" s="71" t="s">
        <v>99</v>
      </c>
      <c r="H9" s="38">
        <v>67</v>
      </c>
      <c r="I9" s="3" t="s">
        <v>140</v>
      </c>
      <c r="J9" s="71" t="s">
        <v>155</v>
      </c>
    </row>
    <row r="10" spans="2:10" ht="19.5" customHeight="1">
      <c r="B10" s="38">
        <v>8</v>
      </c>
      <c r="C10" s="3" t="s">
        <v>40</v>
      </c>
      <c r="D10" s="71" t="s">
        <v>29</v>
      </c>
      <c r="E10" s="38">
        <v>38</v>
      </c>
      <c r="F10" s="3" t="s">
        <v>85</v>
      </c>
      <c r="G10" s="71" t="s">
        <v>100</v>
      </c>
      <c r="H10" s="38">
        <v>68</v>
      </c>
      <c r="I10" s="3" t="s">
        <v>141</v>
      </c>
      <c r="J10" s="71" t="s">
        <v>156</v>
      </c>
    </row>
    <row r="11" spans="2:10" ht="19.5" customHeight="1">
      <c r="B11" s="38">
        <v>9</v>
      </c>
      <c r="C11" s="3" t="s">
        <v>41</v>
      </c>
      <c r="D11" s="71" t="s">
        <v>525</v>
      </c>
      <c r="E11" s="38">
        <v>39</v>
      </c>
      <c r="F11" s="3" t="s">
        <v>86</v>
      </c>
      <c r="G11" s="75" t="s">
        <v>416</v>
      </c>
      <c r="H11" s="38">
        <v>69</v>
      </c>
      <c r="I11" s="3" t="s">
        <v>142</v>
      </c>
      <c r="J11" s="71" t="s">
        <v>157</v>
      </c>
    </row>
    <row r="12" spans="2:10" ht="19.5" customHeight="1">
      <c r="B12" s="38">
        <v>10</v>
      </c>
      <c r="C12" s="3" t="s">
        <v>42</v>
      </c>
      <c r="D12" s="71" t="s">
        <v>31</v>
      </c>
      <c r="E12" s="38">
        <v>40</v>
      </c>
      <c r="F12" s="3" t="s">
        <v>381</v>
      </c>
      <c r="G12" s="75" t="s">
        <v>416</v>
      </c>
      <c r="H12" s="38">
        <v>70</v>
      </c>
      <c r="I12" s="3" t="s">
        <v>143</v>
      </c>
      <c r="J12" s="71" t="s">
        <v>529</v>
      </c>
    </row>
    <row r="13" spans="2:10" ht="19.5" customHeight="1">
      <c r="B13" s="38">
        <v>11</v>
      </c>
      <c r="C13" s="3" t="s">
        <v>43</v>
      </c>
      <c r="D13" s="71" t="s">
        <v>32</v>
      </c>
      <c r="E13" s="38">
        <v>41</v>
      </c>
      <c r="F13" s="3" t="s">
        <v>87</v>
      </c>
      <c r="G13" s="75" t="s">
        <v>102</v>
      </c>
      <c r="H13" s="38">
        <v>71</v>
      </c>
      <c r="I13" s="3" t="s">
        <v>144</v>
      </c>
      <c r="J13" s="71" t="s">
        <v>159</v>
      </c>
    </row>
    <row r="14" spans="2:10" ht="19.5" customHeight="1">
      <c r="B14" s="38">
        <v>12</v>
      </c>
      <c r="C14" s="3" t="s">
        <v>44</v>
      </c>
      <c r="D14" s="71" t="s">
        <v>33</v>
      </c>
      <c r="E14" s="38">
        <v>42</v>
      </c>
      <c r="F14" s="3" t="s">
        <v>170</v>
      </c>
      <c r="G14" s="75" t="s">
        <v>102</v>
      </c>
      <c r="H14" s="38">
        <v>72</v>
      </c>
      <c r="I14" s="3" t="s">
        <v>585</v>
      </c>
      <c r="J14" s="71" t="s">
        <v>589</v>
      </c>
    </row>
    <row r="15" spans="2:10" ht="19.5" customHeight="1">
      <c r="B15" s="38">
        <v>13</v>
      </c>
      <c r="C15" s="3" t="s">
        <v>45</v>
      </c>
      <c r="D15" s="71" t="s">
        <v>34</v>
      </c>
      <c r="E15" s="38">
        <v>43</v>
      </c>
      <c r="F15" s="3" t="s">
        <v>88</v>
      </c>
      <c r="G15" s="71" t="s">
        <v>103</v>
      </c>
      <c r="H15" s="38">
        <v>73</v>
      </c>
      <c r="I15" s="3" t="s">
        <v>586</v>
      </c>
      <c r="J15" s="71" t="s">
        <v>590</v>
      </c>
    </row>
    <row r="16" spans="2:10" ht="19.5" customHeight="1">
      <c r="B16" s="38">
        <v>14</v>
      </c>
      <c r="C16" s="3" t="s">
        <v>46</v>
      </c>
      <c r="D16" s="71" t="s">
        <v>35</v>
      </c>
      <c r="E16" s="38">
        <v>44</v>
      </c>
      <c r="F16" s="3" t="s">
        <v>89</v>
      </c>
      <c r="G16" s="71" t="s">
        <v>104</v>
      </c>
      <c r="H16" s="38">
        <v>74</v>
      </c>
      <c r="I16" s="3" t="s">
        <v>587</v>
      </c>
      <c r="J16" s="71" t="s">
        <v>591</v>
      </c>
    </row>
    <row r="17" spans="2:10" ht="19.5" customHeight="1">
      <c r="B17" s="38">
        <v>15</v>
      </c>
      <c r="C17" s="3" t="s">
        <v>47</v>
      </c>
      <c r="D17" s="71" t="s">
        <v>36</v>
      </c>
      <c r="E17" s="38">
        <v>45</v>
      </c>
      <c r="F17" s="3" t="s">
        <v>90</v>
      </c>
      <c r="G17" s="71" t="s">
        <v>105</v>
      </c>
      <c r="H17" s="38">
        <v>75</v>
      </c>
      <c r="I17" s="3" t="s">
        <v>588</v>
      </c>
      <c r="J17" s="71" t="s">
        <v>592</v>
      </c>
    </row>
    <row r="18" spans="2:10" ht="19.5" customHeight="1">
      <c r="B18" s="38">
        <v>16</v>
      </c>
      <c r="C18" s="3" t="s">
        <v>48</v>
      </c>
      <c r="D18" s="71" t="s">
        <v>526</v>
      </c>
      <c r="E18" s="38">
        <v>46</v>
      </c>
      <c r="F18" s="3" t="s">
        <v>91</v>
      </c>
      <c r="G18" s="71" t="s">
        <v>106</v>
      </c>
      <c r="H18" s="38">
        <v>76</v>
      </c>
      <c r="I18" s="3" t="s">
        <v>146</v>
      </c>
      <c r="J18" s="71" t="s">
        <v>161</v>
      </c>
    </row>
    <row r="19" spans="2:10" ht="19.5" customHeight="1">
      <c r="B19" s="38">
        <v>17</v>
      </c>
      <c r="C19" s="3" t="s">
        <v>49</v>
      </c>
      <c r="D19" s="71" t="s">
        <v>52</v>
      </c>
      <c r="E19" s="38">
        <v>47</v>
      </c>
      <c r="F19" s="3" t="s">
        <v>92</v>
      </c>
      <c r="G19" s="71" t="s">
        <v>107</v>
      </c>
      <c r="H19" s="38">
        <v>77</v>
      </c>
      <c r="I19" s="3" t="s">
        <v>147</v>
      </c>
      <c r="J19" s="71" t="s">
        <v>162</v>
      </c>
    </row>
    <row r="20" spans="2:10" ht="19.5" customHeight="1">
      <c r="B20" s="38">
        <v>18</v>
      </c>
      <c r="C20" s="3" t="s">
        <v>50</v>
      </c>
      <c r="D20" s="71" t="s">
        <v>527</v>
      </c>
      <c r="E20" s="38">
        <v>48</v>
      </c>
      <c r="F20" s="3" t="s">
        <v>93</v>
      </c>
      <c r="G20" s="71" t="s">
        <v>108</v>
      </c>
      <c r="H20" s="38">
        <v>78</v>
      </c>
      <c r="I20" s="3" t="s">
        <v>148</v>
      </c>
      <c r="J20" s="71" t="s">
        <v>163</v>
      </c>
    </row>
    <row r="21" spans="2:10" ht="19.5" customHeight="1">
      <c r="B21" s="38">
        <v>19</v>
      </c>
      <c r="C21" s="3" t="s">
        <v>66</v>
      </c>
      <c r="D21" s="82" t="s">
        <v>596</v>
      </c>
      <c r="E21" s="38">
        <v>49</v>
      </c>
      <c r="F21" s="3" t="s">
        <v>123</v>
      </c>
      <c r="G21" s="71" t="s">
        <v>109</v>
      </c>
      <c r="H21" s="38">
        <v>79</v>
      </c>
      <c r="I21" s="3" t="s">
        <v>149</v>
      </c>
      <c r="J21" s="75" t="s">
        <v>164</v>
      </c>
    </row>
    <row r="22" spans="2:10" ht="19.5" customHeight="1">
      <c r="B22" s="38">
        <v>20</v>
      </c>
      <c r="C22" s="3" t="s">
        <v>67</v>
      </c>
      <c r="D22" s="71" t="s">
        <v>55</v>
      </c>
      <c r="E22" s="38">
        <v>50</v>
      </c>
      <c r="F22" s="3" t="s">
        <v>124</v>
      </c>
      <c r="G22" s="71" t="s">
        <v>110</v>
      </c>
      <c r="H22" s="38">
        <v>80</v>
      </c>
      <c r="I22" s="3" t="s">
        <v>298</v>
      </c>
      <c r="J22" s="75" t="s">
        <v>164</v>
      </c>
    </row>
    <row r="23" spans="2:10" ht="19.5" customHeight="1">
      <c r="B23" s="38">
        <v>21</v>
      </c>
      <c r="C23" s="3" t="s">
        <v>68</v>
      </c>
      <c r="D23" s="71" t="s">
        <v>56</v>
      </c>
      <c r="E23" s="38">
        <v>51</v>
      </c>
      <c r="F23" s="3" t="s">
        <v>125</v>
      </c>
      <c r="G23" s="71" t="s">
        <v>111</v>
      </c>
      <c r="H23" s="38">
        <v>81</v>
      </c>
      <c r="I23" s="3" t="s">
        <v>150</v>
      </c>
      <c r="J23" s="71" t="s">
        <v>165</v>
      </c>
    </row>
    <row r="24" spans="2:10" ht="19.5" customHeight="1">
      <c r="B24" s="38">
        <v>22</v>
      </c>
      <c r="C24" s="3" t="s">
        <v>69</v>
      </c>
      <c r="D24" s="71" t="s">
        <v>57</v>
      </c>
      <c r="E24" s="38">
        <v>52</v>
      </c>
      <c r="F24" s="3" t="s">
        <v>126</v>
      </c>
      <c r="G24" s="71" t="s">
        <v>112</v>
      </c>
      <c r="H24" s="38">
        <v>82</v>
      </c>
      <c r="I24" s="3" t="s">
        <v>168</v>
      </c>
      <c r="J24" s="71" t="s">
        <v>166</v>
      </c>
    </row>
    <row r="25" spans="2:10" ht="19.5" customHeight="1">
      <c r="B25" s="38">
        <v>23</v>
      </c>
      <c r="C25" s="3" t="s">
        <v>70</v>
      </c>
      <c r="D25" s="71" t="s">
        <v>58</v>
      </c>
      <c r="E25" s="38">
        <v>53</v>
      </c>
      <c r="F25" s="3" t="s">
        <v>127</v>
      </c>
      <c r="G25" s="71" t="s">
        <v>113</v>
      </c>
      <c r="H25" s="38">
        <v>83</v>
      </c>
      <c r="I25" s="3" t="s">
        <v>169</v>
      </c>
      <c r="J25" s="71" t="s">
        <v>167</v>
      </c>
    </row>
    <row r="26" spans="2:10" ht="19.5" customHeight="1">
      <c r="B26" s="38">
        <v>24</v>
      </c>
      <c r="C26" s="3" t="s">
        <v>71</v>
      </c>
      <c r="D26" s="71" t="s">
        <v>59</v>
      </c>
      <c r="E26" s="38">
        <v>54</v>
      </c>
      <c r="F26" s="3" t="s">
        <v>128</v>
      </c>
      <c r="G26" s="71" t="s">
        <v>114</v>
      </c>
      <c r="H26" s="38">
        <v>84</v>
      </c>
      <c r="I26" s="3" t="s">
        <v>171</v>
      </c>
      <c r="J26" s="71" t="s">
        <v>183</v>
      </c>
    </row>
    <row r="27" spans="2:10" ht="19.5" customHeight="1">
      <c r="B27" s="38">
        <v>25</v>
      </c>
      <c r="C27" s="3" t="s">
        <v>72</v>
      </c>
      <c r="D27" s="71" t="s">
        <v>60</v>
      </c>
      <c r="E27" s="38">
        <v>55</v>
      </c>
      <c r="F27" s="3" t="s">
        <v>129</v>
      </c>
      <c r="G27" s="71" t="s">
        <v>115</v>
      </c>
      <c r="H27" s="38">
        <v>85</v>
      </c>
      <c r="I27" s="3" t="s">
        <v>172</v>
      </c>
      <c r="J27" s="71" t="s">
        <v>184</v>
      </c>
    </row>
    <row r="28" spans="2:10" ht="19.5" customHeight="1">
      <c r="B28" s="38">
        <v>26</v>
      </c>
      <c r="C28" s="3" t="s">
        <v>73</v>
      </c>
      <c r="D28" s="71" t="s">
        <v>61</v>
      </c>
      <c r="E28" s="38">
        <v>56</v>
      </c>
      <c r="F28" s="3" t="s">
        <v>130</v>
      </c>
      <c r="G28" s="75" t="s">
        <v>116</v>
      </c>
      <c r="H28" s="38">
        <v>86</v>
      </c>
      <c r="I28" s="3" t="s">
        <v>173</v>
      </c>
      <c r="J28" s="71" t="s">
        <v>503</v>
      </c>
    </row>
    <row r="29" spans="2:10" ht="19.5" customHeight="1">
      <c r="B29" s="38">
        <v>27</v>
      </c>
      <c r="C29" s="3" t="s">
        <v>74</v>
      </c>
      <c r="D29" s="71" t="s">
        <v>62</v>
      </c>
      <c r="E29" s="38">
        <v>57</v>
      </c>
      <c r="F29" s="3" t="s">
        <v>151</v>
      </c>
      <c r="G29" s="75" t="s">
        <v>116</v>
      </c>
      <c r="H29" s="38">
        <v>87</v>
      </c>
      <c r="I29" s="3" t="s">
        <v>174</v>
      </c>
      <c r="J29" s="71" t="s">
        <v>186</v>
      </c>
    </row>
    <row r="30" spans="2:10" ht="19.5" customHeight="1">
      <c r="B30" s="38">
        <v>28</v>
      </c>
      <c r="C30" s="3" t="s">
        <v>75</v>
      </c>
      <c r="D30" s="71" t="s">
        <v>502</v>
      </c>
      <c r="E30" s="38">
        <v>58</v>
      </c>
      <c r="F30" s="3" t="s">
        <v>131</v>
      </c>
      <c r="G30" s="71" t="s">
        <v>117</v>
      </c>
      <c r="H30" s="38">
        <v>88</v>
      </c>
      <c r="I30" s="3" t="s">
        <v>175</v>
      </c>
      <c r="J30" s="71" t="s">
        <v>504</v>
      </c>
    </row>
    <row r="31" spans="2:10" ht="19.5" customHeight="1">
      <c r="B31" s="38">
        <v>29</v>
      </c>
      <c r="C31" s="3" t="s">
        <v>76</v>
      </c>
      <c r="D31" s="71" t="s">
        <v>64</v>
      </c>
      <c r="E31" s="38">
        <v>59</v>
      </c>
      <c r="F31" s="3" t="s">
        <v>132</v>
      </c>
      <c r="G31" s="71" t="s">
        <v>118</v>
      </c>
      <c r="H31" s="38">
        <v>89</v>
      </c>
      <c r="I31" s="3" t="s">
        <v>176</v>
      </c>
      <c r="J31" s="71" t="s">
        <v>188</v>
      </c>
    </row>
    <row r="32" spans="2:10" ht="19.5" customHeight="1">
      <c r="B32" s="38">
        <v>30</v>
      </c>
      <c r="C32" s="3" t="s">
        <v>77</v>
      </c>
      <c r="D32" s="71" t="s">
        <v>65</v>
      </c>
      <c r="E32" s="38">
        <v>60</v>
      </c>
      <c r="F32" s="3" t="s">
        <v>133</v>
      </c>
      <c r="G32" s="71" t="s">
        <v>119</v>
      </c>
      <c r="H32" s="38">
        <v>90</v>
      </c>
      <c r="I32" s="3" t="s">
        <v>177</v>
      </c>
      <c r="J32" s="75" t="s">
        <v>189</v>
      </c>
    </row>
    <row r="33" spans="2:10" ht="27" customHeight="1">
      <c r="B33" s="99" t="s">
        <v>581</v>
      </c>
      <c r="C33" s="99"/>
      <c r="D33" s="99"/>
      <c r="E33" s="99"/>
      <c r="F33" s="99"/>
      <c r="G33" s="99"/>
      <c r="H33" s="99"/>
      <c r="I33" s="99"/>
      <c r="J33" s="99"/>
    </row>
    <row r="34" spans="2:10" ht="26.25" customHeight="1">
      <c r="B34" s="53" t="s">
        <v>0</v>
      </c>
      <c r="C34" s="3" t="s">
        <v>1</v>
      </c>
      <c r="D34" s="53" t="s">
        <v>15</v>
      </c>
      <c r="E34" s="53" t="s">
        <v>0</v>
      </c>
      <c r="F34" s="3" t="s">
        <v>1</v>
      </c>
      <c r="G34" s="53" t="s">
        <v>15</v>
      </c>
      <c r="H34" s="53" t="s">
        <v>0</v>
      </c>
      <c r="I34" s="3" t="s">
        <v>1</v>
      </c>
      <c r="J34" s="53" t="s">
        <v>15</v>
      </c>
    </row>
    <row r="35" spans="2:10" ht="19.5" customHeight="1">
      <c r="B35" s="38">
        <v>91</v>
      </c>
      <c r="C35" s="3" t="s">
        <v>395</v>
      </c>
      <c r="D35" s="75" t="s">
        <v>189</v>
      </c>
      <c r="E35" s="38">
        <v>121</v>
      </c>
      <c r="F35" s="3" t="s">
        <v>234</v>
      </c>
      <c r="G35" s="71" t="s">
        <v>248</v>
      </c>
      <c r="H35" s="38">
        <v>151</v>
      </c>
      <c r="I35" s="3" t="s">
        <v>290</v>
      </c>
      <c r="J35" s="71" t="s">
        <v>304</v>
      </c>
    </row>
    <row r="36" spans="2:10" ht="19.5" customHeight="1">
      <c r="B36" s="38">
        <v>92</v>
      </c>
      <c r="C36" s="3" t="s">
        <v>178</v>
      </c>
      <c r="D36" s="81" t="s">
        <v>530</v>
      </c>
      <c r="E36" s="38">
        <v>122</v>
      </c>
      <c r="F36" s="3" t="s">
        <v>235</v>
      </c>
      <c r="G36" s="71" t="s">
        <v>249</v>
      </c>
      <c r="H36" s="38">
        <v>152</v>
      </c>
      <c r="I36" s="3" t="s">
        <v>291</v>
      </c>
      <c r="J36" s="71" t="s">
        <v>486</v>
      </c>
    </row>
    <row r="37" spans="2:10" ht="19.5" customHeight="1">
      <c r="B37" s="38">
        <v>93</v>
      </c>
      <c r="C37" s="3" t="s">
        <v>179</v>
      </c>
      <c r="D37" s="71" t="s">
        <v>191</v>
      </c>
      <c r="E37" s="38">
        <v>123</v>
      </c>
      <c r="F37" s="3" t="s">
        <v>236</v>
      </c>
      <c r="G37" s="71" t="s">
        <v>250</v>
      </c>
      <c r="H37" s="38">
        <v>153</v>
      </c>
      <c r="I37" s="3" t="s">
        <v>447</v>
      </c>
      <c r="J37" s="71" t="s">
        <v>442</v>
      </c>
    </row>
    <row r="38" spans="2:10" ht="19.5" customHeight="1">
      <c r="B38" s="38">
        <v>94</v>
      </c>
      <c r="C38" s="3" t="s">
        <v>180</v>
      </c>
      <c r="D38" s="71" t="s">
        <v>192</v>
      </c>
      <c r="E38" s="38">
        <v>124</v>
      </c>
      <c r="F38" s="3" t="s">
        <v>237</v>
      </c>
      <c r="G38" s="71" t="s">
        <v>251</v>
      </c>
      <c r="H38" s="38">
        <v>154</v>
      </c>
      <c r="I38" s="3" t="s">
        <v>292</v>
      </c>
      <c r="J38" s="71" t="s">
        <v>305</v>
      </c>
    </row>
    <row r="39" spans="2:10" ht="19.5" customHeight="1">
      <c r="B39" s="38">
        <v>95</v>
      </c>
      <c r="C39" s="3" t="s">
        <v>181</v>
      </c>
      <c r="D39" s="71" t="s">
        <v>193</v>
      </c>
      <c r="E39" s="38">
        <v>125</v>
      </c>
      <c r="F39" s="3" t="s">
        <v>238</v>
      </c>
      <c r="G39" s="71" t="s">
        <v>252</v>
      </c>
      <c r="H39" s="38">
        <v>155</v>
      </c>
      <c r="I39" s="3" t="s">
        <v>293</v>
      </c>
      <c r="J39" s="71" t="s">
        <v>306</v>
      </c>
    </row>
    <row r="40" spans="2:10" ht="19.5" customHeight="1">
      <c r="B40" s="38">
        <v>96</v>
      </c>
      <c r="C40" s="3" t="s">
        <v>182</v>
      </c>
      <c r="D40" s="71" t="s">
        <v>194</v>
      </c>
      <c r="E40" s="38">
        <v>126</v>
      </c>
      <c r="F40" s="3" t="s">
        <v>239</v>
      </c>
      <c r="G40" s="71" t="s">
        <v>253</v>
      </c>
      <c r="H40" s="38">
        <v>156</v>
      </c>
      <c r="I40" s="3" t="s">
        <v>294</v>
      </c>
      <c r="J40" s="71" t="s">
        <v>307</v>
      </c>
    </row>
    <row r="41" spans="2:10" ht="19.5" customHeight="1">
      <c r="B41" s="38">
        <v>97</v>
      </c>
      <c r="C41" s="3" t="s">
        <v>195</v>
      </c>
      <c r="D41" s="71" t="s">
        <v>210</v>
      </c>
      <c r="E41" s="38">
        <v>127</v>
      </c>
      <c r="F41" s="3" t="s">
        <v>254</v>
      </c>
      <c r="G41" s="71" t="s">
        <v>269</v>
      </c>
      <c r="H41" s="38">
        <v>157</v>
      </c>
      <c r="I41" s="3" t="s">
        <v>295</v>
      </c>
      <c r="J41" s="71" t="s">
        <v>310</v>
      </c>
    </row>
    <row r="42" spans="2:10" ht="19.5" customHeight="1">
      <c r="B42" s="38">
        <v>98</v>
      </c>
      <c r="C42" s="3" t="s">
        <v>196</v>
      </c>
      <c r="D42" s="71" t="s">
        <v>211</v>
      </c>
      <c r="E42" s="38">
        <v>128</v>
      </c>
      <c r="F42" s="3" t="s">
        <v>255</v>
      </c>
      <c r="G42" s="71" t="s">
        <v>270</v>
      </c>
      <c r="H42" s="38">
        <v>158</v>
      </c>
      <c r="I42" s="3" t="s">
        <v>296</v>
      </c>
      <c r="J42" s="71" t="s">
        <v>323</v>
      </c>
    </row>
    <row r="43" spans="2:10" ht="19.5" customHeight="1">
      <c r="B43" s="38">
        <v>99</v>
      </c>
      <c r="C43" s="3" t="s">
        <v>197</v>
      </c>
      <c r="D43" s="71" t="s">
        <v>212</v>
      </c>
      <c r="E43" s="38">
        <v>129</v>
      </c>
      <c r="F43" s="3" t="s">
        <v>256</v>
      </c>
      <c r="G43" s="71" t="s">
        <v>271</v>
      </c>
      <c r="H43" s="38">
        <v>159</v>
      </c>
      <c r="I43" s="3" t="s">
        <v>297</v>
      </c>
      <c r="J43" s="71" t="s">
        <v>535</v>
      </c>
    </row>
    <row r="44" spans="2:10" ht="19.5" customHeight="1">
      <c r="B44" s="38">
        <v>100</v>
      </c>
      <c r="C44" s="3" t="s">
        <v>198</v>
      </c>
      <c r="D44" s="71" t="s">
        <v>213</v>
      </c>
      <c r="E44" s="38">
        <v>130</v>
      </c>
      <c r="F44" s="3" t="s">
        <v>257</v>
      </c>
      <c r="G44" s="71" t="s">
        <v>272</v>
      </c>
      <c r="H44" s="38">
        <v>160</v>
      </c>
      <c r="I44" s="3" t="s">
        <v>311</v>
      </c>
      <c r="J44" s="71" t="s">
        <v>325</v>
      </c>
    </row>
    <row r="45" spans="2:10" ht="19.5" customHeight="1">
      <c r="B45" s="38">
        <v>101</v>
      </c>
      <c r="C45" s="3" t="s">
        <v>199</v>
      </c>
      <c r="D45" s="71" t="s">
        <v>214</v>
      </c>
      <c r="E45" s="38">
        <v>131</v>
      </c>
      <c r="F45" s="3" t="s">
        <v>258</v>
      </c>
      <c r="G45" s="71" t="s">
        <v>485</v>
      </c>
      <c r="H45" s="38">
        <v>161</v>
      </c>
      <c r="I45" s="3" t="s">
        <v>312</v>
      </c>
      <c r="J45" s="71" t="s">
        <v>326</v>
      </c>
    </row>
    <row r="46" spans="2:10" ht="19.5" customHeight="1">
      <c r="B46" s="38">
        <v>102</v>
      </c>
      <c r="C46" s="3" t="s">
        <v>200</v>
      </c>
      <c r="D46" s="71" t="s">
        <v>215</v>
      </c>
      <c r="E46" s="38">
        <v>132</v>
      </c>
      <c r="F46" s="3" t="s">
        <v>259</v>
      </c>
      <c r="G46" s="71" t="s">
        <v>531</v>
      </c>
      <c r="H46" s="38">
        <v>162</v>
      </c>
      <c r="I46" s="3" t="s">
        <v>313</v>
      </c>
      <c r="J46" s="71" t="s">
        <v>487</v>
      </c>
    </row>
    <row r="47" spans="2:10" ht="19.5" customHeight="1">
      <c r="B47" s="38">
        <v>103</v>
      </c>
      <c r="C47" s="3" t="s">
        <v>201</v>
      </c>
      <c r="D47" s="71" t="s">
        <v>216</v>
      </c>
      <c r="E47" s="38">
        <v>133</v>
      </c>
      <c r="F47" s="3" t="s">
        <v>260</v>
      </c>
      <c r="G47" s="71" t="s">
        <v>532</v>
      </c>
      <c r="H47" s="38">
        <v>163</v>
      </c>
      <c r="I47" s="3" t="s">
        <v>314</v>
      </c>
      <c r="J47" s="71" t="s">
        <v>536</v>
      </c>
    </row>
    <row r="48" spans="2:10" ht="19.5" customHeight="1">
      <c r="B48" s="38">
        <v>104</v>
      </c>
      <c r="C48" s="3" t="s">
        <v>202</v>
      </c>
      <c r="D48" s="71" t="s">
        <v>217</v>
      </c>
      <c r="E48" s="38">
        <v>134</v>
      </c>
      <c r="F48" s="3" t="s">
        <v>261</v>
      </c>
      <c r="G48" s="71" t="s">
        <v>275</v>
      </c>
      <c r="H48" s="38">
        <v>164</v>
      </c>
      <c r="I48" s="3" t="s">
        <v>315</v>
      </c>
      <c r="J48" s="71" t="s">
        <v>327</v>
      </c>
    </row>
    <row r="49" spans="2:10" ht="19.5" customHeight="1">
      <c r="B49" s="38">
        <v>105</v>
      </c>
      <c r="C49" s="3" t="s">
        <v>203</v>
      </c>
      <c r="D49" s="71" t="s">
        <v>218</v>
      </c>
      <c r="E49" s="38">
        <v>135</v>
      </c>
      <c r="F49" s="3" t="s">
        <v>405</v>
      </c>
      <c r="G49" s="71" t="s">
        <v>275</v>
      </c>
      <c r="H49" s="38">
        <v>165</v>
      </c>
      <c r="I49" s="3" t="s">
        <v>318</v>
      </c>
      <c r="J49" s="71" t="s">
        <v>327</v>
      </c>
    </row>
    <row r="50" spans="2:10" ht="19.5" customHeight="1">
      <c r="B50" s="38">
        <v>106</v>
      </c>
      <c r="C50" s="3" t="s">
        <v>204</v>
      </c>
      <c r="D50" s="71" t="s">
        <v>219</v>
      </c>
      <c r="E50" s="38">
        <v>136</v>
      </c>
      <c r="F50" s="3" t="s">
        <v>262</v>
      </c>
      <c r="G50" s="71" t="s">
        <v>276</v>
      </c>
      <c r="H50" s="38">
        <v>166</v>
      </c>
      <c r="I50" s="3" t="s">
        <v>316</v>
      </c>
      <c r="J50" s="71" t="s">
        <v>328</v>
      </c>
    </row>
    <row r="51" spans="2:10" ht="19.5" customHeight="1">
      <c r="B51" s="38">
        <v>107</v>
      </c>
      <c r="C51" s="3" t="s">
        <v>205</v>
      </c>
      <c r="D51" s="71" t="s">
        <v>484</v>
      </c>
      <c r="E51" s="38">
        <v>137</v>
      </c>
      <c r="F51" s="3" t="s">
        <v>263</v>
      </c>
      <c r="G51" s="71" t="s">
        <v>533</v>
      </c>
      <c r="H51" s="38">
        <v>167</v>
      </c>
      <c r="I51" s="3" t="s">
        <v>317</v>
      </c>
      <c r="J51" s="71" t="s">
        <v>329</v>
      </c>
    </row>
    <row r="52" spans="2:10" ht="19.5" customHeight="1">
      <c r="B52" s="38">
        <v>108</v>
      </c>
      <c r="C52" s="3" t="s">
        <v>206</v>
      </c>
      <c r="D52" s="71" t="s">
        <v>220</v>
      </c>
      <c r="E52" s="38">
        <v>138</v>
      </c>
      <c r="F52" s="3" t="s">
        <v>264</v>
      </c>
      <c r="G52" s="71" t="s">
        <v>278</v>
      </c>
      <c r="H52" s="38">
        <v>168</v>
      </c>
      <c r="I52" s="3" t="s">
        <v>319</v>
      </c>
      <c r="J52" s="71" t="s">
        <v>330</v>
      </c>
    </row>
    <row r="53" spans="2:10" ht="19.5" customHeight="1">
      <c r="B53" s="38">
        <v>109</v>
      </c>
      <c r="C53" s="3" t="s">
        <v>207</v>
      </c>
      <c r="D53" s="71" t="s">
        <v>221</v>
      </c>
      <c r="E53" s="38">
        <v>139</v>
      </c>
      <c r="F53" s="3" t="s">
        <v>265</v>
      </c>
      <c r="G53" s="71" t="s">
        <v>279</v>
      </c>
      <c r="H53" s="38">
        <v>169</v>
      </c>
      <c r="I53" s="3" t="s">
        <v>320</v>
      </c>
      <c r="J53" s="71" t="s">
        <v>331</v>
      </c>
    </row>
    <row r="54" spans="2:10" ht="19.5" customHeight="1">
      <c r="B54" s="38">
        <v>110</v>
      </c>
      <c r="C54" s="3" t="s">
        <v>208</v>
      </c>
      <c r="D54" s="71" t="s">
        <v>222</v>
      </c>
      <c r="E54" s="38">
        <v>140</v>
      </c>
      <c r="F54" s="3" t="s">
        <v>266</v>
      </c>
      <c r="G54" s="75" t="s">
        <v>280</v>
      </c>
      <c r="H54" s="38">
        <v>170</v>
      </c>
      <c r="I54" s="3" t="s">
        <v>321</v>
      </c>
      <c r="J54" s="75" t="s">
        <v>537</v>
      </c>
    </row>
    <row r="55" spans="2:10" ht="19.5" customHeight="1">
      <c r="B55" s="38">
        <v>111</v>
      </c>
      <c r="C55" s="3" t="s">
        <v>209</v>
      </c>
      <c r="D55" s="81" t="s">
        <v>223</v>
      </c>
      <c r="E55" s="38">
        <v>141</v>
      </c>
      <c r="F55" s="3" t="s">
        <v>366</v>
      </c>
      <c r="G55" s="75" t="s">
        <v>280</v>
      </c>
      <c r="H55" s="38">
        <v>171</v>
      </c>
      <c r="I55" s="3" t="s">
        <v>367</v>
      </c>
      <c r="J55" s="75" t="s">
        <v>537</v>
      </c>
    </row>
    <row r="56" spans="2:10" ht="19.5" customHeight="1">
      <c r="B56" s="38">
        <v>112</v>
      </c>
      <c r="C56" s="3" t="s">
        <v>225</v>
      </c>
      <c r="D56" s="71" t="s">
        <v>224</v>
      </c>
      <c r="E56" s="38">
        <v>142</v>
      </c>
      <c r="F56" s="3" t="s">
        <v>267</v>
      </c>
      <c r="G56" s="71" t="s">
        <v>281</v>
      </c>
      <c r="H56" s="38">
        <v>172</v>
      </c>
      <c r="I56" s="3" t="s">
        <v>322</v>
      </c>
      <c r="J56" s="71" t="s">
        <v>333</v>
      </c>
    </row>
    <row r="57" spans="2:10" ht="19.5" customHeight="1">
      <c r="B57" s="38">
        <v>113</v>
      </c>
      <c r="C57" s="3" t="s">
        <v>226</v>
      </c>
      <c r="D57" s="71" t="s">
        <v>240</v>
      </c>
      <c r="E57" s="38">
        <v>143</v>
      </c>
      <c r="F57" s="3" t="s">
        <v>268</v>
      </c>
      <c r="G57" s="71" t="s">
        <v>282</v>
      </c>
      <c r="H57" s="38">
        <v>173</v>
      </c>
      <c r="I57" s="3" t="s">
        <v>334</v>
      </c>
      <c r="J57" s="71" t="s">
        <v>346</v>
      </c>
    </row>
    <row r="58" spans="2:10" ht="19.5" customHeight="1">
      <c r="B58" s="38">
        <v>114</v>
      </c>
      <c r="C58" s="3" t="s">
        <v>227</v>
      </c>
      <c r="D58" s="71" t="s">
        <v>241</v>
      </c>
      <c r="E58" s="38">
        <v>144</v>
      </c>
      <c r="F58" s="3" t="s">
        <v>283</v>
      </c>
      <c r="G58" s="71" t="s">
        <v>299</v>
      </c>
      <c r="H58" s="38">
        <v>174</v>
      </c>
      <c r="I58" s="3" t="s">
        <v>335</v>
      </c>
      <c r="J58" s="71" t="s">
        <v>347</v>
      </c>
    </row>
    <row r="59" spans="2:10" ht="19.5" customHeight="1">
      <c r="B59" s="38">
        <v>115</v>
      </c>
      <c r="C59" s="3" t="s">
        <v>228</v>
      </c>
      <c r="D59" s="71" t="s">
        <v>524</v>
      </c>
      <c r="E59" s="38">
        <v>145</v>
      </c>
      <c r="F59" s="3" t="s">
        <v>284</v>
      </c>
      <c r="G59" s="71" t="s">
        <v>300</v>
      </c>
      <c r="H59" s="38">
        <v>175</v>
      </c>
      <c r="I59" s="3" t="s">
        <v>336</v>
      </c>
      <c r="J59" s="71" t="s">
        <v>348</v>
      </c>
    </row>
    <row r="60" spans="2:10" ht="19.5" customHeight="1">
      <c r="B60" s="38">
        <v>116</v>
      </c>
      <c r="C60" s="3" t="s">
        <v>229</v>
      </c>
      <c r="D60" s="71" t="s">
        <v>244</v>
      </c>
      <c r="E60" s="38">
        <v>146</v>
      </c>
      <c r="F60" s="3" t="s">
        <v>285</v>
      </c>
      <c r="G60" s="71" t="s">
        <v>534</v>
      </c>
      <c r="H60" s="38">
        <v>176</v>
      </c>
      <c r="I60" s="3" t="s">
        <v>337</v>
      </c>
      <c r="J60" s="71" t="s">
        <v>349</v>
      </c>
    </row>
    <row r="61" spans="2:10" ht="19.5" customHeight="1">
      <c r="B61" s="38">
        <v>117</v>
      </c>
      <c r="C61" s="3" t="s">
        <v>230</v>
      </c>
      <c r="D61" s="71" t="s">
        <v>245</v>
      </c>
      <c r="E61" s="38">
        <v>147</v>
      </c>
      <c r="F61" s="3" t="s">
        <v>286</v>
      </c>
      <c r="G61" s="71" t="s">
        <v>309</v>
      </c>
      <c r="H61" s="38">
        <v>177</v>
      </c>
      <c r="I61" s="3" t="s">
        <v>338</v>
      </c>
      <c r="J61" s="71" t="s">
        <v>350</v>
      </c>
    </row>
    <row r="62" spans="2:10" ht="19.5" customHeight="1">
      <c r="B62" s="38">
        <v>118</v>
      </c>
      <c r="C62" s="3" t="s">
        <v>231</v>
      </c>
      <c r="D62" s="71" t="s">
        <v>243</v>
      </c>
      <c r="E62" s="38">
        <v>148</v>
      </c>
      <c r="F62" s="3" t="s">
        <v>287</v>
      </c>
      <c r="G62" s="71" t="s">
        <v>301</v>
      </c>
      <c r="H62" s="38">
        <v>178</v>
      </c>
      <c r="I62" s="3" t="s">
        <v>339</v>
      </c>
      <c r="J62" s="71" t="s">
        <v>351</v>
      </c>
    </row>
    <row r="63" spans="2:10" ht="19.5" customHeight="1">
      <c r="B63" s="38">
        <v>119</v>
      </c>
      <c r="C63" s="3" t="s">
        <v>232</v>
      </c>
      <c r="D63" s="71" t="s">
        <v>246</v>
      </c>
      <c r="E63" s="38">
        <v>149</v>
      </c>
      <c r="F63" s="3" t="s">
        <v>288</v>
      </c>
      <c r="G63" s="71" t="s">
        <v>302</v>
      </c>
      <c r="H63" s="38">
        <v>179</v>
      </c>
      <c r="I63" s="3" t="s">
        <v>340</v>
      </c>
      <c r="J63" s="71" t="s">
        <v>352</v>
      </c>
    </row>
    <row r="64" spans="2:10" ht="19.5" customHeight="1">
      <c r="B64" s="38">
        <v>120</v>
      </c>
      <c r="C64" s="3" t="s">
        <v>233</v>
      </c>
      <c r="D64" s="71" t="s">
        <v>247</v>
      </c>
      <c r="E64" s="38">
        <v>150</v>
      </c>
      <c r="F64" s="3" t="s">
        <v>289</v>
      </c>
      <c r="G64" s="71" t="s">
        <v>303</v>
      </c>
      <c r="H64" s="38">
        <v>180</v>
      </c>
      <c r="I64" s="3" t="s">
        <v>341</v>
      </c>
      <c r="J64" s="71" t="s">
        <v>353</v>
      </c>
    </row>
    <row r="65" spans="2:10" ht="25.5" customHeight="1">
      <c r="B65" s="99" t="s">
        <v>580</v>
      </c>
      <c r="C65" s="99"/>
      <c r="D65" s="99"/>
      <c r="E65" s="99"/>
      <c r="F65" s="99"/>
      <c r="G65" s="99"/>
      <c r="H65" s="99"/>
      <c r="I65" s="99"/>
      <c r="J65" s="99"/>
    </row>
    <row r="66" spans="2:10" ht="24" customHeight="1">
      <c r="B66" s="53" t="s">
        <v>0</v>
      </c>
      <c r="C66" s="3" t="s">
        <v>1</v>
      </c>
      <c r="D66" s="53" t="s">
        <v>15</v>
      </c>
      <c r="E66" s="53" t="s">
        <v>0</v>
      </c>
      <c r="F66" s="3" t="s">
        <v>1</v>
      </c>
      <c r="G66" s="53" t="s">
        <v>15</v>
      </c>
      <c r="H66" s="53" t="s">
        <v>0</v>
      </c>
      <c r="I66" s="3" t="s">
        <v>1</v>
      </c>
      <c r="J66" s="53" t="s">
        <v>15</v>
      </c>
    </row>
    <row r="67" spans="2:10" ht="19.5" customHeight="1">
      <c r="B67" s="38">
        <v>181</v>
      </c>
      <c r="C67" s="3" t="s">
        <v>342</v>
      </c>
      <c r="D67" s="71" t="s">
        <v>538</v>
      </c>
      <c r="E67" s="38">
        <v>211</v>
      </c>
      <c r="F67" s="3" t="s">
        <v>391</v>
      </c>
      <c r="G67" s="71" t="s">
        <v>423</v>
      </c>
      <c r="H67" s="38">
        <v>241</v>
      </c>
      <c r="I67" s="76" t="s">
        <v>523</v>
      </c>
      <c r="J67" s="75" t="s">
        <v>508</v>
      </c>
    </row>
    <row r="68" spans="2:10" ht="19.5" customHeight="1">
      <c r="B68" s="38">
        <v>182</v>
      </c>
      <c r="C68" s="3" t="s">
        <v>343</v>
      </c>
      <c r="D68" s="71" t="s">
        <v>355</v>
      </c>
      <c r="E68" s="38">
        <v>212</v>
      </c>
      <c r="F68" s="3" t="s">
        <v>392</v>
      </c>
      <c r="G68" s="71" t="s">
        <v>424</v>
      </c>
      <c r="H68" s="38">
        <v>242</v>
      </c>
      <c r="I68" s="76" t="s">
        <v>523</v>
      </c>
      <c r="J68" s="75" t="s">
        <v>509</v>
      </c>
    </row>
    <row r="69" spans="2:10" ht="19.5" customHeight="1">
      <c r="B69" s="38">
        <v>183</v>
      </c>
      <c r="C69" s="3" t="s">
        <v>363</v>
      </c>
      <c r="D69" s="71" t="s">
        <v>356</v>
      </c>
      <c r="E69" s="38">
        <v>213</v>
      </c>
      <c r="F69" s="3" t="s">
        <v>393</v>
      </c>
      <c r="G69" s="71" t="s">
        <v>425</v>
      </c>
      <c r="H69" s="38">
        <v>243</v>
      </c>
      <c r="I69" s="76" t="s">
        <v>523</v>
      </c>
      <c r="J69" s="75" t="s">
        <v>593</v>
      </c>
    </row>
    <row r="70" spans="2:10" ht="19.5" customHeight="1">
      <c r="B70" s="38">
        <v>184</v>
      </c>
      <c r="C70" s="3" t="s">
        <v>492</v>
      </c>
      <c r="D70" s="75" t="s">
        <v>357</v>
      </c>
      <c r="E70" s="38">
        <v>214</v>
      </c>
      <c r="F70" s="3" t="s">
        <v>394</v>
      </c>
      <c r="G70" s="71" t="s">
        <v>426</v>
      </c>
      <c r="H70" s="38">
        <v>244</v>
      </c>
      <c r="I70" s="76" t="s">
        <v>523</v>
      </c>
      <c r="J70" s="75" t="s">
        <v>510</v>
      </c>
    </row>
    <row r="71" spans="2:10" ht="19.5" customHeight="1">
      <c r="B71" s="38">
        <v>185</v>
      </c>
      <c r="C71" s="3" t="s">
        <v>398</v>
      </c>
      <c r="D71" s="75" t="s">
        <v>357</v>
      </c>
      <c r="E71" s="38">
        <v>215</v>
      </c>
      <c r="F71" s="3" t="s">
        <v>396</v>
      </c>
      <c r="G71" s="71" t="s">
        <v>427</v>
      </c>
      <c r="H71" s="38">
        <v>245</v>
      </c>
      <c r="I71" s="76" t="s">
        <v>523</v>
      </c>
      <c r="J71" s="75" t="s">
        <v>511</v>
      </c>
    </row>
    <row r="72" spans="2:10" ht="19.5" customHeight="1">
      <c r="B72" s="38">
        <v>186</v>
      </c>
      <c r="C72" s="3" t="s">
        <v>491</v>
      </c>
      <c r="D72" s="75" t="s">
        <v>358</v>
      </c>
      <c r="E72" s="38">
        <v>216</v>
      </c>
      <c r="F72" s="3" t="s">
        <v>397</v>
      </c>
      <c r="G72" s="71" t="s">
        <v>428</v>
      </c>
      <c r="H72" s="38">
        <v>246</v>
      </c>
      <c r="I72" s="76" t="s">
        <v>523</v>
      </c>
      <c r="J72" s="75" t="s">
        <v>512</v>
      </c>
    </row>
    <row r="73" spans="2:10" ht="19.5" customHeight="1">
      <c r="B73" s="38">
        <v>187</v>
      </c>
      <c r="C73" s="3" t="s">
        <v>399</v>
      </c>
      <c r="D73" s="75" t="s">
        <v>358</v>
      </c>
      <c r="E73" s="38">
        <v>217</v>
      </c>
      <c r="F73" s="3" t="s">
        <v>400</v>
      </c>
      <c r="G73" s="71" t="s">
        <v>429</v>
      </c>
      <c r="H73" s="38">
        <v>247</v>
      </c>
      <c r="I73" s="76" t="s">
        <v>523</v>
      </c>
      <c r="J73" s="71" t="s">
        <v>597</v>
      </c>
    </row>
    <row r="74" spans="2:10" ht="19.5" customHeight="1">
      <c r="B74" s="38">
        <v>188</v>
      </c>
      <c r="C74" s="3" t="s">
        <v>344</v>
      </c>
      <c r="D74" s="71" t="s">
        <v>505</v>
      </c>
      <c r="E74" s="38">
        <v>218</v>
      </c>
      <c r="F74" s="3" t="s">
        <v>401</v>
      </c>
      <c r="G74" s="71" t="s">
        <v>430</v>
      </c>
      <c r="H74" s="38">
        <v>248</v>
      </c>
      <c r="I74" s="76" t="s">
        <v>523</v>
      </c>
      <c r="J74" s="75" t="s">
        <v>513</v>
      </c>
    </row>
    <row r="75" spans="2:10" ht="19.5" customHeight="1">
      <c r="B75" s="38">
        <v>189</v>
      </c>
      <c r="C75" s="3" t="s">
        <v>345</v>
      </c>
      <c r="D75" s="71" t="s">
        <v>359</v>
      </c>
      <c r="E75" s="38">
        <v>219</v>
      </c>
      <c r="F75" s="3" t="s">
        <v>402</v>
      </c>
      <c r="G75" s="71" t="s">
        <v>431</v>
      </c>
      <c r="H75" s="38">
        <v>249</v>
      </c>
      <c r="I75" s="76" t="s">
        <v>523</v>
      </c>
      <c r="J75" s="75" t="s">
        <v>514</v>
      </c>
    </row>
    <row r="76" spans="2:10" ht="19.5" customHeight="1">
      <c r="B76" s="38">
        <v>190</v>
      </c>
      <c r="C76" s="3" t="s">
        <v>360</v>
      </c>
      <c r="D76" s="71" t="s">
        <v>364</v>
      </c>
      <c r="E76" s="38">
        <v>220</v>
      </c>
      <c r="F76" s="3" t="s">
        <v>403</v>
      </c>
      <c r="G76" s="71" t="s">
        <v>540</v>
      </c>
      <c r="H76" s="38">
        <v>250</v>
      </c>
      <c r="I76" s="76" t="s">
        <v>523</v>
      </c>
      <c r="J76" s="75" t="s">
        <v>515</v>
      </c>
    </row>
    <row r="77" spans="2:10" ht="19.5" customHeight="1">
      <c r="B77" s="38">
        <v>191</v>
      </c>
      <c r="C77" s="3" t="s">
        <v>361</v>
      </c>
      <c r="D77" s="71" t="s">
        <v>365</v>
      </c>
      <c r="E77" s="38">
        <v>221</v>
      </c>
      <c r="F77" s="3" t="s">
        <v>404</v>
      </c>
      <c r="G77" s="71" t="s">
        <v>541</v>
      </c>
      <c r="H77" s="38">
        <v>251</v>
      </c>
      <c r="I77" s="76" t="s">
        <v>523</v>
      </c>
      <c r="J77" s="75" t="s">
        <v>516</v>
      </c>
    </row>
    <row r="78" spans="2:10" ht="19.5" customHeight="1">
      <c r="B78" s="38">
        <v>192</v>
      </c>
      <c r="C78" s="3" t="s">
        <v>362</v>
      </c>
      <c r="D78" s="71" t="s">
        <v>107</v>
      </c>
      <c r="E78" s="38">
        <v>222</v>
      </c>
      <c r="F78" s="3" t="s">
        <v>406</v>
      </c>
      <c r="G78" s="71" t="s">
        <v>434</v>
      </c>
      <c r="H78" s="38">
        <v>252</v>
      </c>
      <c r="I78" s="76" t="s">
        <v>523</v>
      </c>
      <c r="J78" s="75" t="s">
        <v>517</v>
      </c>
    </row>
    <row r="79" spans="2:10" ht="19.5" customHeight="1">
      <c r="B79" s="38">
        <v>193</v>
      </c>
      <c r="C79" s="3" t="s">
        <v>539</v>
      </c>
      <c r="D79" s="71" t="s">
        <v>490</v>
      </c>
      <c r="E79" s="38">
        <v>223</v>
      </c>
      <c r="F79" s="3" t="s">
        <v>407</v>
      </c>
      <c r="G79" s="71" t="s">
        <v>435</v>
      </c>
      <c r="H79" s="38">
        <v>253</v>
      </c>
      <c r="I79" s="76" t="s">
        <v>523</v>
      </c>
      <c r="J79" s="75" t="s">
        <v>518</v>
      </c>
    </row>
    <row r="80" spans="2:10" ht="19.5" customHeight="1">
      <c r="B80" s="38">
        <v>194</v>
      </c>
      <c r="C80" s="3" t="s">
        <v>368</v>
      </c>
      <c r="D80" s="71" t="s">
        <v>489</v>
      </c>
      <c r="E80" s="38">
        <v>224</v>
      </c>
      <c r="F80" s="3" t="s">
        <v>408</v>
      </c>
      <c r="G80" s="71" t="s">
        <v>436</v>
      </c>
      <c r="H80" s="38">
        <v>254</v>
      </c>
      <c r="I80" s="76" t="s">
        <v>523</v>
      </c>
      <c r="J80" s="75" t="s">
        <v>519</v>
      </c>
    </row>
    <row r="81" spans="2:10" ht="19.5" customHeight="1">
      <c r="B81" s="38">
        <v>195</v>
      </c>
      <c r="C81" s="3" t="s">
        <v>369</v>
      </c>
      <c r="D81" s="71" t="s">
        <v>373</v>
      </c>
      <c r="E81" s="38">
        <v>225</v>
      </c>
      <c r="F81" s="3" t="s">
        <v>409</v>
      </c>
      <c r="G81" s="71" t="s">
        <v>437</v>
      </c>
      <c r="H81" s="38">
        <v>255</v>
      </c>
      <c r="I81" s="76" t="s">
        <v>523</v>
      </c>
      <c r="J81" s="75" t="s">
        <v>520</v>
      </c>
    </row>
    <row r="82" spans="2:10" ht="19.5" customHeight="1">
      <c r="B82" s="38">
        <v>196</v>
      </c>
      <c r="C82" s="3" t="s">
        <v>370</v>
      </c>
      <c r="D82" s="71" t="s">
        <v>374</v>
      </c>
      <c r="E82" s="38">
        <v>226</v>
      </c>
      <c r="F82" s="3" t="s">
        <v>410</v>
      </c>
      <c r="G82" s="71" t="s">
        <v>438</v>
      </c>
      <c r="H82" s="38">
        <v>256</v>
      </c>
      <c r="I82" s="76" t="s">
        <v>523</v>
      </c>
      <c r="J82" s="75" t="s">
        <v>521</v>
      </c>
    </row>
    <row r="83" spans="2:10" ht="19.5" customHeight="1">
      <c r="B83" s="38">
        <v>197</v>
      </c>
      <c r="C83" s="3" t="s">
        <v>371</v>
      </c>
      <c r="D83" s="71" t="s">
        <v>375</v>
      </c>
      <c r="E83" s="38">
        <v>227</v>
      </c>
      <c r="F83" s="3" t="s">
        <v>411</v>
      </c>
      <c r="G83" s="71" t="s">
        <v>439</v>
      </c>
      <c r="H83" s="38">
        <v>257</v>
      </c>
      <c r="I83" s="76" t="s">
        <v>523</v>
      </c>
      <c r="J83" s="75" t="s">
        <v>522</v>
      </c>
    </row>
    <row r="84" spans="2:10" ht="19.5" customHeight="1">
      <c r="B84" s="38">
        <v>198</v>
      </c>
      <c r="C84" s="3" t="s">
        <v>377</v>
      </c>
      <c r="D84" s="71" t="s">
        <v>376</v>
      </c>
      <c r="E84" s="38">
        <v>228</v>
      </c>
      <c r="F84" s="3" t="s">
        <v>412</v>
      </c>
      <c r="G84" s="71" t="s">
        <v>440</v>
      </c>
      <c r="H84" s="38">
        <v>258</v>
      </c>
      <c r="I84" s="76" t="s">
        <v>523</v>
      </c>
      <c r="J84" s="75" t="s">
        <v>584</v>
      </c>
    </row>
    <row r="85" spans="2:10" ht="19.5" customHeight="1">
      <c r="B85" s="38">
        <v>199</v>
      </c>
      <c r="C85" s="3" t="s">
        <v>378</v>
      </c>
      <c r="D85" s="71" t="s">
        <v>413</v>
      </c>
      <c r="E85" s="38">
        <v>229</v>
      </c>
      <c r="F85" s="53">
        <v>244</v>
      </c>
      <c r="G85" s="71" t="s">
        <v>441</v>
      </c>
      <c r="H85" s="38">
        <v>259</v>
      </c>
      <c r="I85" s="38"/>
      <c r="J85" s="75"/>
    </row>
    <row r="86" spans="2:10" ht="19.5" customHeight="1">
      <c r="B86" s="38">
        <v>200</v>
      </c>
      <c r="C86" s="3" t="s">
        <v>379</v>
      </c>
      <c r="D86" s="71" t="s">
        <v>414</v>
      </c>
      <c r="E86" s="38">
        <v>230</v>
      </c>
      <c r="F86" s="3" t="s">
        <v>448</v>
      </c>
      <c r="G86" s="71" t="s">
        <v>443</v>
      </c>
      <c r="H86" s="38">
        <v>260</v>
      </c>
      <c r="I86" s="38"/>
      <c r="J86" s="75"/>
    </row>
    <row r="87" spans="2:10" ht="19.5" customHeight="1">
      <c r="B87" s="38">
        <v>201</v>
      </c>
      <c r="C87" s="3" t="s">
        <v>380</v>
      </c>
      <c r="D87" s="71" t="s">
        <v>415</v>
      </c>
      <c r="E87" s="38">
        <v>231</v>
      </c>
      <c r="F87" s="3" t="s">
        <v>449</v>
      </c>
      <c r="G87" s="71" t="s">
        <v>444</v>
      </c>
      <c r="H87" s="38">
        <v>261</v>
      </c>
      <c r="I87" s="3"/>
      <c r="J87" s="2"/>
    </row>
    <row r="88" spans="2:10" ht="19.5" customHeight="1">
      <c r="B88" s="38">
        <v>202</v>
      </c>
      <c r="C88" s="3" t="s">
        <v>382</v>
      </c>
      <c r="D88" s="71" t="s">
        <v>417</v>
      </c>
      <c r="E88" s="38">
        <v>232</v>
      </c>
      <c r="F88" s="3" t="s">
        <v>450</v>
      </c>
      <c r="G88" s="71" t="s">
        <v>445</v>
      </c>
      <c r="H88" s="38">
        <v>262</v>
      </c>
      <c r="I88" s="3"/>
      <c r="J88" s="2"/>
    </row>
    <row r="89" spans="2:10" ht="19.5" customHeight="1">
      <c r="B89" s="38">
        <v>203</v>
      </c>
      <c r="C89" s="3" t="s">
        <v>383</v>
      </c>
      <c r="D89" s="71" t="s">
        <v>418</v>
      </c>
      <c r="E89" s="38">
        <v>233</v>
      </c>
      <c r="F89" s="3" t="s">
        <v>452</v>
      </c>
      <c r="G89" s="71" t="s">
        <v>446</v>
      </c>
      <c r="H89" s="38">
        <v>263</v>
      </c>
      <c r="I89" s="3"/>
      <c r="J89" s="2"/>
    </row>
    <row r="90" spans="2:10" ht="19.5" customHeight="1">
      <c r="B90" s="38">
        <v>204</v>
      </c>
      <c r="C90" s="3" t="s">
        <v>384</v>
      </c>
      <c r="D90" s="71" t="s">
        <v>418</v>
      </c>
      <c r="E90" s="38">
        <v>234</v>
      </c>
      <c r="F90" s="3" t="s">
        <v>453</v>
      </c>
      <c r="G90" s="71" t="s">
        <v>458</v>
      </c>
      <c r="H90" s="38">
        <v>264</v>
      </c>
      <c r="I90" s="3"/>
      <c r="J90" s="2"/>
    </row>
    <row r="91" spans="2:10" ht="19.5" customHeight="1">
      <c r="B91" s="38">
        <v>205</v>
      </c>
      <c r="C91" s="3" t="s">
        <v>385</v>
      </c>
      <c r="D91" s="71" t="s">
        <v>419</v>
      </c>
      <c r="E91" s="38">
        <v>235</v>
      </c>
      <c r="F91" s="3" t="s">
        <v>454</v>
      </c>
      <c r="G91" s="71" t="s">
        <v>459</v>
      </c>
      <c r="H91" s="38">
        <v>265</v>
      </c>
      <c r="I91" s="3"/>
      <c r="J91" s="2"/>
    </row>
    <row r="92" spans="2:10" ht="19.5" customHeight="1">
      <c r="B92" s="38">
        <v>206</v>
      </c>
      <c r="C92" s="3" t="s">
        <v>386</v>
      </c>
      <c r="D92" s="71" t="s">
        <v>419</v>
      </c>
      <c r="E92" s="38">
        <v>236</v>
      </c>
      <c r="F92" s="3" t="s">
        <v>455</v>
      </c>
      <c r="G92" s="71" t="s">
        <v>460</v>
      </c>
      <c r="H92" s="38">
        <v>266</v>
      </c>
      <c r="I92" s="3"/>
      <c r="J92" s="2"/>
    </row>
    <row r="93" spans="2:10" ht="19.5" customHeight="1">
      <c r="B93" s="38">
        <v>207</v>
      </c>
      <c r="C93" s="3" t="s">
        <v>387</v>
      </c>
      <c r="D93" s="71" t="s">
        <v>420</v>
      </c>
      <c r="E93" s="38">
        <v>237</v>
      </c>
      <c r="F93" s="3" t="s">
        <v>456</v>
      </c>
      <c r="G93" s="71" t="s">
        <v>461</v>
      </c>
      <c r="H93" s="38">
        <v>267</v>
      </c>
      <c r="I93" s="3"/>
      <c r="J93" s="2"/>
    </row>
    <row r="94" spans="2:10" ht="19.5" customHeight="1">
      <c r="B94" s="38">
        <v>208</v>
      </c>
      <c r="C94" s="3" t="s">
        <v>388</v>
      </c>
      <c r="D94" s="71" t="s">
        <v>420</v>
      </c>
      <c r="E94" s="38">
        <v>238</v>
      </c>
      <c r="F94" s="3" t="s">
        <v>457</v>
      </c>
      <c r="G94" s="71" t="s">
        <v>595</v>
      </c>
      <c r="H94" s="38">
        <v>268</v>
      </c>
      <c r="I94" s="3"/>
      <c r="J94" s="2"/>
    </row>
    <row r="95" spans="2:10" ht="19.5" customHeight="1">
      <c r="B95" s="38">
        <v>209</v>
      </c>
      <c r="C95" s="3" t="s">
        <v>389</v>
      </c>
      <c r="D95" s="71" t="s">
        <v>421</v>
      </c>
      <c r="E95" s="38">
        <v>239</v>
      </c>
      <c r="F95" s="76" t="s">
        <v>523</v>
      </c>
      <c r="G95" s="75" t="s">
        <v>506</v>
      </c>
      <c r="H95" s="38">
        <v>269</v>
      </c>
      <c r="I95" s="3"/>
      <c r="J95" s="2"/>
    </row>
    <row r="96" spans="2:10" ht="19.5" customHeight="1">
      <c r="B96" s="38">
        <v>210</v>
      </c>
      <c r="C96" s="3" t="s">
        <v>390</v>
      </c>
      <c r="D96" s="71" t="s">
        <v>422</v>
      </c>
      <c r="E96" s="38">
        <v>240</v>
      </c>
      <c r="F96" s="76" t="s">
        <v>523</v>
      </c>
      <c r="G96" s="75" t="s">
        <v>507</v>
      </c>
      <c r="H96" s="38">
        <v>270</v>
      </c>
      <c r="I96" s="3"/>
      <c r="J96" s="2"/>
    </row>
  </sheetData>
  <mergeCells count="3">
    <mergeCell ref="B1:J1"/>
    <mergeCell ref="B33:J33"/>
    <mergeCell ref="B65:J65"/>
  </mergeCells>
  <pageMargins left="1.7" right="0.2" top="0.5" bottom="0.5" header="0.3" footer="0.3"/>
  <pageSetup paperSize="5" scale="85" orientation="landscape" verticalDpi="0" r:id="rId1"/>
  <ignoredErrors>
    <ignoredError sqref="C6:C7 C21:C26 F9:F18 I5:I7 F29 F67:F94 C69:C96 F35:F64 I35:I63 C35:C64" numberStoredAsText="1"/>
    <ignoredError sqref="C8:C20 I8:I13 I20:I32" twoDigitTextYear="1" numberStoredAsText="1"/>
    <ignoredError sqref="I14:I1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न.नं.९खासगाव 23-24 </vt:lpstr>
      <vt:lpstr>खासगाव </vt:lpstr>
      <vt:lpstr>Sheet14</vt:lpstr>
      <vt:lpstr>न नं.9  2024-25</vt:lpstr>
      <vt:lpstr>Sheet1</vt:lpstr>
      <vt:lpstr>'न नं.9  2024-25'!Print_Titles</vt:lpstr>
      <vt:lpstr>'न.नं.९खासगाव 23-24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2024-06-01T06:21:05Z</dcterms:modified>
</cp:coreProperties>
</file>