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Data_rotting/ACM_TOPS/"/>
    </mc:Choice>
  </mc:AlternateContent>
  <xr:revisionPtr revIDLastSave="24" documentId="8_{58F11C84-7F35-41C6-92A1-A8E109993FF0}" xr6:coauthVersionLast="47" xr6:coauthVersionMax="47" xr10:uidLastSave="{DFD175C2-162A-4AB6-A858-65653E5EFF21}"/>
  <bookViews>
    <workbookView xWindow="-108" yWindow="-108" windowWidth="23256" windowHeight="12456" tabRatio="500" firstSheet="3" activeTab="7" xr2:uid="{00000000-000D-0000-FFFF-FFFF00000000}"/>
  </bookViews>
  <sheets>
    <sheet name="Our_Implementation_2048_bit_Pub" sheetId="1" r:id="rId1"/>
    <sheet name="non-priv" sheetId="15" r:id="rId2"/>
    <sheet name="Our_Implementation" sheetId="3" r:id="rId3"/>
    <sheet name="ABY_2PC" sheetId="4" r:id="rId4"/>
    <sheet name="FE_CiFEr" sheetId="5" r:id="rId5"/>
    <sheet name="Rough" sheetId="6" r:id="rId6"/>
    <sheet name="ACM_TOPS_Implementation" sheetId="11" r:id="rId7"/>
    <sheet name="ACM_TOPS_Comp" sheetId="13" r:id="rId8"/>
    <sheet name="Comparison" sheetId="7" r:id="rId9"/>
    <sheet name="Java in Enclave to Non-enclave" sheetId="8" r:id="rId10"/>
    <sheet name="Comparison with redactable sign" sheetId="9" r:id="rId11"/>
    <sheet name="Sheet2" sheetId="10" r:id="rId12"/>
    <sheet name="ACM_TOPS_Implementation_old_mea" sheetId="12" r:id="rId13"/>
    <sheet name="SendOrigData" sheetId="14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5" i="13" l="1"/>
  <c r="I46" i="13"/>
  <c r="I47" i="13"/>
  <c r="M47" i="13" s="1"/>
  <c r="I48" i="13"/>
  <c r="I44" i="13"/>
  <c r="C67" i="13"/>
  <c r="C68" i="13"/>
  <c r="C69" i="13"/>
  <c r="C70" i="13"/>
  <c r="C66" i="13"/>
  <c r="E8" i="15"/>
  <c r="E7" i="15"/>
  <c r="E6" i="15"/>
  <c r="E5" i="15"/>
  <c r="K14" i="11"/>
  <c r="K15" i="11"/>
  <c r="K16" i="11"/>
  <c r="K13" i="11"/>
  <c r="N47" i="13"/>
  <c r="N5" i="5"/>
  <c r="N6" i="5"/>
  <c r="L46" i="13" s="1"/>
  <c r="N46" i="13" s="1"/>
  <c r="N7" i="5"/>
  <c r="L47" i="13" s="1"/>
  <c r="N8" i="5"/>
  <c r="L48" i="13" s="1"/>
  <c r="N48" i="13" s="1"/>
  <c r="N4" i="5"/>
  <c r="L45" i="13"/>
  <c r="L44" i="13"/>
  <c r="K45" i="13"/>
  <c r="K46" i="13"/>
  <c r="K47" i="13"/>
  <c r="K48" i="13"/>
  <c r="K44" i="13"/>
  <c r="O60" i="4"/>
  <c r="O59" i="4"/>
  <c r="O58" i="4"/>
  <c r="O57" i="4"/>
  <c r="O56" i="4"/>
  <c r="H57" i="4"/>
  <c r="P57" i="4" s="1"/>
  <c r="H58" i="4"/>
  <c r="P58" i="4" s="1"/>
  <c r="H59" i="4"/>
  <c r="P59" i="4" s="1"/>
  <c r="H60" i="4"/>
  <c r="P60" i="4" s="1"/>
  <c r="H56" i="4"/>
  <c r="P56" i="4" s="1"/>
  <c r="J45" i="13"/>
  <c r="O45" i="13" s="1"/>
  <c r="J46" i="13"/>
  <c r="J47" i="13"/>
  <c r="J48" i="13"/>
  <c r="J44" i="13"/>
  <c r="AK15" i="11"/>
  <c r="AR15" i="11"/>
  <c r="BB15" i="11"/>
  <c r="BC15" i="11" s="1"/>
  <c r="AK16" i="11"/>
  <c r="AR16" i="11"/>
  <c r="BB16" i="11"/>
  <c r="BC16" i="11"/>
  <c r="AK17" i="11"/>
  <c r="BB17" i="11"/>
  <c r="BC17" i="11"/>
  <c r="AK18" i="11"/>
  <c r="BB18" i="11"/>
  <c r="BC18" i="11"/>
  <c r="AK19" i="11"/>
  <c r="C45" i="13"/>
  <c r="C46" i="13"/>
  <c r="C47" i="13"/>
  <c r="C48" i="13"/>
  <c r="C44" i="13"/>
  <c r="C12" i="14"/>
  <c r="C13" i="14"/>
  <c r="C14" i="14"/>
  <c r="C15" i="14"/>
  <c r="C11" i="14"/>
  <c r="B12" i="14"/>
  <c r="B13" i="14"/>
  <c r="B14" i="14"/>
  <c r="B15" i="14"/>
  <c r="B11" i="14"/>
  <c r="X12" i="13"/>
  <c r="X13" i="13"/>
  <c r="X14" i="13"/>
  <c r="X15" i="13"/>
  <c r="X11" i="13"/>
  <c r="D67" i="13"/>
  <c r="D68" i="13"/>
  <c r="D69" i="13"/>
  <c r="D70" i="13"/>
  <c r="D66" i="13"/>
  <c r="D45" i="13"/>
  <c r="D46" i="13"/>
  <c r="D47" i="13"/>
  <c r="D48" i="13"/>
  <c r="D44" i="13"/>
  <c r="L89" i="13"/>
  <c r="K89" i="13"/>
  <c r="J89" i="13"/>
  <c r="F89" i="13"/>
  <c r="E89" i="13"/>
  <c r="D89" i="13"/>
  <c r="A89" i="13" s="1"/>
  <c r="L88" i="13"/>
  <c r="K88" i="13"/>
  <c r="J88" i="13"/>
  <c r="F88" i="13"/>
  <c r="E88" i="13"/>
  <c r="D88" i="13"/>
  <c r="A88" i="13" s="1"/>
  <c r="L87" i="13"/>
  <c r="K87" i="13"/>
  <c r="J87" i="13"/>
  <c r="F87" i="13"/>
  <c r="E87" i="13"/>
  <c r="D87" i="13"/>
  <c r="A87" i="13" s="1"/>
  <c r="L86" i="13"/>
  <c r="K86" i="13"/>
  <c r="J86" i="13"/>
  <c r="F86" i="13"/>
  <c r="E86" i="13"/>
  <c r="D86" i="13"/>
  <c r="A86" i="13" s="1"/>
  <c r="L85" i="13"/>
  <c r="K85" i="13"/>
  <c r="J85" i="13"/>
  <c r="F85" i="13"/>
  <c r="E85" i="13"/>
  <c r="D85" i="13"/>
  <c r="A85" i="13" s="1"/>
  <c r="F70" i="13"/>
  <c r="E70" i="13"/>
  <c r="F48" i="13"/>
  <c r="E48" i="13"/>
  <c r="F69" i="13"/>
  <c r="E69" i="13"/>
  <c r="F47" i="13"/>
  <c r="E47" i="13"/>
  <c r="F68" i="13"/>
  <c r="E68" i="13"/>
  <c r="F46" i="13"/>
  <c r="E46" i="13"/>
  <c r="F67" i="13"/>
  <c r="E67" i="13"/>
  <c r="F45" i="13"/>
  <c r="E45" i="13"/>
  <c r="F66" i="13"/>
  <c r="E66" i="13"/>
  <c r="F44" i="13"/>
  <c r="E44" i="13"/>
  <c r="T127" i="13"/>
  <c r="Y126" i="13"/>
  <c r="T126" i="13"/>
  <c r="Y125" i="13"/>
  <c r="T125" i="13"/>
  <c r="Y124" i="13"/>
  <c r="T124" i="13"/>
  <c r="Y123" i="13"/>
  <c r="T123" i="13"/>
  <c r="Y122" i="13"/>
  <c r="T122" i="13"/>
  <c r="U15" i="13"/>
  <c r="U14" i="13"/>
  <c r="U13" i="13"/>
  <c r="U12" i="13"/>
  <c r="U11" i="13"/>
  <c r="U133" i="12"/>
  <c r="R133" i="12"/>
  <c r="O133" i="12"/>
  <c r="L133" i="12"/>
  <c r="U132" i="12"/>
  <c r="R132" i="12"/>
  <c r="O132" i="12"/>
  <c r="L132" i="12"/>
  <c r="U131" i="12"/>
  <c r="R131" i="12"/>
  <c r="O131" i="12"/>
  <c r="L131" i="12"/>
  <c r="U130" i="12"/>
  <c r="R130" i="12"/>
  <c r="O130" i="12"/>
  <c r="L130" i="12"/>
  <c r="U129" i="12"/>
  <c r="R129" i="12"/>
  <c r="O129" i="12"/>
  <c r="L129" i="12"/>
  <c r="U128" i="12"/>
  <c r="R128" i="12"/>
  <c r="O128" i="12"/>
  <c r="L128" i="12"/>
  <c r="U127" i="12"/>
  <c r="R127" i="12"/>
  <c r="O127" i="12"/>
  <c r="L127" i="12"/>
  <c r="U126" i="12"/>
  <c r="R126" i="12"/>
  <c r="O126" i="12"/>
  <c r="L126" i="12"/>
  <c r="U125" i="12"/>
  <c r="R125" i="12"/>
  <c r="O125" i="12"/>
  <c r="L125" i="12"/>
  <c r="U124" i="12"/>
  <c r="R124" i="12"/>
  <c r="O124" i="12"/>
  <c r="L124" i="12"/>
  <c r="U117" i="12"/>
  <c r="T102" i="12" s="1"/>
  <c r="AH102" i="12" s="1"/>
  <c r="R117" i="12"/>
  <c r="O117" i="12"/>
  <c r="L117" i="12"/>
  <c r="U116" i="12"/>
  <c r="T101" i="12" s="1"/>
  <c r="AH101" i="12" s="1"/>
  <c r="R116" i="12"/>
  <c r="Q101" i="12" s="1"/>
  <c r="AE101" i="12" s="1"/>
  <c r="O116" i="12"/>
  <c r="L116" i="12"/>
  <c r="K101" i="12" s="1"/>
  <c r="Y101" i="12" s="1"/>
  <c r="U115" i="12"/>
  <c r="T100" i="12" s="1"/>
  <c r="AH100" i="12" s="1"/>
  <c r="R115" i="12"/>
  <c r="O115" i="12"/>
  <c r="L115" i="12"/>
  <c r="U114" i="12"/>
  <c r="T99" i="12" s="1"/>
  <c r="AH99" i="12" s="1"/>
  <c r="R114" i="12"/>
  <c r="Q99" i="12" s="1"/>
  <c r="AE99" i="12" s="1"/>
  <c r="O114" i="12"/>
  <c r="L114" i="12"/>
  <c r="U113" i="12"/>
  <c r="R113" i="12"/>
  <c r="O113" i="12"/>
  <c r="L113" i="12"/>
  <c r="U112" i="12"/>
  <c r="T97" i="12" s="1"/>
  <c r="AH97" i="12" s="1"/>
  <c r="R112" i="12"/>
  <c r="Q97" i="12" s="1"/>
  <c r="AE97" i="12" s="1"/>
  <c r="O112" i="12"/>
  <c r="L112" i="12"/>
  <c r="K97" i="12" s="1"/>
  <c r="Y97" i="12" s="1"/>
  <c r="U111" i="12"/>
  <c r="T96" i="12" s="1"/>
  <c r="AH96" i="12" s="1"/>
  <c r="R111" i="12"/>
  <c r="O111" i="12"/>
  <c r="L111" i="12"/>
  <c r="K96" i="12" s="1"/>
  <c r="Y96" i="12" s="1"/>
  <c r="U110" i="12"/>
  <c r="R110" i="12"/>
  <c r="Q95" i="12" s="1"/>
  <c r="AE95" i="12" s="1"/>
  <c r="O110" i="12"/>
  <c r="L110" i="12"/>
  <c r="U109" i="12"/>
  <c r="R109" i="12"/>
  <c r="O109" i="12"/>
  <c r="L109" i="12"/>
  <c r="U108" i="12"/>
  <c r="U118" i="12" s="1"/>
  <c r="R108" i="12"/>
  <c r="R118" i="12" s="1"/>
  <c r="O108" i="12"/>
  <c r="O118" i="12" s="1"/>
  <c r="L108" i="12"/>
  <c r="L118" i="12" s="1"/>
  <c r="M103" i="12"/>
  <c r="AI102" i="12"/>
  <c r="AG102" i="12"/>
  <c r="AF102" i="12"/>
  <c r="AC102" i="12"/>
  <c r="AB102" i="12"/>
  <c r="AA102" i="12"/>
  <c r="Z102" i="12"/>
  <c r="X102" i="12"/>
  <c r="Q102" i="12"/>
  <c r="AE102" i="12" s="1"/>
  <c r="N102" i="12"/>
  <c r="K102" i="12"/>
  <c r="Y102" i="12" s="1"/>
  <c r="AI101" i="12"/>
  <c r="AG101" i="12"/>
  <c r="AF101" i="12"/>
  <c r="AC101" i="12"/>
  <c r="AA101" i="12"/>
  <c r="Z101" i="12"/>
  <c r="X101" i="12"/>
  <c r="N101" i="12"/>
  <c r="AB101" i="12" s="1"/>
  <c r="AI100" i="12"/>
  <c r="AG100" i="12"/>
  <c r="AF100" i="12"/>
  <c r="AC100" i="12"/>
  <c r="AB100" i="12"/>
  <c r="AA100" i="12"/>
  <c r="Z100" i="12"/>
  <c r="X100" i="12"/>
  <c r="Q100" i="12"/>
  <c r="AE100" i="12" s="1"/>
  <c r="N100" i="12"/>
  <c r="K100" i="12"/>
  <c r="Y100" i="12" s="1"/>
  <c r="AI99" i="12"/>
  <c r="AG99" i="12"/>
  <c r="AF99" i="12"/>
  <c r="AC99" i="12"/>
  <c r="AB99" i="12"/>
  <c r="AA99" i="12"/>
  <c r="Z99" i="12"/>
  <c r="X99" i="12"/>
  <c r="N99" i="12"/>
  <c r="K99" i="12"/>
  <c r="Y99" i="12" s="1"/>
  <c r="AI98" i="12"/>
  <c r="AG98" i="12"/>
  <c r="AF98" i="12"/>
  <c r="AC98" i="12"/>
  <c r="AB98" i="12"/>
  <c r="AA98" i="12"/>
  <c r="Z98" i="12"/>
  <c r="X98" i="12"/>
  <c r="T98" i="12"/>
  <c r="AH98" i="12" s="1"/>
  <c r="Q98" i="12"/>
  <c r="AE98" i="12" s="1"/>
  <c r="N98" i="12"/>
  <c r="K98" i="12"/>
  <c r="Y98" i="12" s="1"/>
  <c r="AI97" i="12"/>
  <c r="AG97" i="12"/>
  <c r="AF97" i="12"/>
  <c r="AC97" i="12"/>
  <c r="AA97" i="12"/>
  <c r="Z97" i="12"/>
  <c r="X97" i="12"/>
  <c r="N97" i="12"/>
  <c r="AB97" i="12" s="1"/>
  <c r="AI96" i="12"/>
  <c r="AG96" i="12"/>
  <c r="AF96" i="12"/>
  <c r="AC96" i="12"/>
  <c r="AA96" i="12"/>
  <c r="Z96" i="12"/>
  <c r="X96" i="12"/>
  <c r="Q96" i="12"/>
  <c r="AE96" i="12" s="1"/>
  <c r="N96" i="12"/>
  <c r="AB96" i="12" s="1"/>
  <c r="AI95" i="12"/>
  <c r="AG95" i="12"/>
  <c r="AF95" i="12"/>
  <c r="AC95" i="12"/>
  <c r="AB95" i="12"/>
  <c r="AA95" i="12"/>
  <c r="Z95" i="12"/>
  <c r="X95" i="12"/>
  <c r="T95" i="12"/>
  <c r="AH95" i="12" s="1"/>
  <c r="N95" i="12"/>
  <c r="K95" i="12"/>
  <c r="Y95" i="12" s="1"/>
  <c r="AI94" i="12"/>
  <c r="AG94" i="12"/>
  <c r="AF94" i="12"/>
  <c r="AC94" i="12"/>
  <c r="AB94" i="12"/>
  <c r="AA94" i="12"/>
  <c r="Z94" i="12"/>
  <c r="X94" i="12"/>
  <c r="T94" i="12"/>
  <c r="AH94" i="12" s="1"/>
  <c r="Q94" i="12"/>
  <c r="AE94" i="12" s="1"/>
  <c r="N94" i="12"/>
  <c r="K94" i="12"/>
  <c r="Y94" i="12" s="1"/>
  <c r="AI93" i="12"/>
  <c r="AG93" i="12"/>
  <c r="AF93" i="12"/>
  <c r="AD93" i="12"/>
  <c r="AC93" i="12"/>
  <c r="AB93" i="12"/>
  <c r="AA93" i="12"/>
  <c r="Z93" i="12"/>
  <c r="X93" i="12"/>
  <c r="T93" i="12"/>
  <c r="AH93" i="12" s="1"/>
  <c r="Q93" i="12"/>
  <c r="AE93" i="12" s="1"/>
  <c r="N93" i="12"/>
  <c r="K93" i="12"/>
  <c r="Y93" i="12" s="1"/>
  <c r="P71" i="12"/>
  <c r="P70" i="12"/>
  <c r="P69" i="12"/>
  <c r="P68" i="12"/>
  <c r="P67" i="12"/>
  <c r="P66" i="12"/>
  <c r="AE63" i="12"/>
  <c r="Z63" i="12"/>
  <c r="U63" i="12"/>
  <c r="P63" i="12"/>
  <c r="AE62" i="12"/>
  <c r="Z62" i="12"/>
  <c r="U62" i="12"/>
  <c r="P62" i="12"/>
  <c r="AE61" i="12"/>
  <c r="Z61" i="12"/>
  <c r="U61" i="12"/>
  <c r="P61" i="12"/>
  <c r="AE60" i="12"/>
  <c r="Z60" i="12"/>
  <c r="U60" i="12"/>
  <c r="P60" i="12"/>
  <c r="AE59" i="12"/>
  <c r="Z59" i="12"/>
  <c r="U59" i="12"/>
  <c r="P59" i="12"/>
  <c r="H56" i="12"/>
  <c r="H55" i="12"/>
  <c r="H54" i="12"/>
  <c r="H53" i="12"/>
  <c r="V27" i="12"/>
  <c r="V26" i="12"/>
  <c r="V25" i="12"/>
  <c r="V24" i="12"/>
  <c r="V23" i="12"/>
  <c r="D22" i="12"/>
  <c r="AA21" i="12"/>
  <c r="AB21" i="12" s="1"/>
  <c r="M19" i="12"/>
  <c r="AA18" i="12"/>
  <c r="AB18" i="12" s="1"/>
  <c r="M18" i="12"/>
  <c r="AA17" i="12"/>
  <c r="AB17" i="12" s="1"/>
  <c r="M17" i="12"/>
  <c r="T9" i="12" s="1"/>
  <c r="AB16" i="12"/>
  <c r="AA16" i="12"/>
  <c r="M16" i="12"/>
  <c r="T8" i="12" s="1"/>
  <c r="AB15" i="12"/>
  <c r="AA15" i="12"/>
  <c r="M15" i="12"/>
  <c r="M14" i="12"/>
  <c r="D14" i="12"/>
  <c r="M13" i="12"/>
  <c r="H11" i="12"/>
  <c r="F11" i="12"/>
  <c r="G11" i="12" s="1"/>
  <c r="AB10" i="12"/>
  <c r="AA10" i="12"/>
  <c r="T10" i="12"/>
  <c r="S10" i="12"/>
  <c r="U10" i="12" s="1"/>
  <c r="N10" i="12"/>
  <c r="M10" i="12"/>
  <c r="O10" i="12" s="1"/>
  <c r="H10" i="12"/>
  <c r="G10" i="12" s="1"/>
  <c r="F10" i="12"/>
  <c r="AA9" i="12"/>
  <c r="AB9" i="12" s="1"/>
  <c r="S9" i="12"/>
  <c r="U9" i="12" s="1"/>
  <c r="M9" i="12"/>
  <c r="H9" i="12"/>
  <c r="G9" i="12"/>
  <c r="F9" i="12"/>
  <c r="AA8" i="12"/>
  <c r="AB8" i="12" s="1"/>
  <c r="S8" i="12"/>
  <c r="U8" i="12" s="1"/>
  <c r="N8" i="12"/>
  <c r="O8" i="12" s="1"/>
  <c r="M8" i="12"/>
  <c r="H8" i="12"/>
  <c r="G8" i="12"/>
  <c r="F8" i="12"/>
  <c r="AA7" i="12"/>
  <c r="AB7" i="12" s="1"/>
  <c r="T7" i="12"/>
  <c r="U7" i="12" s="1"/>
  <c r="S7" i="12"/>
  <c r="N7" i="12"/>
  <c r="O7" i="12" s="1"/>
  <c r="M7" i="12"/>
  <c r="H7" i="12"/>
  <c r="F7" i="12"/>
  <c r="G7" i="12" s="1"/>
  <c r="AB6" i="12"/>
  <c r="AA6" i="12"/>
  <c r="T6" i="12"/>
  <c r="U6" i="12" s="1"/>
  <c r="S6" i="12"/>
  <c r="N6" i="12"/>
  <c r="M6" i="12"/>
  <c r="O6" i="12" s="1"/>
  <c r="H6" i="12"/>
  <c r="G6" i="12" s="1"/>
  <c r="F6" i="12"/>
  <c r="AU63" i="11"/>
  <c r="AU62" i="11"/>
  <c r="AU61" i="11"/>
  <c r="AU60" i="11"/>
  <c r="AU59" i="11"/>
  <c r="BF63" i="11"/>
  <c r="BF62" i="11"/>
  <c r="BF61" i="11"/>
  <c r="BF60" i="11"/>
  <c r="BF59" i="11"/>
  <c r="AO62" i="11"/>
  <c r="AO61" i="11"/>
  <c r="M46" i="13" l="1"/>
  <c r="O44" i="13"/>
  <c r="O48" i="13"/>
  <c r="O47" i="13"/>
  <c r="O46" i="13"/>
  <c r="M48" i="13"/>
  <c r="N44" i="13"/>
  <c r="N45" i="13"/>
  <c r="M45" i="13"/>
  <c r="M44" i="13"/>
  <c r="H70" i="13"/>
  <c r="A70" i="13"/>
  <c r="A66" i="13"/>
  <c r="A69" i="13"/>
  <c r="A68" i="13"/>
  <c r="A67" i="13"/>
  <c r="H68" i="13"/>
  <c r="H67" i="13"/>
  <c r="H66" i="13"/>
  <c r="H69" i="13"/>
  <c r="N9" i="12"/>
  <c r="O9" i="12" s="1"/>
  <c r="U12" i="7"/>
  <c r="U13" i="7"/>
  <c r="U14" i="7"/>
  <c r="U15" i="7"/>
  <c r="U11" i="7"/>
  <c r="BB21" i="11"/>
  <c r="BC21" i="11" s="1"/>
  <c r="N26" i="4"/>
  <c r="D7" i="11"/>
  <c r="E7" i="11" s="1"/>
  <c r="D8" i="11"/>
  <c r="E8" i="11" s="1"/>
  <c r="D9" i="11"/>
  <c r="E9" i="11" s="1"/>
  <c r="D10" i="11"/>
  <c r="E10" i="11" s="1"/>
  <c r="D11" i="11"/>
  <c r="E11" i="11" s="1"/>
  <c r="D6" i="11"/>
  <c r="E6" i="11" s="1"/>
  <c r="AO67" i="11"/>
  <c r="AO68" i="11"/>
  <c r="AO69" i="11"/>
  <c r="AO70" i="11"/>
  <c r="AO71" i="11"/>
  <c r="AO66" i="11"/>
  <c r="L8" i="11"/>
  <c r="M8" i="11" s="1"/>
  <c r="L9" i="11"/>
  <c r="M9" i="11" s="1"/>
  <c r="L10" i="11"/>
  <c r="M10" i="11" s="1"/>
  <c r="L11" i="11"/>
  <c r="M11" i="11" s="1"/>
  <c r="AK14" i="11"/>
  <c r="L7" i="11" s="1"/>
  <c r="M7" i="11" s="1"/>
  <c r="BA63" i="11"/>
  <c r="BA62" i="11"/>
  <c r="BA61" i="11"/>
  <c r="BA60" i="11"/>
  <c r="BA59" i="11"/>
  <c r="AO63" i="11"/>
  <c r="AO60" i="11"/>
  <c r="AO59" i="11"/>
  <c r="AA14" i="11"/>
  <c r="BJ94" i="11"/>
  <c r="BJ95" i="11"/>
  <c r="BJ96" i="11"/>
  <c r="BJ97" i="11"/>
  <c r="BJ98" i="11"/>
  <c r="BJ99" i="11"/>
  <c r="BJ100" i="11"/>
  <c r="BJ101" i="11"/>
  <c r="BJ102" i="11"/>
  <c r="BJ93" i="11"/>
  <c r="BH94" i="11"/>
  <c r="BH95" i="11"/>
  <c r="BH96" i="11"/>
  <c r="BH97" i="11"/>
  <c r="BH98" i="11"/>
  <c r="BH99" i="11"/>
  <c r="BH100" i="11"/>
  <c r="BH101" i="11"/>
  <c r="BH102" i="11"/>
  <c r="BH93" i="11"/>
  <c r="BG94" i="11"/>
  <c r="BG95" i="11"/>
  <c r="BG96" i="11"/>
  <c r="BG97" i="11"/>
  <c r="BG98" i="11"/>
  <c r="BG99" i="11"/>
  <c r="BG100" i="11"/>
  <c r="BG101" i="11"/>
  <c r="BG102" i="11"/>
  <c r="BG93" i="11"/>
  <c r="BD94" i="11"/>
  <c r="BD95" i="11"/>
  <c r="BD96" i="11"/>
  <c r="BD97" i="11"/>
  <c r="BD98" i="11"/>
  <c r="BD99" i="11"/>
  <c r="BD100" i="11"/>
  <c r="BD101" i="11"/>
  <c r="BD102" i="11"/>
  <c r="BD93" i="11"/>
  <c r="BB94" i="11"/>
  <c r="BB95" i="11"/>
  <c r="BB96" i="11"/>
  <c r="BB97" i="11"/>
  <c r="BB98" i="11"/>
  <c r="BB99" i="11"/>
  <c r="BB100" i="11"/>
  <c r="BB101" i="11"/>
  <c r="BB102" i="11"/>
  <c r="BB93" i="11"/>
  <c r="BA94" i="11"/>
  <c r="BA95" i="11"/>
  <c r="BA96" i="11"/>
  <c r="BA97" i="11"/>
  <c r="BA98" i="11"/>
  <c r="BA99" i="11"/>
  <c r="BA100" i="11"/>
  <c r="BA101" i="11"/>
  <c r="BA102" i="11"/>
  <c r="BA93" i="11"/>
  <c r="AY94" i="11"/>
  <c r="AY95" i="11"/>
  <c r="AY96" i="11"/>
  <c r="AY97" i="11"/>
  <c r="AY98" i="11"/>
  <c r="AY99" i="11"/>
  <c r="AY100" i="11"/>
  <c r="AY101" i="11"/>
  <c r="AY102" i="11"/>
  <c r="AY93" i="11"/>
  <c r="BE93" i="11"/>
  <c r="AU133" i="11"/>
  <c r="AQ133" i="11"/>
  <c r="AN133" i="11"/>
  <c r="AJ133" i="11"/>
  <c r="AU132" i="11"/>
  <c r="AQ132" i="11"/>
  <c r="AN132" i="11"/>
  <c r="AJ132" i="11"/>
  <c r="AU131" i="11"/>
  <c r="AQ131" i="11"/>
  <c r="AN131" i="11"/>
  <c r="AJ131" i="11"/>
  <c r="AU130" i="11"/>
  <c r="AQ130" i="11"/>
  <c r="AN130" i="11"/>
  <c r="AJ130" i="11"/>
  <c r="AU129" i="11"/>
  <c r="AQ129" i="11"/>
  <c r="AN129" i="11"/>
  <c r="AJ129" i="11"/>
  <c r="AU128" i="11"/>
  <c r="AQ128" i="11"/>
  <c r="AN128" i="11"/>
  <c r="AJ128" i="11"/>
  <c r="AU127" i="11"/>
  <c r="AQ127" i="11"/>
  <c r="AN127" i="11"/>
  <c r="AJ127" i="11"/>
  <c r="AU126" i="11"/>
  <c r="AQ126" i="11"/>
  <c r="AN126" i="11"/>
  <c r="AJ126" i="11"/>
  <c r="AU125" i="11"/>
  <c r="AQ125" i="11"/>
  <c r="AN125" i="11"/>
  <c r="AJ125" i="11"/>
  <c r="AU124" i="11"/>
  <c r="AQ124" i="11"/>
  <c r="AN124" i="11"/>
  <c r="AJ124" i="11"/>
  <c r="AU109" i="11"/>
  <c r="AT94" i="11" s="1"/>
  <c r="BI94" i="11" s="1"/>
  <c r="AU110" i="11"/>
  <c r="AT95" i="11" s="1"/>
  <c r="BI95" i="11" s="1"/>
  <c r="AU111" i="11"/>
  <c r="AT96" i="11" s="1"/>
  <c r="BI96" i="11" s="1"/>
  <c r="AU112" i="11"/>
  <c r="AT97" i="11" s="1"/>
  <c r="BI97" i="11" s="1"/>
  <c r="AU113" i="11"/>
  <c r="AT98" i="11" s="1"/>
  <c r="BI98" i="11" s="1"/>
  <c r="AU114" i="11"/>
  <c r="AT99" i="11" s="1"/>
  <c r="BI99" i="11" s="1"/>
  <c r="AU115" i="11"/>
  <c r="AT100" i="11" s="1"/>
  <c r="BI100" i="11" s="1"/>
  <c r="AU116" i="11"/>
  <c r="AT101" i="11" s="1"/>
  <c r="BI101" i="11" s="1"/>
  <c r="AU117" i="11"/>
  <c r="AT102" i="11" s="1"/>
  <c r="BI102" i="11" s="1"/>
  <c r="AU108" i="11"/>
  <c r="AT93" i="11" s="1"/>
  <c r="BI93" i="11" s="1"/>
  <c r="AQ109" i="11"/>
  <c r="AP94" i="11" s="1"/>
  <c r="BF94" i="11" s="1"/>
  <c r="AQ110" i="11"/>
  <c r="AP95" i="11" s="1"/>
  <c r="BF95" i="11" s="1"/>
  <c r="AQ111" i="11"/>
  <c r="AP96" i="11" s="1"/>
  <c r="BF96" i="11" s="1"/>
  <c r="AQ112" i="11"/>
  <c r="AP97" i="11" s="1"/>
  <c r="BF97" i="11" s="1"/>
  <c r="AQ113" i="11"/>
  <c r="AP98" i="11" s="1"/>
  <c r="BF98" i="11" s="1"/>
  <c r="AQ114" i="11"/>
  <c r="AP99" i="11" s="1"/>
  <c r="BF99" i="11" s="1"/>
  <c r="AQ115" i="11"/>
  <c r="AP100" i="11" s="1"/>
  <c r="BF100" i="11" s="1"/>
  <c r="AQ116" i="11"/>
  <c r="AP101" i="11" s="1"/>
  <c r="BF101" i="11" s="1"/>
  <c r="AQ117" i="11"/>
  <c r="AP102" i="11" s="1"/>
  <c r="BF102" i="11" s="1"/>
  <c r="AQ108" i="11"/>
  <c r="AP93" i="11" s="1"/>
  <c r="BF93" i="11" s="1"/>
  <c r="AN109" i="11"/>
  <c r="AM94" i="11" s="1"/>
  <c r="BC94" i="11" s="1"/>
  <c r="AN110" i="11"/>
  <c r="AM95" i="11" s="1"/>
  <c r="BC95" i="11" s="1"/>
  <c r="AN111" i="11"/>
  <c r="AM96" i="11" s="1"/>
  <c r="BC96" i="11" s="1"/>
  <c r="AN112" i="11"/>
  <c r="AM97" i="11" s="1"/>
  <c r="BC97" i="11" s="1"/>
  <c r="AN113" i="11"/>
  <c r="AM98" i="11" s="1"/>
  <c r="BC98" i="11" s="1"/>
  <c r="AN114" i="11"/>
  <c r="AM99" i="11" s="1"/>
  <c r="BC99" i="11" s="1"/>
  <c r="AN115" i="11"/>
  <c r="AM100" i="11" s="1"/>
  <c r="BC100" i="11" s="1"/>
  <c r="AN116" i="11"/>
  <c r="AM101" i="11" s="1"/>
  <c r="BC101" i="11" s="1"/>
  <c r="AN117" i="11"/>
  <c r="AM102" i="11" s="1"/>
  <c r="BC102" i="11" s="1"/>
  <c r="AN108" i="11"/>
  <c r="AM93" i="11" s="1"/>
  <c r="AK103" i="11" s="1"/>
  <c r="AJ109" i="11"/>
  <c r="AI94" i="11" s="1"/>
  <c r="AZ94" i="11" s="1"/>
  <c r="AJ110" i="11"/>
  <c r="AI95" i="11" s="1"/>
  <c r="AZ95" i="11" s="1"/>
  <c r="AJ111" i="11"/>
  <c r="AI96" i="11" s="1"/>
  <c r="AZ96" i="11" s="1"/>
  <c r="AJ112" i="11"/>
  <c r="AI97" i="11" s="1"/>
  <c r="AZ97" i="11" s="1"/>
  <c r="AJ113" i="11"/>
  <c r="AI98" i="11" s="1"/>
  <c r="AZ98" i="11" s="1"/>
  <c r="AJ114" i="11"/>
  <c r="AI99" i="11" s="1"/>
  <c r="AZ99" i="11" s="1"/>
  <c r="AJ115" i="11"/>
  <c r="AI100" i="11" s="1"/>
  <c r="AZ100" i="11" s="1"/>
  <c r="AJ116" i="11"/>
  <c r="AI101" i="11" s="1"/>
  <c r="AZ101" i="11" s="1"/>
  <c r="AJ117" i="11"/>
  <c r="AI102" i="11" s="1"/>
  <c r="AZ102" i="11" s="1"/>
  <c r="AJ108" i="11"/>
  <c r="AJ118" i="11" s="1"/>
  <c r="Y12" i="13" l="1"/>
  <c r="Y11" i="13"/>
  <c r="Y15" i="13"/>
  <c r="Y14" i="7"/>
  <c r="Y14" i="13"/>
  <c r="C15" i="13"/>
  <c r="C12" i="13"/>
  <c r="C11" i="13"/>
  <c r="C14" i="13"/>
  <c r="C13" i="13"/>
  <c r="Y13" i="7"/>
  <c r="Y13" i="13"/>
  <c r="C15" i="7"/>
  <c r="C12" i="7"/>
  <c r="C11" i="7"/>
  <c r="C13" i="7"/>
  <c r="C14" i="7"/>
  <c r="Q7" i="11"/>
  <c r="Q11" i="11"/>
  <c r="Q10" i="11"/>
  <c r="Q9" i="11"/>
  <c r="Q8" i="11"/>
  <c r="AK13" i="11"/>
  <c r="Y15" i="7"/>
  <c r="Y12" i="7"/>
  <c r="Y11" i="7"/>
  <c r="AI93" i="11"/>
  <c r="AZ93" i="11" s="1"/>
  <c r="BC93" i="11"/>
  <c r="AN118" i="11"/>
  <c r="AQ118" i="11"/>
  <c r="AU118" i="11"/>
  <c r="AA22" i="11"/>
  <c r="AE53" i="11"/>
  <c r="AE54" i="11"/>
  <c r="AE55" i="11"/>
  <c r="AE56" i="11"/>
  <c r="S15" i="13"/>
  <c r="S14" i="13"/>
  <c r="S13" i="13"/>
  <c r="S12" i="13"/>
  <c r="S11" i="13"/>
  <c r="T112" i="7"/>
  <c r="Y111" i="7"/>
  <c r="T111" i="7"/>
  <c r="Y110" i="7"/>
  <c r="T110" i="7"/>
  <c r="Y109" i="7"/>
  <c r="T109" i="7"/>
  <c r="Y108" i="7"/>
  <c r="T108" i="7"/>
  <c r="Y107" i="7"/>
  <c r="T107" i="7"/>
  <c r="M10" i="6"/>
  <c r="L10" i="6"/>
  <c r="K10" i="6"/>
  <c r="J10" i="6"/>
  <c r="I10" i="6"/>
  <c r="H10" i="6"/>
  <c r="G10" i="6"/>
  <c r="F10" i="6"/>
  <c r="E10" i="6"/>
  <c r="D10" i="6"/>
  <c r="C10" i="6"/>
  <c r="M3" i="6"/>
  <c r="L3" i="6"/>
  <c r="K3" i="6"/>
  <c r="J3" i="6"/>
  <c r="I3" i="6"/>
  <c r="H3" i="6"/>
  <c r="G3" i="6"/>
  <c r="F3" i="6"/>
  <c r="E3" i="6"/>
  <c r="D3" i="6"/>
  <c r="C3" i="6"/>
  <c r="J8" i="5"/>
  <c r="D8" i="5"/>
  <c r="J7" i="5"/>
  <c r="D7" i="5"/>
  <c r="J6" i="5"/>
  <c r="D6" i="5"/>
  <c r="J5" i="5"/>
  <c r="D5" i="5"/>
  <c r="J4" i="5"/>
  <c r="D4" i="5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W55" i="3"/>
  <c r="W54" i="3"/>
  <c r="W53" i="3"/>
  <c r="W52" i="3"/>
  <c r="X51" i="3" s="1"/>
  <c r="W51" i="3"/>
  <c r="W47" i="3"/>
  <c r="W46" i="3"/>
  <c r="W45" i="3"/>
  <c r="W44" i="3"/>
  <c r="W43" i="3"/>
  <c r="W42" i="3"/>
  <c r="X41" i="3" s="1"/>
  <c r="W41" i="3"/>
  <c r="I40" i="3"/>
  <c r="I39" i="3"/>
  <c r="I38" i="3"/>
  <c r="I37" i="3"/>
  <c r="I36" i="3"/>
  <c r="I35" i="3"/>
  <c r="I25" i="3"/>
  <c r="N24" i="3"/>
  <c r="I24" i="3"/>
  <c r="N23" i="3"/>
  <c r="I23" i="3"/>
  <c r="N22" i="3"/>
  <c r="I22" i="3"/>
  <c r="N21" i="3"/>
  <c r="I21" i="3"/>
  <c r="N20" i="3"/>
  <c r="I20" i="3"/>
  <c r="D16" i="3"/>
  <c r="D15" i="3"/>
  <c r="D14" i="3"/>
  <c r="D13" i="3"/>
  <c r="D12" i="3"/>
  <c r="I11" i="3"/>
  <c r="D11" i="3"/>
  <c r="W10" i="3"/>
  <c r="N10" i="3"/>
  <c r="I10" i="3"/>
  <c r="D10" i="3"/>
  <c r="W9" i="3"/>
  <c r="N9" i="3"/>
  <c r="I9" i="3"/>
  <c r="D9" i="3"/>
  <c r="W8" i="3"/>
  <c r="N8" i="3"/>
  <c r="I8" i="3"/>
  <c r="D8" i="3"/>
  <c r="W7" i="3"/>
  <c r="N7" i="3"/>
  <c r="I7" i="3"/>
  <c r="D7" i="3"/>
  <c r="W6" i="3"/>
  <c r="N6" i="3"/>
  <c r="I6" i="3"/>
  <c r="D6" i="3"/>
  <c r="A48" i="13"/>
  <c r="A47" i="13"/>
  <c r="A46" i="13"/>
  <c r="A45" i="13"/>
  <c r="A44" i="13"/>
  <c r="I41" i="1"/>
  <c r="I40" i="1"/>
  <c r="I39" i="1"/>
  <c r="I38" i="1"/>
  <c r="I37" i="1"/>
  <c r="I36" i="1"/>
  <c r="I35" i="1"/>
  <c r="I34" i="1"/>
  <c r="I33" i="1"/>
  <c r="I31" i="1"/>
  <c r="I29" i="1"/>
  <c r="I28" i="1"/>
  <c r="I27" i="1"/>
  <c r="I24" i="1"/>
  <c r="I23" i="1"/>
  <c r="I22" i="1"/>
  <c r="I21" i="1"/>
  <c r="I20" i="1"/>
  <c r="I19" i="1"/>
  <c r="I18" i="1"/>
  <c r="I17" i="1"/>
  <c r="I16" i="1"/>
  <c r="I15" i="1"/>
  <c r="P12" i="1"/>
  <c r="I12" i="1"/>
  <c r="D12" i="1"/>
  <c r="P11" i="1"/>
  <c r="I11" i="1"/>
  <c r="D11" i="1"/>
  <c r="P10" i="1"/>
  <c r="I10" i="1"/>
  <c r="D10" i="1"/>
  <c r="P9" i="1"/>
  <c r="I9" i="1"/>
  <c r="D9" i="1"/>
  <c r="P8" i="1"/>
  <c r="I8" i="1"/>
  <c r="D8" i="1"/>
  <c r="P7" i="1"/>
  <c r="I7" i="1"/>
  <c r="D7" i="1"/>
  <c r="P6" i="1"/>
  <c r="I6" i="1"/>
  <c r="D6" i="1"/>
  <c r="P5" i="1"/>
  <c r="I5" i="1"/>
  <c r="D5" i="1"/>
  <c r="P4" i="1"/>
  <c r="I4" i="1"/>
  <c r="D4" i="1"/>
  <c r="L39" i="4" l="1"/>
  <c r="M41" i="4"/>
  <c r="N41" i="4"/>
  <c r="M42" i="4"/>
  <c r="N42" i="4"/>
  <c r="D12" i="7"/>
  <c r="H12" i="7" s="1"/>
  <c r="D12" i="13"/>
  <c r="H12" i="13" s="1"/>
  <c r="M39" i="4"/>
  <c r="N39" i="4"/>
  <c r="M38" i="4"/>
  <c r="N38" i="4"/>
  <c r="M40" i="4"/>
  <c r="N40" i="4"/>
  <c r="AA13" i="13"/>
  <c r="AD13" i="13" s="1"/>
  <c r="AA13" i="7"/>
  <c r="AA14" i="13"/>
  <c r="AD14" i="13" s="1"/>
  <c r="AA14" i="7"/>
  <c r="AA11" i="13"/>
  <c r="AD11" i="13" s="1"/>
  <c r="AA11" i="7"/>
  <c r="AA15" i="13"/>
  <c r="AD15" i="13" s="1"/>
  <c r="AA15" i="7"/>
  <c r="AD15" i="7" s="1"/>
  <c r="AA12" i="13"/>
  <c r="AD12" i="13" s="1"/>
  <c r="AA12" i="7"/>
  <c r="E14" i="13"/>
  <c r="I14" i="13" s="1"/>
  <c r="E14" i="7"/>
  <c r="I14" i="7" s="1"/>
  <c r="E15" i="13"/>
  <c r="F15" i="13" s="1"/>
  <c r="E15" i="7"/>
  <c r="I15" i="7" s="1"/>
  <c r="E13" i="13"/>
  <c r="F13" i="13" s="1"/>
  <c r="E13" i="7"/>
  <c r="F13" i="7" s="1"/>
  <c r="E12" i="13"/>
  <c r="F12" i="13" s="1"/>
  <c r="E12" i="7"/>
  <c r="F12" i="7" s="1"/>
  <c r="E11" i="13"/>
  <c r="I11" i="13" s="1"/>
  <c r="E11" i="7"/>
  <c r="F11" i="7" s="1"/>
  <c r="P13" i="13"/>
  <c r="P12" i="13"/>
  <c r="P14" i="13"/>
  <c r="P11" i="13"/>
  <c r="P15" i="13"/>
  <c r="I12" i="7"/>
  <c r="S11" i="7"/>
  <c r="R7" i="11"/>
  <c r="S15" i="7"/>
  <c r="R11" i="11"/>
  <c r="S12" i="7"/>
  <c r="R8" i="11"/>
  <c r="S13" i="7"/>
  <c r="R9" i="11"/>
  <c r="S14" i="7"/>
  <c r="R10" i="11"/>
  <c r="L40" i="4"/>
  <c r="L38" i="4"/>
  <c r="L41" i="4"/>
  <c r="L42" i="4"/>
  <c r="D11" i="7" l="1"/>
  <c r="H11" i="7" s="1"/>
  <c r="D11" i="13"/>
  <c r="H11" i="13" s="1"/>
  <c r="T11" i="7"/>
  <c r="V11" i="7" s="1"/>
  <c r="T11" i="13"/>
  <c r="V11" i="13" s="1"/>
  <c r="T14" i="7"/>
  <c r="V14" i="7" s="1"/>
  <c r="T14" i="13"/>
  <c r="V14" i="13" s="1"/>
  <c r="Z12" i="13"/>
  <c r="AC12" i="13" s="1"/>
  <c r="Z12" i="7"/>
  <c r="AC12" i="7" s="1"/>
  <c r="D14" i="7"/>
  <c r="H14" i="7" s="1"/>
  <c r="D14" i="13"/>
  <c r="H14" i="13" s="1"/>
  <c r="T12" i="7"/>
  <c r="V12" i="7" s="1"/>
  <c r="T12" i="13"/>
  <c r="V12" i="13" s="1"/>
  <c r="D13" i="7"/>
  <c r="H13" i="7" s="1"/>
  <c r="D13" i="13"/>
  <c r="H13" i="13" s="1"/>
  <c r="Z15" i="7"/>
  <c r="AC15" i="7" s="1"/>
  <c r="Z15" i="13"/>
  <c r="AC15" i="13" s="1"/>
  <c r="T13" i="7"/>
  <c r="T13" i="13"/>
  <c r="V13" i="13" s="1"/>
  <c r="T15" i="7"/>
  <c r="T15" i="13"/>
  <c r="V15" i="13" s="1"/>
  <c r="Z13" i="13"/>
  <c r="AC13" i="13" s="1"/>
  <c r="Z13" i="7"/>
  <c r="AC13" i="7" s="1"/>
  <c r="D15" i="7"/>
  <c r="H15" i="7" s="1"/>
  <c r="D15" i="13"/>
  <c r="H15" i="13" s="1"/>
  <c r="Z11" i="13"/>
  <c r="AC11" i="13" s="1"/>
  <c r="Z11" i="7"/>
  <c r="AC11" i="7" s="1"/>
  <c r="Z14" i="7"/>
  <c r="AC14" i="7" s="1"/>
  <c r="Z14" i="13"/>
  <c r="AC14" i="13" s="1"/>
  <c r="I15" i="13"/>
  <c r="F14" i="13"/>
  <c r="F14" i="7"/>
  <c r="I13" i="7"/>
  <c r="I12" i="13"/>
  <c r="I13" i="13"/>
  <c r="F15" i="7"/>
  <c r="F11" i="13"/>
  <c r="I11" i="7"/>
  <c r="V15" i="7"/>
  <c r="P15" i="7"/>
  <c r="P13" i="7"/>
  <c r="V13" i="7"/>
  <c r="P12" i="7"/>
  <c r="P11" i="7"/>
  <c r="P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E37" authorId="0" shapeId="0" xr:uid="{8F728279-064A-4303-82DB-0C3246089DBC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This is actually represent, network channel establishment</t>
        </r>
      </text>
    </comment>
    <comment ref="H37" authorId="0" shapeId="0" xr:uid="{297D08D7-2B61-40DF-9E4E-C83992D58C94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To meet this large-scale demand of OTs, OT extensions [6, 35] can be used. An OT extension protocol works by running a small number of base-OTs (say, 80 or 128) that are used as a base for obtaining many OTs via the use of cheap symmetric cryptographic operations only. This is conceptually similar to hybrid encryption where instead of encrypting a large message using RSA, which would be too expensive, only a single RSA computation is carried out to encrypt a symmetric key and then the long message is encrypted using symmetric operations only. Such an OT extension can actually be achieved with extraordinary efficiency; specifically,</t>
        </r>
      </text>
    </comment>
    <comment ref="L37" authorId="0" shapeId="0" xr:uid="{62A2CE91-2E32-43FA-98A7-DAAAE725019B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Includes initialization and CircuitGen</t>
        </r>
      </text>
    </comment>
    <comment ref="M37" authorId="0" shapeId="0" xr:uid="{26647BC2-0209-401D-A066-F3B3065DABC3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Data transfer does not happen seperately. Instead, it happens during the computation.</t>
        </r>
      </text>
    </comment>
    <comment ref="N37" authorId="0" shapeId="0" xr:uid="{08B3F911-48D3-47C9-BA67-9A19D62F52B7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Assumed no datatransfer time, everything is performed during the computation: So, computation time is: BaseOTs + OTExtension + Online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L1" authorId="0" shapeId="0" xr:uid="{2C91A9FA-FA0C-4BC5-90E8-634DCFFF6EBA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This is a rough table calculated based on the ciphertext expansion property of FE</t>
        </r>
      </text>
    </comment>
    <comment ref="M3" authorId="0" shapeId="0" xr:uid="{4EC68159-217C-4B76-B46D-FE7FF1A9DE60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The size of ds_*.xml file</t>
        </r>
      </text>
    </comment>
    <comment ref="N3" authorId="0" shapeId="0" xr:uid="{78BC324A-19D8-43EA-AE0E-4308CB40FD1B}">
      <text>
        <r>
          <rPr>
            <b/>
            <sz val="9"/>
            <color indexed="81"/>
            <rFont val="Tahoma"/>
            <family val="2"/>
          </rPr>
          <t>sumit paul:</t>
        </r>
        <r>
          <rPr>
            <sz val="9"/>
            <color indexed="81"/>
            <rFont val="Tahoma"/>
            <family val="2"/>
          </rPr>
          <t xml:space="preserve">
Ciphertext expansion factor: 32bit value is changed to 2048bits, so expansion factor = (2048/32) = 64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C10" authorId="0" shapeId="0" xr:uid="{BC502CC9-D2AE-47FA-BA8B-CA54CB779EE8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Can we perform dynamic library loading here?
Change design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paul</author>
  </authors>
  <commentList>
    <comment ref="C10" authorId="0" shapeId="0" xr:uid="{4AEF2E9C-394D-452E-A59F-550C7CBC5325}">
      <text>
        <r>
          <rPr>
            <b/>
            <sz val="9"/>
            <color indexed="81"/>
            <rFont val="Tahoma"/>
            <charset val="1"/>
          </rPr>
          <t>sumit paul:</t>
        </r>
        <r>
          <rPr>
            <sz val="9"/>
            <color indexed="81"/>
            <rFont val="Tahoma"/>
            <charset val="1"/>
          </rPr>
          <t xml:space="preserve">
Can we perform dynamic library loading here?
Change design</t>
        </r>
      </text>
    </comment>
  </commentList>
</comments>
</file>

<file path=xl/sharedStrings.xml><?xml version="1.0" encoding="utf-8"?>
<sst xmlns="http://schemas.openxmlformats.org/spreadsheetml/2006/main" count="711" uniqueCount="232">
  <si>
    <t>With Enclave – Initial-approval-time</t>
  </si>
  <si>
    <t>With Enclave – Provision time</t>
  </si>
  <si>
    <t>With Enclave – Data-access</t>
  </si>
  <si>
    <t>Number of attributes</t>
  </si>
  <si>
    <t>Start-time</t>
  </si>
  <si>
    <t>End-time</t>
  </si>
  <si>
    <t>Time taken</t>
  </si>
  <si>
    <t>File size</t>
  </si>
  <si>
    <t>With 2048-bit identity public-private key</t>
  </si>
  <si>
    <t>How to measure time: https://github.com/ibr-ds/sgx-perf</t>
  </si>
  <si>
    <t>Server-certificate-verification</t>
  </si>
  <si>
    <t>Nonce verification</t>
  </si>
  <si>
    <t>Actual data transfer</t>
  </si>
  <si>
    <t>Data-transfer time</t>
  </si>
  <si>
    <t>Old measurement</t>
  </si>
  <si>
    <t>This is comparable</t>
  </si>
  <si>
    <t>Setup time</t>
  </si>
  <si>
    <t>Padded code size: 20480</t>
  </si>
  <si>
    <t>Original data transfer time</t>
  </si>
  <si>
    <t>Data processing</t>
  </si>
  <si>
    <t>Actual code size: 16312</t>
  </si>
  <si>
    <t>Keeping the di number fixed to:100</t>
  </si>
  <si>
    <t>Keeping the pd number fixed to:10</t>
  </si>
  <si>
    <t>Number of functions</t>
  </si>
  <si>
    <t>Number of pd in pc</t>
  </si>
  <si>
    <t>Number of data-items</t>
  </si>
  <si>
    <t>Forwarding</t>
  </si>
  <si>
    <t>Number of redaction 0</t>
  </si>
  <si>
    <t>Number of redaction: 0</t>
  </si>
  <si>
    <t>Planned measurements</t>
  </si>
  <si>
    <t>Helper for test data generation</t>
  </si>
  <si>
    <t>Random string generator: cat /dev/urandom | tr -dc A-Za-z0-9 | head -c "$(shuf -i 100-100 -n 1)"</t>
  </si>
  <si>
    <t>Add a line in a XML file with: echo '&lt;root&gt;&lt;foo a="b"&gt;'"$lorem"'&lt;/foo&gt;&lt;bar value="ipsum" /&gt;&lt;/root&gt;' &gt;&gt; "$MY_XML"</t>
  </si>
  <si>
    <t>Varies with the number of members in PDS</t>
  </si>
  <si>
    <t>PDS size is 100</t>
  </si>
  <si>
    <t>Mention the used padding size</t>
  </si>
  <si>
    <t>Number of redactions</t>
  </si>
  <si>
    <t>Compare with 2PC and CiFEr</t>
  </si>
  <si>
    <t>Original data transfer</t>
  </si>
  <si>
    <t>Prepare XMLs consisting of different data-sizes</t>
  </si>
  <si>
    <t>Compare with insecure, 2PC and CiFEr</t>
  </si>
  <si>
    <t>During data transfer, data+policy. Keep the policy size fixed</t>
  </si>
  <si>
    <t>Forwarding time</t>
  </si>
  <si>
    <t>Depending on the data-size only</t>
  </si>
  <si>
    <t>Keeping policy size fixed</t>
  </si>
  <si>
    <t xml:space="preserve">Depending on the number of elements redacted </t>
  </si>
  <si>
    <t>Keeping the data-size fixed</t>
  </si>
  <si>
    <t>Computation time</t>
  </si>
  <si>
    <t>As previous</t>
  </si>
  <si>
    <t>Execute the same function with different data installed for different did</t>
  </si>
  <si>
    <t>Build command:</t>
  </si>
  <si>
    <t>make clean;cmake .. -DABY_BUILD_EXE=On;make;make DESTDIR=../install install</t>
  </si>
  <si>
    <t>Other changes:</t>
  </si>
  <si>
    <t>Changes made in: examples/innerproduct/common/innerproduct.cpp []</t>
  </si>
  <si>
    <t>Made the result output to 32-bit value</t>
  </si>
  <si>
    <t>Instead of doing computation on two random number, computation of specific vectors are made</t>
  </si>
  <si>
    <t>How tested:</t>
  </si>
  <si>
    <t>Assumed party 0 as server and party 1 as client</t>
  </si>
  <si>
    <t>Always executed party 0 first and then party 1</t>
  </si>
  <si>
    <t>Total-time(ms) = Setup + Online = OTExtension + Garbling + Online</t>
  </si>
  <si>
    <t>Init</t>
  </si>
  <si>
    <t>CircuitGen</t>
  </si>
  <si>
    <t>Network</t>
  </si>
  <si>
    <t>BaseOTs</t>
  </si>
  <si>
    <t>Setup = (OTExtension + Garbling)</t>
  </si>
  <si>
    <t>OTExtension</t>
  </si>
  <si>
    <t>Garbling</t>
  </si>
  <si>
    <t>Online</t>
  </si>
  <si>
    <t>In terms of micro-second</t>
  </si>
  <si>
    <t>One-time setup time</t>
  </si>
  <si>
    <t>Data-access time</t>
  </si>
  <si>
    <t>Data-user: Start accessing the sealed-data</t>
  </si>
  <si>
    <t>Before expiry verification</t>
  </si>
  <si>
    <t>Start-data access</t>
  </si>
  <si>
    <t>After retrieving the file</t>
  </si>
  <si>
    <t>Before adding openssl details</t>
  </si>
  <si>
    <t>Before starting the computation</t>
  </si>
  <si>
    <t>After ending the computation</t>
  </si>
  <si>
    <t>After finishing the encryption of the result</t>
  </si>
  <si>
    <t>Data-user: Before decrypting the result</t>
  </si>
  <si>
    <t>Before calling OpenSSL decryption API</t>
  </si>
  <si>
    <t>After calling OpenSSL decryption API</t>
  </si>
  <si>
    <t>Stop accessing the sealed-data</t>
  </si>
  <si>
    <t>CiFEr</t>
  </si>
  <si>
    <t>Line-number in the source code</t>
  </si>
  <si>
    <t>Time-stamp</t>
  </si>
  <si>
    <t>Required us</t>
  </si>
  <si>
    <t>Operation performed</t>
  </si>
  <si>
    <t>Vector preparation</t>
  </si>
  <si>
    <t>Secret-key-init</t>
  </si>
  <si>
    <t>Public-key init</t>
  </si>
  <si>
    <t>Master-key init</t>
  </si>
  <si>
    <t>FE-Key-derivation</t>
  </si>
  <si>
    <t>Copy encryptor</t>
  </si>
  <si>
    <t>Ciphertext init</t>
  </si>
  <si>
    <t>Encrypt message</t>
  </si>
  <si>
    <t>Decryptor copy</t>
  </si>
  <si>
    <t>Decrypt</t>
  </si>
  <si>
    <t>Parameters used:</t>
  </si>
  <si>
    <t>Without any privacy:</t>
  </si>
  <si>
    <t>Ours</t>
  </si>
  <si>
    <t>ABY-2PC</t>
  </si>
  <si>
    <t>Compared the one function setup time, which does not change with data-items</t>
  </si>
  <si>
    <t>One-time-setup time</t>
  </si>
  <si>
    <t>Time to compute on data</t>
  </si>
  <si>
    <t>Without any privacy</t>
  </si>
  <si>
    <t>% faster</t>
  </si>
  <si>
    <t>#PD in PC</t>
  </si>
  <si>
    <t>Time taken(us)</t>
  </si>
  <si>
    <t>#DI in D</t>
  </si>
  <si>
    <t>[ENC.] [11-09-2023 21:57:45.184175] Before loading the Java program</t>
  </si>
  <si>
    <t>Test-Start: 2023-09-11T21:58:10.760765</t>
  </si>
  <si>
    <t xml:space="preserve">palindrome number </t>
  </si>
  <si>
    <t>Test-End: 2023-09-11T21:58:11.001026</t>
  </si>
  <si>
    <t>Within experimentation function</t>
  </si>
  <si>
    <t>Child process exit status = 0</t>
  </si>
  <si>
    <t>sgxu20@DCU20:~/phd-uottawa-research/Research/Data_rotting/PoPETS_24_SGX_Policy_Enforcement/source/poc$ java -XX:ReservedCodeCacheSize=64m -Xms5m -XX:MaxMetaspaceSize=100m -Xmx100m -Xss256k PalindromeExample</t>
  </si>
  <si>
    <t>Test-Start: 2023-09-11T17:58:30.055040</t>
  </si>
  <si>
    <t>Test-End: 2023-09-11T17:58:30.065927</t>
  </si>
  <si>
    <t>Sign</t>
  </si>
  <si>
    <t>Verify</t>
  </si>
  <si>
    <t>Redact</t>
  </si>
  <si>
    <t>Start</t>
  </si>
  <si>
    <t>End</t>
  </si>
  <si>
    <t>Total</t>
  </si>
  <si>
    <t>Comparison with redactable signature</t>
  </si>
  <si>
    <t>RSA</t>
  </si>
  <si>
    <t>XMLRSS</t>
  </si>
  <si>
    <t>Initial signature verification time</t>
  </si>
  <si>
    <t>Redactable signature verification time</t>
  </si>
  <si>
    <t>#elements in PDS</t>
  </si>
  <si>
    <t>Initial signature time(us)</t>
  </si>
  <si>
    <t>Redaction time(always 50% redaction)</t>
  </si>
  <si>
    <t>TPPM data, #PD within PDS[] is varied, but #DI within DS[] is kept fixed at: 100</t>
  </si>
  <si>
    <t>SetKey5</t>
  </si>
  <si>
    <t>Padded code size: 16384</t>
  </si>
  <si>
    <t>Setup time (SetKey(fixed)+TEESetup)</t>
  </si>
  <si>
    <t>No redaction</t>
  </si>
  <si>
    <t>Connection establishment time (*note: For first time it takes long time, so skip the first measurement)</t>
  </si>
  <si>
    <t>50% redaction</t>
  </si>
  <si>
    <t>RA-time</t>
  </si>
  <si>
    <t>SetKey</t>
  </si>
  <si>
    <t>Total time</t>
  </si>
  <si>
    <t>TEESetup</t>
  </si>
  <si>
    <t>SetKey+RA-time</t>
  </si>
  <si>
    <t>Library loading time</t>
  </si>
  <si>
    <t>Total time taken</t>
  </si>
  <si>
    <t>Only computation time</t>
  </si>
  <si>
    <t>Go to the build-directory</t>
  </si>
  <si>
    <t>Goto the build/bin directory</t>
  </si>
  <si>
    <t>CiFEr(*)</t>
  </si>
  <si>
    <t>BPPM</t>
  </si>
  <si>
    <t>BPPM data, #PD within PDS[] is varied, but #DI within DS[] is kept fixed at: 100</t>
  </si>
  <si>
    <t>#1</t>
  </si>
  <si>
    <t>#2</t>
  </si>
  <si>
    <t>#3</t>
  </si>
  <si>
    <t>#4</t>
  </si>
  <si>
    <t>#5</t>
  </si>
  <si>
    <t>#6</t>
  </si>
  <si>
    <t>Average</t>
  </si>
  <si>
    <t>RA &amp; connection establishment time</t>
  </si>
  <si>
    <t>RA-Time</t>
  </si>
  <si>
    <t>Only transfer time</t>
  </si>
  <si>
    <t>did</t>
  </si>
  <si>
    <t>Original data-transfer time</t>
  </si>
  <si>
    <t>Slower vs non-priv</t>
  </si>
  <si>
    <t>Faster vs ABY</t>
  </si>
  <si>
    <t>Average time after 100 observations</t>
  </si>
  <si>
    <t>Original data transfer time (Vary #PD)</t>
  </si>
  <si>
    <t>Original data transfer time (Vary #DI)</t>
  </si>
  <si>
    <t>Total time average over 100 observations</t>
  </si>
  <si>
    <t>cmake ..</t>
  </si>
  <si>
    <t>Amount of network transfer (bytes)</t>
  </si>
  <si>
    <t>Setup time (SetKey(fixed)+TEESetup) (Vary #PD)</t>
  </si>
  <si>
    <t>Data processing (Vary #DI)</t>
  </si>
  <si>
    <t>non-priv</t>
  </si>
  <si>
    <t>#DI</t>
  </si>
  <si>
    <t>Non-priv</t>
  </si>
  <si>
    <t>Original data-transfer bytes (Vary #DI)</t>
  </si>
  <si>
    <t>Processing time (Vary #DI)</t>
  </si>
  <si>
    <t>Forwarding time (50% redaction)</t>
  </si>
  <si>
    <t>Forwarded bytes (50% redaction)  (Vary #DI)</t>
  </si>
  <si>
    <t>Slower vs Non-priv</t>
  </si>
  <si>
    <t>Priv-DO side measurement</t>
  </si>
  <si>
    <t>Priv-Enc side measurement</t>
  </si>
  <si>
    <t>Non-priv-DO side measurement</t>
  </si>
  <si>
    <t>Non-priv-Enc side measurement</t>
  </si>
  <si>
    <t>Keeping the di number fixed to:1</t>
  </si>
  <si>
    <t>Keeping the pd number fixed to:1</t>
  </si>
  <si>
    <t>Diff, is it due to the RA-procedure (7807 bytes for RA)</t>
  </si>
  <si>
    <t>Taken the measurement from party 1 only</t>
  </si>
  <si>
    <t>Used command: ./innerproduct_test -r 1 -n 20 -b 32 -s 256 &gt; ../../perf_measurement/ABY_test_log_20_attribute.txt ; vi ../../perf_measurement/ABY_test_log_20_attribute.txt</t>
  </si>
  <si>
    <t>How to run the test?</t>
  </si>
  <si>
    <t>Modify damgrad.c file as required</t>
  </si>
  <si>
    <t>Then: according to https://github.com/fentec-project/CiFEr</t>
  </si>
  <si>
    <t>Build</t>
  </si>
  <si>
    <t>make test</t>
  </si>
  <si>
    <t>To run the tests, run:</t>
  </si>
  <si>
    <t>One-time setup time (2048-bit modulus and 16-bit data-item)</t>
  </si>
  <si>
    <t>Data-transfer amount</t>
  </si>
  <si>
    <t>Number of bytes</t>
  </si>
  <si>
    <t>Original datafile size</t>
  </si>
  <si>
    <t>Total  Rcv</t>
  </si>
  <si>
    <t>BaseOTs  Rcv</t>
  </si>
  <si>
    <t>Setup  Rcv</t>
  </si>
  <si>
    <t>OTExtension Recv</t>
  </si>
  <si>
    <t>Online Rcv</t>
  </si>
  <si>
    <t>Total number of received bytes</t>
  </si>
  <si>
    <t>Total number of sent bytes</t>
  </si>
  <si>
    <t>Total  Snd</t>
  </si>
  <si>
    <t>BaseOTs  Snd</t>
  </si>
  <si>
    <t>Setup  Snd</t>
  </si>
  <si>
    <t>OTExtension Snd</t>
  </si>
  <si>
    <t>Garbling Snd</t>
  </si>
  <si>
    <t>Garbling Rcv</t>
  </si>
  <si>
    <t>Online Snd</t>
  </si>
  <si>
    <t>Total number of sent+ received bytes</t>
  </si>
  <si>
    <t>CiFEr/BPPM</t>
  </si>
  <si>
    <t>ABY/BPPM</t>
  </si>
  <si>
    <t>CiFERr/BPPM</t>
  </si>
  <si>
    <t>Data-processing time</t>
  </si>
  <si>
    <t>Data-forward time (50% redaction)</t>
  </si>
  <si>
    <t>Total transfer time average over 100 observations</t>
  </si>
  <si>
    <t>Transfer bytes</t>
  </si>
  <si>
    <t>Measure amount of transferred bytes:</t>
  </si>
  <si>
    <r>
      <rPr>
        <b/>
        <sz val="10"/>
        <rFont val="Arial"/>
        <family val="2"/>
      </rPr>
      <t>Goto:</t>
    </r>
    <r>
      <rPr>
        <sz val="10"/>
        <rFont val="Arial"/>
        <family val="2"/>
        <charset val="1"/>
      </rPr>
      <t xml:space="preserve"> test/non_priv_transfer_sz_measurement folder</t>
    </r>
  </si>
  <si>
    <r>
      <rPr>
        <b/>
        <sz val="10"/>
        <rFont val="Arial"/>
        <family val="2"/>
      </rPr>
      <t>Open terminal 1 and issue:</t>
    </r>
    <r>
      <rPr>
        <sz val="10"/>
        <rFont val="Arial"/>
        <family val="2"/>
        <charset val="1"/>
      </rPr>
      <t xml:space="preserve"> sudo tcpdump -q -i lo dst port 4433  or src port 4433 -w "captured_packets_4433.pcap" -U</t>
    </r>
  </si>
  <si>
    <r>
      <rPr>
        <b/>
        <sz val="10"/>
        <rFont val="Arial"/>
        <family val="2"/>
      </rPr>
      <t>Open terminal 2 and issue:</t>
    </r>
    <r>
      <rPr>
        <sz val="10"/>
        <rFont val="Arial"/>
        <family val="2"/>
        <charset val="1"/>
      </rPr>
      <t xml:space="preserve"> openssl s_server -cert non_priv_du_cert.pem -key non_priv_du_secret_key.pem -accept 4433</t>
    </r>
  </si>
  <si>
    <r>
      <rPr>
        <b/>
        <sz val="10"/>
        <rFont val="Arial"/>
        <family val="2"/>
      </rPr>
      <t>Open terminal 3 and issue:</t>
    </r>
    <r>
      <rPr>
        <sz val="10"/>
        <rFont val="Arial"/>
        <family val="2"/>
        <charset val="1"/>
      </rPr>
      <t xml:space="preserve"> cat &lt;filename: ds_20.xml etc.&gt; | openssl s_client -connect 127.0.0.1:4433 -CAfile non_priv_du_cert.pem -verify_return_error</t>
    </r>
  </si>
  <si>
    <t>Wait for 30 sec.</t>
  </si>
  <si>
    <r>
      <rPr>
        <b/>
        <sz val="10"/>
        <rFont val="Arial"/>
        <family val="2"/>
      </rPr>
      <t>Go to terminal 1</t>
    </r>
    <r>
      <rPr>
        <sz val="10"/>
        <rFont val="Arial"/>
        <family val="2"/>
        <charset val="1"/>
      </rPr>
      <t xml:space="preserve"> and close tcpdump using ^c</t>
    </r>
  </si>
  <si>
    <r>
      <rPr>
        <b/>
        <sz val="10"/>
        <rFont val="Arial"/>
        <family val="2"/>
      </rPr>
      <t>Check the size of the file:</t>
    </r>
    <r>
      <rPr>
        <sz val="10"/>
        <rFont val="Arial"/>
        <family val="2"/>
      </rPr>
      <t xml:space="preserve"> "captured_packets_4433.pcap"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</si>
</sst>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A933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  <charset val="1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theme="9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B050"/>
      <name val="Arial"/>
      <family val="2"/>
    </font>
    <font>
      <b/>
      <sz val="10"/>
      <color rgb="FFFF000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4C7DC"/>
        <bgColor rgb="FFBFBFBF"/>
      </patternFill>
    </fill>
    <fill>
      <patternFill patternType="solid">
        <fgColor rgb="FF729FCF"/>
        <bgColor rgb="FFA5A5A5"/>
      </patternFill>
    </fill>
    <fill>
      <patternFill patternType="solid">
        <fgColor rgb="FFBDD7EE"/>
        <bgColor rgb="FFB4C7D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0" xfId="0" applyFill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5" fillId="6" borderId="2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5" fillId="6" borderId="10" xfId="0" applyFont="1" applyFill="1" applyBorder="1" applyAlignment="1">
      <alignment horizontal="center"/>
    </xf>
    <xf numFmtId="0" fontId="0" fillId="5" borderId="16" xfId="0" applyFill="1" applyBorder="1"/>
    <xf numFmtId="0" fontId="0" fillId="5" borderId="8" xfId="0" applyFill="1" applyBorder="1"/>
    <xf numFmtId="0" fontId="0" fillId="5" borderId="10" xfId="0" applyFill="1" applyBorder="1"/>
    <xf numFmtId="0" fontId="0" fillId="0" borderId="18" xfId="0" applyBorder="1"/>
    <xf numFmtId="0" fontId="0" fillId="0" borderId="15" xfId="0" applyBorder="1"/>
    <xf numFmtId="0" fontId="0" fillId="0" borderId="5" xfId="0" applyBorder="1"/>
    <xf numFmtId="0" fontId="0" fillId="0" borderId="6" xfId="0" applyBorder="1"/>
    <xf numFmtId="0" fontId="0" fillId="0" borderId="22" xfId="0" applyBorder="1"/>
    <xf numFmtId="0" fontId="0" fillId="0" borderId="29" xfId="0" applyBorder="1"/>
    <xf numFmtId="0" fontId="0" fillId="7" borderId="18" xfId="0" applyFill="1" applyBorder="1"/>
    <xf numFmtId="0" fontId="0" fillId="7" borderId="21" xfId="0" applyFill="1" applyBorder="1"/>
    <xf numFmtId="0" fontId="0" fillId="7" borderId="20" xfId="0" applyFill="1" applyBorder="1"/>
    <xf numFmtId="0" fontId="0" fillId="7" borderId="19" xfId="0" applyFill="1" applyBorder="1"/>
    <xf numFmtId="0" fontId="0" fillId="0" borderId="30" xfId="0" applyBorder="1"/>
    <xf numFmtId="0" fontId="1" fillId="0" borderId="0" xfId="0" applyFont="1" applyAlignment="1">
      <alignment wrapText="1"/>
    </xf>
    <xf numFmtId="0" fontId="8" fillId="0" borderId="0" xfId="0" applyFont="1"/>
    <xf numFmtId="0" fontId="5" fillId="0" borderId="0" xfId="0" applyFont="1"/>
    <xf numFmtId="1" fontId="8" fillId="0" borderId="0" xfId="0" applyNumberFormat="1" applyFont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8" fillId="9" borderId="0" xfId="0" applyFont="1" applyFill="1"/>
    <xf numFmtId="0" fontId="5" fillId="0" borderId="0" xfId="0" applyFont="1" applyAlignment="1">
      <alignment wrapText="1"/>
    </xf>
    <xf numFmtId="1" fontId="0" fillId="0" borderId="2" xfId="0" applyNumberFormat="1" applyBorder="1"/>
    <xf numFmtId="0" fontId="0" fillId="10" borderId="0" xfId="0" applyFill="1"/>
    <xf numFmtId="0" fontId="0" fillId="10" borderId="0" xfId="0" applyFill="1" applyAlignment="1">
      <alignment wrapText="1"/>
    </xf>
    <xf numFmtId="0" fontId="5" fillId="10" borderId="0" xfId="0" applyFont="1" applyFill="1"/>
    <xf numFmtId="1" fontId="8" fillId="10" borderId="0" xfId="0" applyNumberFormat="1" applyFont="1" applyFill="1"/>
    <xf numFmtId="0" fontId="8" fillId="10" borderId="0" xfId="0" applyFont="1" applyFill="1"/>
    <xf numFmtId="11" fontId="0" fillId="0" borderId="0" xfId="0" applyNumberFormat="1"/>
    <xf numFmtId="0" fontId="4" fillId="0" borderId="0" xfId="0" applyFont="1"/>
    <xf numFmtId="0" fontId="1" fillId="0" borderId="0" xfId="0" applyFont="1" applyAlignment="1">
      <alignment vertical="center"/>
    </xf>
    <xf numFmtId="0" fontId="8" fillId="0" borderId="2" xfId="0" applyFont="1" applyBorder="1"/>
    <xf numFmtId="0" fontId="8" fillId="0" borderId="9" xfId="0" applyFont="1" applyBorder="1"/>
    <xf numFmtId="0" fontId="8" fillId="0" borderId="12" xfId="0" applyFont="1" applyBorder="1"/>
    <xf numFmtId="0" fontId="8" fillId="0" borderId="14" xfId="0" applyFont="1" applyBorder="1"/>
    <xf numFmtId="0" fontId="0" fillId="0" borderId="32" xfId="0" applyBorder="1" applyAlignment="1">
      <alignment wrapText="1"/>
    </xf>
    <xf numFmtId="0" fontId="0" fillId="8" borderId="34" xfId="0" applyFill="1" applyBorder="1"/>
    <xf numFmtId="0" fontId="1" fillId="0" borderId="4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37" xfId="0" applyFont="1" applyBorder="1"/>
    <xf numFmtId="0" fontId="8" fillId="0" borderId="11" xfId="0" applyFont="1" applyBorder="1"/>
    <xf numFmtId="0" fontId="8" fillId="0" borderId="25" xfId="0" applyFont="1" applyBorder="1"/>
    <xf numFmtId="0" fontId="8" fillId="0" borderId="23" xfId="0" applyFont="1" applyBorder="1"/>
    <xf numFmtId="0" fontId="8" fillId="0" borderId="13" xfId="0" applyFont="1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36" xfId="0" applyBorder="1"/>
    <xf numFmtId="0" fontId="8" fillId="0" borderId="24" xfId="0" applyFont="1" applyBorder="1"/>
    <xf numFmtId="0" fontId="0" fillId="0" borderId="31" xfId="0" applyBorder="1"/>
    <xf numFmtId="0" fontId="8" fillId="0" borderId="40" xfId="0" applyFont="1" applyBorder="1"/>
    <xf numFmtId="0" fontId="8" fillId="0" borderId="41" xfId="0" applyFont="1" applyBorder="1"/>
    <xf numFmtId="0" fontId="8" fillId="0" borderId="42" xfId="0" applyFont="1" applyBorder="1"/>
    <xf numFmtId="0" fontId="8" fillId="11" borderId="0" xfId="0" applyFont="1" applyFill="1"/>
    <xf numFmtId="0" fontId="11" fillId="0" borderId="0" xfId="0" applyFont="1" applyAlignment="1">
      <alignment horizontal="center"/>
    </xf>
    <xf numFmtId="0" fontId="1" fillId="0" borderId="3" xfId="0" applyFont="1" applyBorder="1" applyAlignment="1">
      <alignment wrapText="1"/>
    </xf>
    <xf numFmtId="0" fontId="12" fillId="0" borderId="25" xfId="0" applyFont="1" applyBorder="1"/>
    <xf numFmtId="0" fontId="12" fillId="0" borderId="2" xfId="0" applyFont="1" applyBorder="1"/>
    <xf numFmtId="0" fontId="12" fillId="0" borderId="9" xfId="0" applyFont="1" applyBorder="1"/>
    <xf numFmtId="0" fontId="12" fillId="0" borderId="23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0" xfId="0" applyFont="1"/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wrapText="1"/>
    </xf>
    <xf numFmtId="0" fontId="0" fillId="0" borderId="43" xfId="0" applyBorder="1"/>
    <xf numFmtId="0" fontId="5" fillId="0" borderId="31" xfId="0" applyFont="1" applyBorder="1"/>
    <xf numFmtId="0" fontId="5" fillId="0" borderId="36" xfId="0" applyFont="1" applyBorder="1"/>
    <xf numFmtId="0" fontId="5" fillId="0" borderId="33" xfId="0" applyFont="1" applyBorder="1"/>
    <xf numFmtId="0" fontId="5" fillId="0" borderId="33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0" borderId="35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8" fillId="0" borderId="17" xfId="0" applyFont="1" applyBorder="1"/>
    <xf numFmtId="0" fontId="5" fillId="0" borderId="2" xfId="0" applyFont="1" applyBorder="1"/>
    <xf numFmtId="0" fontId="3" fillId="0" borderId="2" xfId="0" applyFont="1" applyBorder="1"/>
    <xf numFmtId="0" fontId="5" fillId="0" borderId="8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44" xfId="0" applyFont="1" applyBorder="1"/>
    <xf numFmtId="0" fontId="0" fillId="0" borderId="45" xfId="0" applyBorder="1"/>
    <xf numFmtId="0" fontId="0" fillId="0" borderId="46" xfId="0" applyBorder="1"/>
    <xf numFmtId="0" fontId="3" fillId="0" borderId="16" xfId="0" applyFont="1" applyBorder="1"/>
    <xf numFmtId="0" fontId="3" fillId="0" borderId="13" xfId="0" applyFont="1" applyBorder="1"/>
    <xf numFmtId="0" fontId="5" fillId="0" borderId="32" xfId="0" applyFont="1" applyBorder="1"/>
    <xf numFmtId="1" fontId="8" fillId="0" borderId="9" xfId="0" applyNumberFormat="1" applyFont="1" applyBorder="1"/>
    <xf numFmtId="0" fontId="5" fillId="0" borderId="10" xfId="0" applyFont="1" applyBorder="1"/>
    <xf numFmtId="1" fontId="8" fillId="0" borderId="12" xfId="0" applyNumberFormat="1" applyFont="1" applyBorder="1"/>
    <xf numFmtId="0" fontId="5" fillId="0" borderId="16" xfId="0" applyFont="1" applyBorder="1"/>
    <xf numFmtId="1" fontId="8" fillId="0" borderId="14" xfId="0" applyNumberFormat="1" applyFont="1" applyBorder="1"/>
    <xf numFmtId="0" fontId="13" fillId="0" borderId="0" xfId="0" applyFont="1"/>
    <xf numFmtId="0" fontId="14" fillId="0" borderId="2" xfId="0" applyFont="1" applyBorder="1"/>
    <xf numFmtId="0" fontId="3" fillId="0" borderId="15" xfId="0" applyFont="1" applyBorder="1"/>
    <xf numFmtId="0" fontId="8" fillId="0" borderId="5" xfId="0" applyFont="1" applyBorder="1"/>
    <xf numFmtId="0" fontId="8" fillId="0" borderId="7" xfId="0" applyFont="1" applyBorder="1"/>
    <xf numFmtId="0" fontId="15" fillId="0" borderId="13" xfId="0" applyFont="1" applyBorder="1"/>
    <xf numFmtId="0" fontId="15" fillId="0" borderId="2" xfId="0" applyFont="1" applyBorder="1"/>
    <xf numFmtId="0" fontId="15" fillId="0" borderId="11" xfId="0" applyFont="1" applyBorder="1"/>
    <xf numFmtId="0" fontId="15" fillId="0" borderId="17" xfId="0" applyFont="1" applyBorder="1"/>
    <xf numFmtId="0" fontId="16" fillId="0" borderId="3" xfId="0" applyFont="1" applyBorder="1" applyAlignment="1">
      <alignment wrapText="1"/>
    </xf>
    <xf numFmtId="0" fontId="0" fillId="0" borderId="47" xfId="0" applyBorder="1"/>
    <xf numFmtId="0" fontId="0" fillId="2" borderId="48" xfId="0" applyFill="1" applyBorder="1"/>
    <xf numFmtId="0" fontId="0" fillId="2" borderId="49" xfId="0" applyFill="1" applyBorder="1" applyAlignment="1">
      <alignment wrapText="1"/>
    </xf>
    <xf numFmtId="0" fontId="0" fillId="2" borderId="49" xfId="0" applyFill="1" applyBorder="1"/>
    <xf numFmtId="0" fontId="5" fillId="2" borderId="50" xfId="0" applyFont="1" applyFill="1" applyBorder="1" applyAlignment="1">
      <alignment wrapText="1"/>
    </xf>
    <xf numFmtId="0" fontId="5" fillId="2" borderId="51" xfId="0" applyFont="1" applyFill="1" applyBorder="1" applyAlignment="1">
      <alignment wrapText="1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5" fillId="0" borderId="39" xfId="0" applyFont="1" applyBorder="1"/>
    <xf numFmtId="0" fontId="5" fillId="0" borderId="57" xfId="0" applyFont="1" applyBorder="1"/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12" borderId="0" xfId="0" applyFill="1"/>
    <xf numFmtId="0" fontId="19" fillId="0" borderId="0" xfId="0" applyFont="1"/>
    <xf numFmtId="0" fontId="5" fillId="6" borderId="18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6" borderId="22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 wrapText="1"/>
    </xf>
    <xf numFmtId="0" fontId="6" fillId="6" borderId="27" xfId="0" applyFont="1" applyFill="1" applyBorder="1" applyAlignment="1">
      <alignment horizontal="center" wrapText="1"/>
    </xf>
    <xf numFmtId="0" fontId="6" fillId="6" borderId="28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46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ACM_TOPS_Implementation!$AZ$93:$AZ$102</c15:sqref>
                  </c15:fullRef>
                </c:ext>
              </c:extLst>
              <c:f>(ACM_TOPS_Implementation!$AZ$94,ACM_TOPS_Implementation!$AZ$96,ACM_TOPS_Implementation!$AZ$98,ACM_TOPS_Implementation!$AZ$100,ACM_TOPS_Implementation!$AZ$102)</c:f>
              <c:numCache>
                <c:formatCode>General</c:formatCode>
                <c:ptCount val="5"/>
                <c:pt idx="0">
                  <c:v>3846</c:v>
                </c:pt>
                <c:pt idx="1">
                  <c:v>4242</c:v>
                </c:pt>
                <c:pt idx="2">
                  <c:v>4243</c:v>
                </c:pt>
                <c:pt idx="3">
                  <c:v>4484</c:v>
                </c:pt>
                <c:pt idx="4">
                  <c:v>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2-44A6-941E-2BC9CF208E7C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ACM_TOPS_Implementation!$AY$93:$AY$102</c15:sqref>
                  </c15:fullRef>
                </c:ext>
              </c:extLst>
              <c:f>(ACM_TOPS_Implementation!$AY$94,ACM_TOPS_Implementation!$AY$96,ACM_TOPS_Implementation!$AY$98,ACM_TOPS_Implementation!$AY$100,ACM_TOPS_Implementation!$AY$102)</c:f>
              <c:numCache>
                <c:formatCode>General</c:formatCode>
                <c:ptCount val="5"/>
                <c:pt idx="0">
                  <c:v>3757</c:v>
                </c:pt>
                <c:pt idx="1">
                  <c:v>3374</c:v>
                </c:pt>
                <c:pt idx="2">
                  <c:v>3529</c:v>
                </c:pt>
                <c:pt idx="3">
                  <c:v>3571</c:v>
                </c:pt>
                <c:pt idx="4">
                  <c:v>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2-44A6-941E-2BC9CF208E7C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ACM_TOPS_Implementation!$BA$93:$BA$102</c15:sqref>
                  </c15:fullRef>
                </c:ext>
              </c:extLst>
              <c:f>(ACM_TOPS_Implementation!$BA$94,ACM_TOPS_Implementation!$BA$96,ACM_TOPS_Implementation!$BA$98,ACM_TOPS_Implementation!$BA$100,ACM_TOPS_Implementation!$BA$102)</c:f>
              <c:numCache>
                <c:formatCode>General</c:formatCode>
                <c:ptCount val="5"/>
                <c:pt idx="0">
                  <c:v>66228</c:v>
                </c:pt>
                <c:pt idx="1">
                  <c:v>87572</c:v>
                </c:pt>
                <c:pt idx="2">
                  <c:v>132571</c:v>
                </c:pt>
                <c:pt idx="3">
                  <c:v>109344</c:v>
                </c:pt>
                <c:pt idx="4">
                  <c:v>210652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2-44A6-941E-2BC9CF20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197631"/>
        <c:axId val="837376656"/>
      </c:barChart>
      <c:catAx>
        <c:axId val="125519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data processing statements (#PD)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76656"/>
        <c:crosses val="autoZero"/>
        <c:auto val="1"/>
        <c:lblAlgn val="ctr"/>
        <c:lblOffset val="100"/>
        <c:noMultiLvlLbl val="0"/>
      </c:catAx>
      <c:valAx>
        <c:axId val="83737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Verification time after redaction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8712020708445"/>
          <c:y val="0.17752008726982693"/>
          <c:w val="0.77895402158848881"/>
          <c:h val="0.49501429632880173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ACM_TOPS_Implementation!$BI$93:$BI$102</c15:sqref>
                  </c15:fullRef>
                </c:ext>
              </c:extLst>
              <c:f>(ACM_TOPS_Implementation!$BI$94,ACM_TOPS_Implementation!$BI$96,ACM_TOPS_Implementation!$BI$98,ACM_TOPS_Implementation!$BI$100,ACM_TOPS_Implementation!$BI$102)</c:f>
              <c:numCache>
                <c:formatCode>General</c:formatCode>
                <c:ptCount val="5"/>
                <c:pt idx="0">
                  <c:v>6019</c:v>
                </c:pt>
                <c:pt idx="1">
                  <c:v>6417</c:v>
                </c:pt>
                <c:pt idx="2">
                  <c:v>6577</c:v>
                </c:pt>
                <c:pt idx="3">
                  <c:v>6902</c:v>
                </c:pt>
                <c:pt idx="4">
                  <c:v>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E-4FAF-BC7D-96458E809060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ACM_TOPS_Implementation!$BH$93:$BH$102</c15:sqref>
                  </c15:fullRef>
                </c:ext>
              </c:extLst>
              <c:f>(ACM_TOPS_Implementation!$BH$94,ACM_TOPS_Implementation!$BH$96,ACM_TOPS_Implementation!$BH$98,ACM_TOPS_Implementation!$BH$100,ACM_TOPS_Implementation!$BH$102)</c:f>
              <c:numCache>
                <c:formatCode>General</c:formatCode>
                <c:ptCount val="5"/>
                <c:pt idx="0">
                  <c:v>82</c:v>
                </c:pt>
                <c:pt idx="1">
                  <c:v>82</c:v>
                </c:pt>
                <c:pt idx="2">
                  <c:v>79</c:v>
                </c:pt>
                <c:pt idx="3">
                  <c:v>73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4FAF-BC7D-96458E809060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ACM_TOPS_Implementation!$BJ$93:$BJ$102</c15:sqref>
                  </c15:fullRef>
                </c:ext>
              </c:extLst>
              <c:f>(ACM_TOPS_Implementation!$BJ$94,ACM_TOPS_Implementation!$BJ$96,ACM_TOPS_Implementation!$BJ$98,ACM_TOPS_Implementation!$BJ$100,ACM_TOPS_Implementation!$BJ$102)</c:f>
              <c:numCache>
                <c:formatCode>General</c:formatCode>
                <c:ptCount val="5"/>
                <c:pt idx="0">
                  <c:v>151223</c:v>
                </c:pt>
                <c:pt idx="1">
                  <c:v>214620</c:v>
                </c:pt>
                <c:pt idx="2">
                  <c:v>213173</c:v>
                </c:pt>
                <c:pt idx="3">
                  <c:v>261591</c:v>
                </c:pt>
                <c:pt idx="4">
                  <c:v>246756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E-4FAF-BC7D-96458E80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34576"/>
        <c:axId val="833688336"/>
      </c:barChart>
      <c:catAx>
        <c:axId val="20693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 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0102357132902968"/>
              <c:y val="0.10647144482068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88336"/>
        <c:crosses val="autoZero"/>
        <c:auto val="1"/>
        <c:lblAlgn val="ctr"/>
        <c:lblOffset val="100"/>
        <c:noMultiLvlLbl val="0"/>
      </c:catAx>
      <c:valAx>
        <c:axId val="83368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μ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 (log scale)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3.159530268815984E-2"/>
              <c:y val="0.1211511816370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3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Redaction time (50% redaction)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8712020708445"/>
          <c:y val="0.17752008726982693"/>
          <c:w val="0.77895402158848881"/>
          <c:h val="0.56061039392953649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ACM_TOPS_Implementation!$BF$93:$BF$102</c15:sqref>
                  </c15:fullRef>
                </c:ext>
              </c:extLst>
              <c:f>(ACM_TOPS_Implementation!$BF$94,ACM_TOPS_Implementation!$BF$96,ACM_TOPS_Implementation!$BF$98,ACM_TOPS_Implementation!$BF$100,ACM_TOPS_Implementation!$BF$102)</c:f>
              <c:numCache>
                <c:formatCode>General</c:formatCode>
                <c:ptCount val="5"/>
                <c:pt idx="0">
                  <c:v>4924</c:v>
                </c:pt>
                <c:pt idx="1">
                  <c:v>4914</c:v>
                </c:pt>
                <c:pt idx="2">
                  <c:v>5142</c:v>
                </c:pt>
                <c:pt idx="3">
                  <c:v>5189</c:v>
                </c:pt>
                <c:pt idx="4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9-4720-B798-3A0091344FAB}"/>
            </c:ext>
          </c:extLst>
        </c:ser>
        <c:ser>
          <c:idx val="1"/>
          <c:order val="1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ACM_TOPS_Implementation!$BG$93:$BG$102</c15:sqref>
                  </c15:fullRef>
                </c:ext>
              </c:extLst>
              <c:f>(ACM_TOPS_Implementation!$BG$94,ACM_TOPS_Implementation!$BG$96,ACM_TOPS_Implementation!$BG$98,ACM_TOPS_Implementation!$BG$100,ACM_TOPS_Implementation!$BG$102)</c:f>
              <c:numCache>
                <c:formatCode>General</c:formatCode>
                <c:ptCount val="5"/>
                <c:pt idx="0">
                  <c:v>166308</c:v>
                </c:pt>
                <c:pt idx="1">
                  <c:v>174890</c:v>
                </c:pt>
                <c:pt idx="2">
                  <c:v>185318</c:v>
                </c:pt>
                <c:pt idx="3">
                  <c:v>194107</c:v>
                </c:pt>
                <c:pt idx="4">
                  <c:v>200383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9-4720-B798-3A009134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867596144"/>
        <c:axId val="1256581439"/>
      </c:barChart>
      <c:catAx>
        <c:axId val="8675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 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3163853710939858"/>
              <c:y val="0.1108713228525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1439"/>
        <c:crosses val="autoZero"/>
        <c:auto val="1"/>
        <c:lblAlgn val="ctr"/>
        <c:lblOffset val="100"/>
        <c:noMultiLvlLbl val="0"/>
      </c:catAx>
      <c:valAx>
        <c:axId val="1256581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μ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 (log scale)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200793358246589E-2"/>
              <c:y val="0.14463819276511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9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1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100" b="0" strike="noStrike" spc="-1">
                <a:solidFill>
                  <a:srgbClr val="595959"/>
                </a:solidFill>
                <a:latin typeface="Calibri"/>
              </a:rPr>
              <a:t>Data sending time (#DI is fixed to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ACM_TOPS_Comp!$T$121</c:f>
              <c:strCache>
                <c:ptCount val="1"/>
                <c:pt idx="0">
                  <c:v>Time taken(us)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ACM_TOPS_Comp!$S$122:$S$127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ACM_TOPS_Comp!$T$122:$T$127</c:f>
              <c:numCache>
                <c:formatCode>General</c:formatCode>
                <c:ptCount val="6"/>
                <c:pt idx="0">
                  <c:v>0.67246499999999998</c:v>
                </c:pt>
                <c:pt idx="1">
                  <c:v>0.81846200000000002</c:v>
                </c:pt>
                <c:pt idx="2">
                  <c:v>0.94400799999999996</c:v>
                </c:pt>
                <c:pt idx="3">
                  <c:v>0.96345999999999998</c:v>
                </c:pt>
                <c:pt idx="4">
                  <c:v>1.0534479999999999</c:v>
                </c:pt>
                <c:pt idx="5">
                  <c:v>1.1653549999999999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A-42A2-83AF-4ABF08EF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4266"/>
        <c:axId val="64887956"/>
      </c:scatterChart>
      <c:valAx>
        <c:axId val="63764266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#PD within sent PC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887956"/>
        <c:crosses val="autoZero"/>
        <c:crossBetween val="midCat"/>
      </c:valAx>
      <c:valAx>
        <c:axId val="64887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7642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1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100" b="0" strike="noStrike" spc="-1">
                <a:solidFill>
                  <a:srgbClr val="595959"/>
                </a:solidFill>
                <a:latin typeface="Calibri"/>
              </a:rPr>
              <a:t>Data sending time (#PD is fixed to 10)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ACM_TOPS_Comp!$Y$121</c:f>
              <c:strCache>
                <c:ptCount val="1"/>
                <c:pt idx="0">
                  <c:v>Time taken(us)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ACM_TOPS_Comp!$X$122:$X$126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ACM_TOPS_Comp!$Y$122:$Y$126</c:f>
              <c:numCache>
                <c:formatCode>General</c:formatCode>
                <c:ptCount val="5"/>
                <c:pt idx="0">
                  <c:v>0.75365599999999999</c:v>
                </c:pt>
                <c:pt idx="1">
                  <c:v>0.76376599999999994</c:v>
                </c:pt>
                <c:pt idx="2">
                  <c:v>0.77615199999999995</c:v>
                </c:pt>
                <c:pt idx="3">
                  <c:v>0.79927400000000004</c:v>
                </c:pt>
                <c:pt idx="4">
                  <c:v>0.88099300000000003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F-4B97-B947-505C8BFC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236"/>
        <c:axId val="22063757"/>
      </c:scatterChart>
      <c:valAx>
        <c:axId val="11040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#DI within sent 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063757"/>
        <c:crosses val="autoZero"/>
        <c:crossBetween val="midCat"/>
      </c:valAx>
      <c:valAx>
        <c:axId val="22063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402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Time taken with size of PC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ACM_TOPS_Comp!$D$152</c:f>
              <c:strCache>
                <c:ptCount val="1"/>
                <c:pt idx="0">
                  <c:v>Time taken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ACM_TOPS_Comp!$C$153:$C$158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ACM_TOPS_Comp!$D$153:$D$158</c:f>
              <c:numCache>
                <c:formatCode>General</c:formatCode>
                <c:ptCount val="6"/>
                <c:pt idx="0">
                  <c:v>1608241</c:v>
                </c:pt>
                <c:pt idx="1">
                  <c:v>1726206</c:v>
                </c:pt>
                <c:pt idx="2">
                  <c:v>1797723</c:v>
                </c:pt>
                <c:pt idx="3">
                  <c:v>1830344</c:v>
                </c:pt>
                <c:pt idx="4">
                  <c:v>1967379</c:v>
                </c:pt>
                <c:pt idx="5">
                  <c:v>1995815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D-40AD-8C98-1FB6AAAB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1429"/>
        <c:axId val="16016981"/>
      </c:scatterChart>
      <c:valAx>
        <c:axId val="99671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16981"/>
        <c:crosses val="autoZero"/>
        <c:crossBetween val="midCat"/>
      </c:valAx>
      <c:valAx>
        <c:axId val="16016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6714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Time taken with #redactions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ACM_TOPS_Comp!$D$162</c:f>
              <c:strCache>
                <c:ptCount val="1"/>
                <c:pt idx="0">
                  <c:v>Time taken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ACM_TOPS_Comp!$C$163:$C$168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ACM_TOPS_Comp!$D$163:$D$168</c:f>
              <c:numCache>
                <c:formatCode>General</c:formatCode>
                <c:ptCount val="6"/>
                <c:pt idx="0">
                  <c:v>2274247</c:v>
                </c:pt>
                <c:pt idx="1">
                  <c:v>2255923</c:v>
                </c:pt>
                <c:pt idx="2">
                  <c:v>2237642</c:v>
                </c:pt>
                <c:pt idx="3">
                  <c:v>2206181</c:v>
                </c:pt>
                <c:pt idx="4">
                  <c:v>2264809</c:v>
                </c:pt>
                <c:pt idx="5">
                  <c:v>2233537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CE2-B001-73C41583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011"/>
        <c:axId val="64053733"/>
      </c:scatterChart>
      <c:valAx>
        <c:axId val="60460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53733"/>
        <c:crosses val="autoZero"/>
        <c:crossBetween val="midCat"/>
      </c:valAx>
      <c:valAx>
        <c:axId val="64053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46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CA"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200" b="0" strike="noStrike" spc="-1">
                <a:solidFill>
                  <a:srgbClr val="595959"/>
                </a:solidFill>
                <a:latin typeface="Calibri"/>
              </a:rPr>
              <a:t>Data sending time(#DI is fixed to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ACM_TOPS_Comp!$S$122:$S$127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ACM_TOPS_Comp!$T$122:$T$127</c:f>
              <c:numCache>
                <c:formatCode>General</c:formatCode>
                <c:ptCount val="6"/>
                <c:pt idx="0">
                  <c:v>0.67246499999999998</c:v>
                </c:pt>
                <c:pt idx="1">
                  <c:v>0.81846200000000002</c:v>
                </c:pt>
                <c:pt idx="2">
                  <c:v>0.94400799999999996</c:v>
                </c:pt>
                <c:pt idx="3">
                  <c:v>0.96345999999999998</c:v>
                </c:pt>
                <c:pt idx="4">
                  <c:v>1.0534479999999999</c:v>
                </c:pt>
                <c:pt idx="5">
                  <c:v>1.1653549999999999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C-4EBF-8A1B-DFD9C35D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960"/>
        <c:axId val="77460186"/>
      </c:barChart>
      <c:catAx>
        <c:axId val="5981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#PD within send PC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460186"/>
        <c:crosses val="autoZero"/>
        <c:auto val="1"/>
        <c:lblAlgn val="ctr"/>
        <c:lblOffset val="100"/>
        <c:noMultiLvlLbl val="0"/>
      </c:catAx>
      <c:valAx>
        <c:axId val="77460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19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CA"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200" b="0" strike="noStrike" spc="-1">
                <a:solidFill>
                  <a:srgbClr val="595959"/>
                </a:solidFill>
                <a:latin typeface="Calibri"/>
              </a:rPr>
              <a:t>Data sending time (#PD is fixed to 10)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ACM_TOPS_Comp!$X$122:$X$126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ACM_TOPS_Comp!$Y$122:$Y$126</c:f>
              <c:numCache>
                <c:formatCode>General</c:formatCode>
                <c:ptCount val="5"/>
                <c:pt idx="0">
                  <c:v>0.75365599999999999</c:v>
                </c:pt>
                <c:pt idx="1">
                  <c:v>0.76376599999999994</c:v>
                </c:pt>
                <c:pt idx="2">
                  <c:v>0.77615199999999995</c:v>
                </c:pt>
                <c:pt idx="3">
                  <c:v>0.79927400000000004</c:v>
                </c:pt>
                <c:pt idx="4">
                  <c:v>0.88099300000000003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E-4F35-8F11-E739AB8D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355"/>
        <c:axId val="24314989"/>
      </c:barChart>
      <c:catAx>
        <c:axId val="5512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#DI within sent 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4989"/>
        <c:crosses val="autoZero"/>
        <c:auto val="1"/>
        <c:lblAlgn val="ctr"/>
        <c:lblOffset val="100"/>
        <c:noMultiLvlLbl val="0"/>
      </c:catAx>
      <c:valAx>
        <c:axId val="24314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123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comparison(in log scale)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ACM_TOPS_Comp!$C$11:$C$15</c:f>
              <c:numCache>
                <c:formatCode>General</c:formatCode>
                <c:ptCount val="5"/>
                <c:pt idx="0">
                  <c:v>182782</c:v>
                </c:pt>
                <c:pt idx="1">
                  <c:v>182782</c:v>
                </c:pt>
                <c:pt idx="2">
                  <c:v>182782</c:v>
                </c:pt>
                <c:pt idx="3">
                  <c:v>182782</c:v>
                </c:pt>
                <c:pt idx="4">
                  <c:v>182782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2-47C2-B81B-3A06A9062E4B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ACM_TOPS_Comp!$D$11:$D$15</c:f>
              <c:numCache>
                <c:formatCode>General</c:formatCode>
                <c:ptCount val="5"/>
                <c:pt idx="0">
                  <c:v>187329</c:v>
                </c:pt>
                <c:pt idx="1">
                  <c:v>188582</c:v>
                </c:pt>
                <c:pt idx="2">
                  <c:v>190816</c:v>
                </c:pt>
                <c:pt idx="3">
                  <c:v>186446</c:v>
                </c:pt>
                <c:pt idx="4">
                  <c:v>187445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2-47C2-B81B-3A06A9062E4B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ACM_TOPS_Comp!$E$11:$E$15</c:f>
              <c:numCache>
                <c:formatCode>General</c:formatCode>
                <c:ptCount val="5"/>
                <c:pt idx="0">
                  <c:v>169690</c:v>
                </c:pt>
                <c:pt idx="1">
                  <c:v>318452</c:v>
                </c:pt>
                <c:pt idx="2">
                  <c:v>475231</c:v>
                </c:pt>
                <c:pt idx="3">
                  <c:v>641975</c:v>
                </c:pt>
                <c:pt idx="4">
                  <c:v>788361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2-47C2-B81B-3A06A906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Original data transfer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ACM_TOPS_Comp!$S$11:$S$15</c:f>
              <c:numCache>
                <c:formatCode>General</c:formatCode>
                <c:ptCount val="5"/>
                <c:pt idx="0">
                  <c:v>244496</c:v>
                </c:pt>
                <c:pt idx="1">
                  <c:v>240673</c:v>
                </c:pt>
                <c:pt idx="2">
                  <c:v>254292</c:v>
                </c:pt>
                <c:pt idx="3">
                  <c:v>234344</c:v>
                </c:pt>
                <c:pt idx="4">
                  <c:v>238406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E29-AEEE-8BED321FE68A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ACM_TOPS_Comp!$R$11:$R$15</c:f>
              <c:numCache>
                <c:formatCode>General</c:formatCode>
                <c:ptCount val="5"/>
                <c:pt idx="0">
                  <c:v>47732</c:v>
                </c:pt>
                <c:pt idx="1">
                  <c:v>44693</c:v>
                </c:pt>
                <c:pt idx="2">
                  <c:v>47846</c:v>
                </c:pt>
                <c:pt idx="3">
                  <c:v>47792</c:v>
                </c:pt>
                <c:pt idx="4">
                  <c:v>45925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1-4E29-AEEE-8BED321FE68A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ACM_TOPS_Comp!$T$11:$T$15</c:f>
              <c:numCache>
                <c:formatCode>General</c:formatCode>
                <c:ptCount val="5"/>
                <c:pt idx="0">
                  <c:v>491805</c:v>
                </c:pt>
                <c:pt idx="1">
                  <c:v>491694</c:v>
                </c:pt>
                <c:pt idx="2">
                  <c:v>520254</c:v>
                </c:pt>
                <c:pt idx="3">
                  <c:v>491114</c:v>
                </c:pt>
                <c:pt idx="4">
                  <c:v>489928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1-4E29-AEEE-8BED321F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verification time</a:t>
            </a:r>
          </a:p>
        </c:rich>
      </c:tx>
      <c:layout>
        <c:manualLayout>
          <c:xMode val="edge"/>
          <c:yMode val="edge"/>
          <c:x val="0.233149248385635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ACM_TOPS_Implementation!$BC$93:$BC$102</c15:sqref>
                  </c15:fullRef>
                </c:ext>
              </c:extLst>
              <c:f>(ACM_TOPS_Implementation!$BC$94,ACM_TOPS_Implementation!$BC$96,ACM_TOPS_Implementation!$BC$98,ACM_TOPS_Implementation!$BC$100,ACM_TOPS_Implementation!$BC$102)</c:f>
              <c:numCache>
                <c:formatCode>General</c:formatCode>
                <c:ptCount val="5"/>
                <c:pt idx="0">
                  <c:v>6389</c:v>
                </c:pt>
                <c:pt idx="1">
                  <c:v>6982</c:v>
                </c:pt>
                <c:pt idx="2">
                  <c:v>7667</c:v>
                </c:pt>
                <c:pt idx="3">
                  <c:v>8443</c:v>
                </c:pt>
                <c:pt idx="4">
                  <c:v>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A-4816-9106-8A587E72112C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ACM_TOPS_Implementation!$BB$93:$BB$102</c15:sqref>
                  </c15:fullRef>
                </c:ext>
              </c:extLst>
              <c:f>(ACM_TOPS_Implementation!$BB$94,ACM_TOPS_Implementation!$BB$96,ACM_TOPS_Implementation!$BB$98,ACM_TOPS_Implementation!$BB$100,ACM_TOPS_Implementation!$BB$102)</c:f>
              <c:numCache>
                <c:formatCode>General</c:formatCode>
                <c:ptCount val="5"/>
                <c:pt idx="0">
                  <c:v>79</c:v>
                </c:pt>
                <c:pt idx="1">
                  <c:v>74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A-4816-9106-8A587E72112C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ACM_TOPS_Implementation!$BD$93:$BD$102</c15:sqref>
                  </c15:fullRef>
                </c:ext>
              </c:extLst>
              <c:f>(ACM_TOPS_Implementation!$BD$94,ACM_TOPS_Implementation!$BD$96,ACM_TOPS_Implementation!$BD$98,ACM_TOPS_Implementation!$BD$100,ACM_TOPS_Implementation!$BD$102)</c:f>
              <c:numCache>
                <c:formatCode>General</c:formatCode>
                <c:ptCount val="5"/>
                <c:pt idx="0">
                  <c:v>149319</c:v>
                </c:pt>
                <c:pt idx="1">
                  <c:v>184565</c:v>
                </c:pt>
                <c:pt idx="2">
                  <c:v>199792</c:v>
                </c:pt>
                <c:pt idx="3">
                  <c:v>214931</c:v>
                </c:pt>
                <c:pt idx="4">
                  <c:v>248901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A-4816-9106-8A587E72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83008"/>
        <c:axId val="1132836687"/>
      </c:barChart>
      <c:catAx>
        <c:axId val="8024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36687"/>
        <c:crosses val="autoZero"/>
        <c:auto val="1"/>
        <c:lblAlgn val="ctr"/>
        <c:lblOffset val="100"/>
        <c:noMultiLvlLbl val="0"/>
      </c:catAx>
      <c:valAx>
        <c:axId val="113283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Data Processing time</a:t>
            </a:r>
          </a:p>
        </c:rich>
      </c:tx>
      <c:layout>
        <c:manualLayout>
          <c:xMode val="edge"/>
          <c:yMode val="edge"/>
          <c:x val="0.34902941541736537"/>
          <c:y val="1.40716911790526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7991771941507"/>
          <c:y val="0.14896964175879762"/>
          <c:w val="0.81357003922191307"/>
          <c:h val="0.5357414455451549"/>
        </c:manualLayout>
      </c:layout>
      <c:barChart>
        <c:barDir val="col"/>
        <c:grouping val="clustered"/>
        <c:varyColors val="0"/>
        <c:ser>
          <c:idx val="0"/>
          <c:order val="0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ACM_TOPS_Comp!$C$66:$C$70</c:f>
              <c:numCache>
                <c:formatCode>0</c:formatCode>
                <c:ptCount val="5"/>
                <c:pt idx="0">
                  <c:v>264</c:v>
                </c:pt>
                <c:pt idx="1">
                  <c:v>312</c:v>
                </c:pt>
                <c:pt idx="2">
                  <c:v>330</c:v>
                </c:pt>
                <c:pt idx="3">
                  <c:v>349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5-4887-95DF-5C5669AC2841}"/>
            </c:ext>
          </c:extLst>
        </c:ser>
        <c:ser>
          <c:idx val="1"/>
          <c:order val="1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ACM_TOPS_Comp!$Y$11:$Y$15</c:f>
              <c:numCache>
                <c:formatCode>0</c:formatCode>
                <c:ptCount val="5"/>
                <c:pt idx="0">
                  <c:v>633</c:v>
                </c:pt>
                <c:pt idx="1">
                  <c:v>680</c:v>
                </c:pt>
                <c:pt idx="2">
                  <c:v>704</c:v>
                </c:pt>
                <c:pt idx="3">
                  <c:v>728</c:v>
                </c:pt>
                <c:pt idx="4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5-4887-95DF-5C5669AC2841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ACM_TOPS_Comp!$Z$11:$Z$15</c:f>
              <c:numCache>
                <c:formatCode>General</c:formatCode>
                <c:ptCount val="5"/>
                <c:pt idx="0">
                  <c:v>493431</c:v>
                </c:pt>
                <c:pt idx="1">
                  <c:v>493551</c:v>
                </c:pt>
                <c:pt idx="2">
                  <c:v>522439</c:v>
                </c:pt>
                <c:pt idx="3">
                  <c:v>493099</c:v>
                </c:pt>
                <c:pt idx="4">
                  <c:v>493913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5-4887-95DF-5C5669AC2841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ACM_TOPS_Comp!$AA$11:$AA$15</c:f>
              <c:numCache>
                <c:formatCode>General</c:formatCode>
                <c:ptCount val="5"/>
                <c:pt idx="0">
                  <c:v>1046039</c:v>
                </c:pt>
                <c:pt idx="1">
                  <c:v>1453696</c:v>
                </c:pt>
                <c:pt idx="2">
                  <c:v>1820910</c:v>
                </c:pt>
                <c:pt idx="3">
                  <c:v>2091505</c:v>
                </c:pt>
                <c:pt idx="4">
                  <c:v>2283173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5-4887-95DF-5C5669AC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</a:t>
                </a:r>
                <a:r>
                  <a:rPr lang="en-CA" sz="1200" b="1" baseline="0"/>
                  <a:t> of data items (#DI)  </a:t>
                </a:r>
                <a:r>
                  <a:rPr lang="en-CA" sz="1200" b="1" baseline="0">
                    <a:latin typeface="Univers" panose="020B0503020202020204" pitchFamily="34" charset="0"/>
                  </a:rPr>
                  <a:t>→</a:t>
                </a:r>
                <a:endParaRPr lang="en-CA" sz="1200" b="1"/>
              </a:p>
            </c:rich>
          </c:tx>
          <c:layout>
            <c:manualLayout>
              <c:xMode val="edge"/>
              <c:yMode val="edge"/>
              <c:x val="0.33618820419267664"/>
              <c:y val="9.10094844153702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Time in </a:t>
                </a:r>
                <a:r>
                  <a:rPr lang="el-GR" sz="1100" b="1">
                    <a:latin typeface="Univers" panose="020B0503020202020204" pitchFamily="34" charset="0"/>
                  </a:rPr>
                  <a:t>μ</a:t>
                </a:r>
                <a:r>
                  <a:rPr lang="en-CA" sz="1100" b="1"/>
                  <a:t>s (log scale)</a:t>
                </a:r>
                <a:r>
                  <a:rPr lang="en-CA" sz="1100" b="1">
                    <a:latin typeface="Univers" panose="020B0503020202020204" pitchFamily="34" charset="0"/>
                  </a:rPr>
                  <a:t>→</a:t>
                </a:r>
                <a:endParaRPr lang="en-CA" sz="1100" b="1"/>
              </a:p>
            </c:rich>
          </c:tx>
          <c:layout>
            <c:manualLayout>
              <c:xMode val="edge"/>
              <c:yMode val="edge"/>
              <c:x val="3.7461224934839381E-2"/>
              <c:y val="0.23682130918699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Relative Setup</a:t>
            </a:r>
            <a:r>
              <a:rPr lang="en-CA" b="1" baseline="0"/>
              <a:t> time comparison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ACM_TOPS_Comp!$G$11:$G$15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0A5-962C-B0983500C63C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ACM_TOPS_Comp!$H$11:$H$15</c:f>
              <c:numCache>
                <c:formatCode>General</c:formatCode>
                <c:ptCount val="5"/>
                <c:pt idx="0">
                  <c:v>1.0248766289897255</c:v>
                </c:pt>
                <c:pt idx="1">
                  <c:v>1.0317317897823637</c:v>
                </c:pt>
                <c:pt idx="2">
                  <c:v>1.0439539998468121</c:v>
                </c:pt>
                <c:pt idx="3">
                  <c:v>1.0200457375452725</c:v>
                </c:pt>
                <c:pt idx="4">
                  <c:v>1.0255112647853728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E-40A5-962C-B0983500C63C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ACM_TOPS_Comp!$I$11:$I$15</c:f>
              <c:numCache>
                <c:formatCode>General</c:formatCode>
                <c:ptCount val="5"/>
                <c:pt idx="0">
                  <c:v>0.92837369106367151</c:v>
                </c:pt>
                <c:pt idx="1">
                  <c:v>1.7422503309953934</c:v>
                </c:pt>
                <c:pt idx="2">
                  <c:v>2.5999879638038759</c:v>
                </c:pt>
                <c:pt idx="3">
                  <c:v>3.5122440940574018</c:v>
                </c:pt>
                <c:pt idx="4">
                  <c:v>4.3131216421748313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E-40A5-962C-B0983500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Data transfer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ACM_TOPS_Comp!$D$44:$D$48</c:f>
              <c:numCache>
                <c:formatCode>General</c:formatCode>
                <c:ptCount val="5"/>
                <c:pt idx="0">
                  <c:v>244496</c:v>
                </c:pt>
                <c:pt idx="1">
                  <c:v>240673</c:v>
                </c:pt>
                <c:pt idx="2">
                  <c:v>254292</c:v>
                </c:pt>
                <c:pt idx="3">
                  <c:v>234344</c:v>
                </c:pt>
                <c:pt idx="4">
                  <c:v>238406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8-4E82-ABC7-FD798ADB72B9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ACM_TOPS_Comp!$C$44:$C$48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8-4E82-ABC7-FD798ADB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data items</a:t>
                </a:r>
                <a:r>
                  <a:rPr lang="en-CA" baseline="0"/>
                  <a:t> (</a:t>
                </a:r>
                <a:r>
                  <a:rPr lang="en-CA"/>
                  <a:t>#DI)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Number</a:t>
            </a:r>
            <a:r>
              <a:rPr lang="en-CA" b="1" baseline="0"/>
              <a:t> of transferred bytes</a:t>
            </a:r>
            <a:endParaRPr lang="en-CA" b="1"/>
          </a:p>
        </c:rich>
      </c:tx>
      <c:layout>
        <c:manualLayout>
          <c:xMode val="edge"/>
          <c:yMode val="edge"/>
          <c:x val="0.2667061377852753"/>
          <c:y val="1.09890109890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7058530317732"/>
          <c:y val="0.12756652730041443"/>
          <c:w val="0.79312609340556972"/>
          <c:h val="0.62151515585064965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ACM_TOPS_Comp!$J$44:$J$48</c:f>
              <c:numCache>
                <c:formatCode>General</c:formatCode>
                <c:ptCount val="5"/>
                <c:pt idx="0">
                  <c:v>14932</c:v>
                </c:pt>
                <c:pt idx="1">
                  <c:v>15701</c:v>
                </c:pt>
                <c:pt idx="2">
                  <c:v>16462</c:v>
                </c:pt>
                <c:pt idx="3">
                  <c:v>17213</c:v>
                </c:pt>
                <c:pt idx="4">
                  <c:v>17969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4A32-A5A6-7C6858345875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ACM_TOPS_Comp!$I$44:$I$48</c:f>
              <c:numCache>
                <c:formatCode>General</c:formatCode>
                <c:ptCount val="5"/>
                <c:pt idx="0">
                  <c:v>4424</c:v>
                </c:pt>
                <c:pt idx="1">
                  <c:v>5198</c:v>
                </c:pt>
                <c:pt idx="2">
                  <c:v>5971</c:v>
                </c:pt>
                <c:pt idx="3">
                  <c:v>6723</c:v>
                </c:pt>
                <c:pt idx="4">
                  <c:v>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9-4A32-A5A6-7C6858345875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ACM_TOPS_Comp!$K$44:$K$48</c:f>
              <c:numCache>
                <c:formatCode>General</c:formatCode>
                <c:ptCount val="5"/>
                <c:pt idx="0">
                  <c:v>135373481</c:v>
                </c:pt>
                <c:pt idx="1">
                  <c:v>135488096</c:v>
                </c:pt>
                <c:pt idx="2">
                  <c:v>135651872</c:v>
                </c:pt>
                <c:pt idx="3">
                  <c:v>135766505</c:v>
                </c:pt>
                <c:pt idx="4">
                  <c:v>135930254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DC7-AE7E-DF2F6770890E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ACM_TOPS_Comp!$L$44:$L$48</c:f>
              <c:numCache>
                <c:formatCode>0</c:formatCode>
                <c:ptCount val="5"/>
                <c:pt idx="0">
                  <c:v>53824</c:v>
                </c:pt>
                <c:pt idx="1">
                  <c:v>102336</c:v>
                </c:pt>
                <c:pt idx="2">
                  <c:v>150784</c:v>
                </c:pt>
                <c:pt idx="3">
                  <c:v>199936</c:v>
                </c:pt>
                <c:pt idx="4">
                  <c:v>248256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1-4DC7-AE7E-DF2F6770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data items</a:t>
                </a:r>
                <a:r>
                  <a:rPr lang="en-CA" baseline="0"/>
                  <a:t> (</a:t>
                </a:r>
                <a:r>
                  <a:rPr lang="en-CA"/>
                  <a:t>#DI)</a:t>
                </a:r>
              </a:p>
            </c:rich>
          </c:tx>
          <c:layout>
            <c:manualLayout>
              <c:xMode val="edge"/>
              <c:yMode val="edge"/>
              <c:x val="0.3403933961328226"/>
              <c:y val="0.813966166245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</a:t>
                </a:r>
                <a:r>
                  <a:rPr lang="en-CA" b="1" baseline="0"/>
                  <a:t> bytes (log scale)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6566966629806"/>
          <c:y val="0.8880214489868693"/>
          <c:w val="0.50334503906100336"/>
          <c:h val="7.5104554238412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Data</a:t>
            </a:r>
            <a:r>
              <a:rPr lang="en-CA" b="1" baseline="0"/>
              <a:t> </a:t>
            </a:r>
            <a:r>
              <a:rPr lang="en-CA" b="1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ACM_TOPS_Comp!$D$66:$D$70</c:f>
              <c:numCache>
                <c:formatCode>0</c:formatCode>
                <c:ptCount val="5"/>
                <c:pt idx="0">
                  <c:v>633</c:v>
                </c:pt>
                <c:pt idx="1">
                  <c:v>680</c:v>
                </c:pt>
                <c:pt idx="2">
                  <c:v>704</c:v>
                </c:pt>
                <c:pt idx="3">
                  <c:v>728</c:v>
                </c:pt>
                <c:pt idx="4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B7D-8B43-061C22D70C17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ACM_TOPS_Comp!$C$66:$C$70</c:f>
              <c:numCache>
                <c:formatCode>0</c:formatCode>
                <c:ptCount val="5"/>
                <c:pt idx="0">
                  <c:v>264</c:v>
                </c:pt>
                <c:pt idx="1">
                  <c:v>312</c:v>
                </c:pt>
                <c:pt idx="2">
                  <c:v>330</c:v>
                </c:pt>
                <c:pt idx="3">
                  <c:v>349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2-4B7D-8B43-061C22D7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data items</a:t>
                </a:r>
                <a:r>
                  <a:rPr lang="en-CA" baseline="0"/>
                  <a:t> (</a:t>
                </a:r>
                <a:r>
                  <a:rPr lang="en-CA"/>
                  <a:t>#DI)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Processing time</a:t>
            </a:r>
          </a:p>
        </c:rich>
      </c:tx>
      <c:layout>
        <c:manualLayout>
          <c:xMode val="edge"/>
          <c:yMode val="edge"/>
          <c:x val="0.37655261638126092"/>
          <c:y val="5.23170236944613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526101203548"/>
          <c:y val="0.12079971526425802"/>
          <c:w val="0.81357003922191307"/>
          <c:h val="0.66786852253050544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ACM_TOPS_Comp!$Y$11:$Y$15</c:f>
              <c:numCache>
                <c:formatCode>0</c:formatCode>
                <c:ptCount val="5"/>
                <c:pt idx="0">
                  <c:v>633</c:v>
                </c:pt>
                <c:pt idx="1">
                  <c:v>680</c:v>
                </c:pt>
                <c:pt idx="2">
                  <c:v>704</c:v>
                </c:pt>
                <c:pt idx="3">
                  <c:v>728</c:v>
                </c:pt>
                <c:pt idx="4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65D-B209-A64BB89ED89E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ACM_TOPS_Comp!$X$11:$X$15</c:f>
              <c:numCache>
                <c:formatCode>0</c:formatCode>
                <c:ptCount val="5"/>
                <c:pt idx="0">
                  <c:v>241173</c:v>
                </c:pt>
                <c:pt idx="1">
                  <c:v>277153</c:v>
                </c:pt>
                <c:pt idx="2">
                  <c:v>305140</c:v>
                </c:pt>
                <c:pt idx="3">
                  <c:v>345178</c:v>
                </c:pt>
                <c:pt idx="4">
                  <c:v>377142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65D-B209-A64BB89ED89E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ACM_TOPS_Comp!$Z$11:$Z$15</c:f>
              <c:numCache>
                <c:formatCode>General</c:formatCode>
                <c:ptCount val="5"/>
                <c:pt idx="0">
                  <c:v>493431</c:v>
                </c:pt>
                <c:pt idx="1">
                  <c:v>493551</c:v>
                </c:pt>
                <c:pt idx="2">
                  <c:v>522439</c:v>
                </c:pt>
                <c:pt idx="3">
                  <c:v>493099</c:v>
                </c:pt>
                <c:pt idx="4">
                  <c:v>493913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5-465D-B209-A64BB89ED89E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ACM_TOPS_Comp!$AA$11:$AA$15</c:f>
              <c:numCache>
                <c:formatCode>General</c:formatCode>
                <c:ptCount val="5"/>
                <c:pt idx="0">
                  <c:v>1046039</c:v>
                </c:pt>
                <c:pt idx="1">
                  <c:v>1453696</c:v>
                </c:pt>
                <c:pt idx="2">
                  <c:v>1820910</c:v>
                </c:pt>
                <c:pt idx="3">
                  <c:v>2091505</c:v>
                </c:pt>
                <c:pt idx="4">
                  <c:v>2283173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5-465D-B209-A64BB89E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</a:t>
                </a:r>
                <a:r>
                  <a:rPr lang="en-CA" b="1" baseline="0"/>
                  <a:t> of data items (#DI)</a:t>
                </a:r>
                <a:endParaRPr lang="en-CA" b="1"/>
              </a:p>
            </c:rich>
          </c:tx>
          <c:layout>
            <c:manualLayout>
              <c:xMode val="edge"/>
              <c:yMode val="edge"/>
              <c:x val="0.36124392841050956"/>
              <c:y val="0.8667322834645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Time in us (log scale)</a:t>
                </a:r>
              </a:p>
            </c:rich>
          </c:tx>
          <c:layout>
            <c:manualLayout>
              <c:xMode val="edge"/>
              <c:yMode val="edge"/>
              <c:x val="1.746880717521921E-2"/>
              <c:y val="0.347587719573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Number</a:t>
            </a:r>
            <a:r>
              <a:rPr lang="en-CA" b="1" baseline="0"/>
              <a:t> of transferred bytes</a:t>
            </a:r>
            <a:endParaRPr lang="en-CA" b="1"/>
          </a:p>
        </c:rich>
      </c:tx>
      <c:layout>
        <c:manualLayout>
          <c:xMode val="edge"/>
          <c:yMode val="edge"/>
          <c:x val="0.28046153571762983"/>
          <c:y val="1.540147671260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84253827994"/>
          <c:y val="0.17625971005622118"/>
          <c:w val="0.83827176536618675"/>
          <c:h val="0.4768131180838735"/>
        </c:manualLayout>
      </c:layout>
      <c:barChart>
        <c:barDir val="col"/>
        <c:grouping val="clustered"/>
        <c:varyColors val="0"/>
        <c:ser>
          <c:idx val="0"/>
          <c:order val="0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ACM_TOPS_Comp!$I$44:$I$48</c:f>
              <c:numCache>
                <c:formatCode>General</c:formatCode>
                <c:ptCount val="5"/>
                <c:pt idx="0">
                  <c:v>4424</c:v>
                </c:pt>
                <c:pt idx="1">
                  <c:v>5198</c:v>
                </c:pt>
                <c:pt idx="2">
                  <c:v>5971</c:v>
                </c:pt>
                <c:pt idx="3">
                  <c:v>6723</c:v>
                </c:pt>
                <c:pt idx="4">
                  <c:v>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A-4415-9DBD-E61CD230C10D}"/>
            </c:ext>
          </c:extLst>
        </c:ser>
        <c:ser>
          <c:idx val="1"/>
          <c:order val="1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ACM_TOPS_Comp!$B$44:$B$48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ACM_TOPS_Comp!$J$44:$J$48</c:f>
              <c:numCache>
                <c:formatCode>General</c:formatCode>
                <c:ptCount val="5"/>
                <c:pt idx="0">
                  <c:v>14932</c:v>
                </c:pt>
                <c:pt idx="1">
                  <c:v>15701</c:v>
                </c:pt>
                <c:pt idx="2">
                  <c:v>16462</c:v>
                </c:pt>
                <c:pt idx="3">
                  <c:v>17213</c:v>
                </c:pt>
                <c:pt idx="4">
                  <c:v>17969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A-4415-9DBD-E61CD230C10D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ACM_TOPS_Comp!$K$44:$K$48</c:f>
              <c:numCache>
                <c:formatCode>General</c:formatCode>
                <c:ptCount val="5"/>
                <c:pt idx="0">
                  <c:v>135373481</c:v>
                </c:pt>
                <c:pt idx="1">
                  <c:v>135488096</c:v>
                </c:pt>
                <c:pt idx="2">
                  <c:v>135651872</c:v>
                </c:pt>
                <c:pt idx="3">
                  <c:v>135766505</c:v>
                </c:pt>
                <c:pt idx="4">
                  <c:v>135930254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A-4415-9DBD-E61CD230C10D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ACM_TOPS_Comp!$L$44:$L$48</c:f>
              <c:numCache>
                <c:formatCode>0</c:formatCode>
                <c:ptCount val="5"/>
                <c:pt idx="0">
                  <c:v>53824</c:v>
                </c:pt>
                <c:pt idx="1">
                  <c:v>102336</c:v>
                </c:pt>
                <c:pt idx="2">
                  <c:v>150784</c:v>
                </c:pt>
                <c:pt idx="3">
                  <c:v>199936</c:v>
                </c:pt>
                <c:pt idx="4">
                  <c:v>248256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A-4415-9DBD-E61CD230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 of data items</a:t>
                </a:r>
                <a:r>
                  <a:rPr lang="en-CA" sz="1200" b="1" baseline="0"/>
                  <a:t> (</a:t>
                </a:r>
                <a:r>
                  <a:rPr lang="en-CA" sz="1200" b="1"/>
                  <a:t>#DI) </a:t>
                </a:r>
                <a:r>
                  <a:rPr lang="en-CA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9404342029580016"/>
              <c:y val="8.58123672580027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 of</a:t>
                </a:r>
                <a:r>
                  <a:rPr lang="en-CA" sz="1200" b="1" baseline="0"/>
                  <a:t> bytes (log scale)</a:t>
                </a:r>
                <a:r>
                  <a:rPr lang="en-CA" sz="1200" b="1" baseline="0">
                    <a:latin typeface="Univers" panose="020B0503020202020204" pitchFamily="34" charset="0"/>
                  </a:rPr>
                  <a:t>→</a:t>
                </a:r>
                <a:endParaRPr lang="en-CA" sz="1200" b="1"/>
              </a:p>
            </c:rich>
          </c:tx>
          <c:layout>
            <c:manualLayout>
              <c:xMode val="edge"/>
              <c:yMode val="edge"/>
              <c:x val="3.160435325570566E-2"/>
              <c:y val="0.1454501058356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Data Processing time</a:t>
            </a:r>
          </a:p>
        </c:rich>
      </c:tx>
      <c:layout>
        <c:manualLayout>
          <c:xMode val="edge"/>
          <c:yMode val="edge"/>
          <c:x val="0.39402142355648018"/>
          <c:y val="1.40723849997349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1038292549477"/>
          <c:y val="0.22124228714831698"/>
          <c:w val="0.81357003922191307"/>
          <c:h val="0.46424653611810324"/>
        </c:manualLayout>
      </c:layout>
      <c:barChart>
        <c:barDir val="col"/>
        <c:grouping val="clustered"/>
        <c:varyColors val="0"/>
        <c:ser>
          <c:idx val="0"/>
          <c:order val="0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ACM_TOPS_Comp!$X$11:$X$15</c:f>
              <c:numCache>
                <c:formatCode>0</c:formatCode>
                <c:ptCount val="5"/>
                <c:pt idx="0">
                  <c:v>241173</c:v>
                </c:pt>
                <c:pt idx="1">
                  <c:v>277153</c:v>
                </c:pt>
                <c:pt idx="2">
                  <c:v>305140</c:v>
                </c:pt>
                <c:pt idx="3">
                  <c:v>345178</c:v>
                </c:pt>
                <c:pt idx="4">
                  <c:v>377142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4A35-AE39-8CF491126B47}"/>
            </c:ext>
          </c:extLst>
        </c:ser>
        <c:ser>
          <c:idx val="1"/>
          <c:order val="1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ACM_TOPS_Comp!$Y$11:$Y$15</c:f>
              <c:numCache>
                <c:formatCode>0</c:formatCode>
                <c:ptCount val="5"/>
                <c:pt idx="0">
                  <c:v>633</c:v>
                </c:pt>
                <c:pt idx="1">
                  <c:v>680</c:v>
                </c:pt>
                <c:pt idx="2">
                  <c:v>704</c:v>
                </c:pt>
                <c:pt idx="3">
                  <c:v>728</c:v>
                </c:pt>
                <c:pt idx="4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D-4A35-AE39-8CF491126B47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ACM_TOPS_Comp!$Z$11:$Z$15</c:f>
              <c:numCache>
                <c:formatCode>General</c:formatCode>
                <c:ptCount val="5"/>
                <c:pt idx="0">
                  <c:v>493431</c:v>
                </c:pt>
                <c:pt idx="1">
                  <c:v>493551</c:v>
                </c:pt>
                <c:pt idx="2">
                  <c:v>522439</c:v>
                </c:pt>
                <c:pt idx="3">
                  <c:v>493099</c:v>
                </c:pt>
                <c:pt idx="4">
                  <c:v>493913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D-4A35-AE39-8CF491126B47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ACM_TOPS_Comp!$W$11:$W$15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ACM_TOPS_Comp!$AA$11:$AA$15</c:f>
              <c:numCache>
                <c:formatCode>General</c:formatCode>
                <c:ptCount val="5"/>
                <c:pt idx="0">
                  <c:v>1046039</c:v>
                </c:pt>
                <c:pt idx="1">
                  <c:v>1453696</c:v>
                </c:pt>
                <c:pt idx="2">
                  <c:v>1820910</c:v>
                </c:pt>
                <c:pt idx="3">
                  <c:v>2091505</c:v>
                </c:pt>
                <c:pt idx="4">
                  <c:v>2283173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D-4A35-AE39-8CF491126B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</a:t>
                </a:r>
                <a:r>
                  <a:rPr lang="en-CA" sz="1200" b="1" baseline="0"/>
                  <a:t> of data items (#DI)</a:t>
                </a:r>
                <a:endParaRPr lang="en-CA" sz="1200" b="1"/>
              </a:p>
            </c:rich>
          </c:tx>
          <c:layout>
            <c:manualLayout>
              <c:xMode val="edge"/>
              <c:yMode val="edge"/>
              <c:x val="0.3534780412411791"/>
              <c:y val="6.64964823175226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Time in us (log scale)</a:t>
                </a:r>
              </a:p>
            </c:rich>
          </c:tx>
          <c:layout>
            <c:manualLayout>
              <c:xMode val="edge"/>
              <c:yMode val="edge"/>
              <c:x val="3.2427592704267268E-2"/>
              <c:y val="0.25692688907307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1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100" b="0" strike="noStrike" spc="-1">
                <a:solidFill>
                  <a:srgbClr val="595959"/>
                </a:solidFill>
                <a:latin typeface="Calibri"/>
              </a:rPr>
              <a:t>Data sending time (#DI is fixed to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Comparison!$T$106</c:f>
              <c:strCache>
                <c:ptCount val="1"/>
                <c:pt idx="0">
                  <c:v>Time taken(us)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Comparison!$S$107:$S$112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Comparison!$T$107:$T$112</c:f>
              <c:numCache>
                <c:formatCode>General</c:formatCode>
                <c:ptCount val="6"/>
                <c:pt idx="0">
                  <c:v>0.67246499999999998</c:v>
                </c:pt>
                <c:pt idx="1">
                  <c:v>0.81846200000000002</c:v>
                </c:pt>
                <c:pt idx="2">
                  <c:v>0.94400799999999996</c:v>
                </c:pt>
                <c:pt idx="3">
                  <c:v>0.96345999999999998</c:v>
                </c:pt>
                <c:pt idx="4">
                  <c:v>1.0534479999999999</c:v>
                </c:pt>
                <c:pt idx="5">
                  <c:v>1.1653549999999999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0-49B1-A313-3BE30DA4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4266"/>
        <c:axId val="64887956"/>
      </c:scatterChart>
      <c:valAx>
        <c:axId val="63764266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#PD within sent PC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887956"/>
        <c:crosses val="autoZero"/>
        <c:crossBetween val="midCat"/>
      </c:valAx>
      <c:valAx>
        <c:axId val="64887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7642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1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100" b="0" strike="noStrike" spc="-1">
                <a:solidFill>
                  <a:srgbClr val="595959"/>
                </a:solidFill>
                <a:latin typeface="Calibri"/>
              </a:rPr>
              <a:t>Data sending time (#PD is fixed to 10)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Comparison!$Y$106</c:f>
              <c:strCache>
                <c:ptCount val="1"/>
                <c:pt idx="0">
                  <c:v>Time taken(us)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Comparison!$X$107:$X$111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Comparison!$Y$107:$Y$111</c:f>
              <c:numCache>
                <c:formatCode>General</c:formatCode>
                <c:ptCount val="5"/>
                <c:pt idx="0">
                  <c:v>0.75365599999999999</c:v>
                </c:pt>
                <c:pt idx="1">
                  <c:v>0.76376599999999994</c:v>
                </c:pt>
                <c:pt idx="2">
                  <c:v>0.77615199999999995</c:v>
                </c:pt>
                <c:pt idx="3">
                  <c:v>0.79927400000000004</c:v>
                </c:pt>
                <c:pt idx="4">
                  <c:v>0.88099300000000003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FC0-8FCD-DD422537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236"/>
        <c:axId val="22063757"/>
      </c:scatterChart>
      <c:valAx>
        <c:axId val="11040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#DI within sent 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063757"/>
        <c:crosses val="autoZero"/>
        <c:crossBetween val="midCat"/>
      </c:valAx>
      <c:valAx>
        <c:axId val="22063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402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Verification time after redaction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ACM_TOPS_Implementation!$BI$93:$BI$102</c15:sqref>
                  </c15:fullRef>
                </c:ext>
              </c:extLst>
              <c:f>(ACM_TOPS_Implementation!$BI$94,ACM_TOPS_Implementation!$BI$96,ACM_TOPS_Implementation!$BI$98,ACM_TOPS_Implementation!$BI$100,ACM_TOPS_Implementation!$BI$102)</c:f>
              <c:numCache>
                <c:formatCode>General</c:formatCode>
                <c:ptCount val="5"/>
                <c:pt idx="0">
                  <c:v>6019</c:v>
                </c:pt>
                <c:pt idx="1">
                  <c:v>6417</c:v>
                </c:pt>
                <c:pt idx="2">
                  <c:v>6577</c:v>
                </c:pt>
                <c:pt idx="3">
                  <c:v>6902</c:v>
                </c:pt>
                <c:pt idx="4">
                  <c:v>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E-41BD-AA19-8985FE9E8F24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ACM_TOPS_Implementation!$BH$93:$BH$102</c15:sqref>
                  </c15:fullRef>
                </c:ext>
              </c:extLst>
              <c:f>(ACM_TOPS_Implementation!$BH$94,ACM_TOPS_Implementation!$BH$96,ACM_TOPS_Implementation!$BH$98,ACM_TOPS_Implementation!$BH$100,ACM_TOPS_Implementation!$BH$102)</c:f>
              <c:numCache>
                <c:formatCode>General</c:formatCode>
                <c:ptCount val="5"/>
                <c:pt idx="0">
                  <c:v>82</c:v>
                </c:pt>
                <c:pt idx="1">
                  <c:v>82</c:v>
                </c:pt>
                <c:pt idx="2">
                  <c:v>79</c:v>
                </c:pt>
                <c:pt idx="3">
                  <c:v>73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E-41BD-AA19-8985FE9E8F24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ACM_TOPS_Implementation!$BJ$93:$BJ$102</c15:sqref>
                  </c15:fullRef>
                </c:ext>
              </c:extLst>
              <c:f>(ACM_TOPS_Implementation!$BJ$94,ACM_TOPS_Implementation!$BJ$96,ACM_TOPS_Implementation!$BJ$98,ACM_TOPS_Implementation!$BJ$100,ACM_TOPS_Implementation!$BJ$102)</c:f>
              <c:numCache>
                <c:formatCode>General</c:formatCode>
                <c:ptCount val="5"/>
                <c:pt idx="0">
                  <c:v>151223</c:v>
                </c:pt>
                <c:pt idx="1">
                  <c:v>214620</c:v>
                </c:pt>
                <c:pt idx="2">
                  <c:v>213173</c:v>
                </c:pt>
                <c:pt idx="3">
                  <c:v>261591</c:v>
                </c:pt>
                <c:pt idx="4">
                  <c:v>246756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E-41BD-AA19-8985FE9E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34576"/>
        <c:axId val="833688336"/>
      </c:barChart>
      <c:catAx>
        <c:axId val="20693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</a:t>
                </a:r>
              </a:p>
            </c:rich>
          </c:tx>
          <c:layout>
            <c:manualLayout>
              <c:xMode val="edge"/>
              <c:yMode val="edge"/>
              <c:x val="0.26234135471172898"/>
              <c:y val="0.808879893534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88336"/>
        <c:crosses val="autoZero"/>
        <c:auto val="1"/>
        <c:lblAlgn val="ctr"/>
        <c:lblOffset val="100"/>
        <c:noMultiLvlLbl val="0"/>
      </c:catAx>
      <c:valAx>
        <c:axId val="83368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Time taken with size of PC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Comparison!$D$137</c:f>
              <c:strCache>
                <c:ptCount val="1"/>
                <c:pt idx="0">
                  <c:v>Time taken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Comparison!$C$138:$C$143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Comparison!$D$138:$D$143</c:f>
              <c:numCache>
                <c:formatCode>General</c:formatCode>
                <c:ptCount val="6"/>
                <c:pt idx="0">
                  <c:v>1608241</c:v>
                </c:pt>
                <c:pt idx="1">
                  <c:v>1726206</c:v>
                </c:pt>
                <c:pt idx="2">
                  <c:v>1797723</c:v>
                </c:pt>
                <c:pt idx="3">
                  <c:v>1830344</c:v>
                </c:pt>
                <c:pt idx="4">
                  <c:v>1967379</c:v>
                </c:pt>
                <c:pt idx="5">
                  <c:v>1995815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B-4ABB-824B-D001DB2E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1429"/>
        <c:axId val="16016981"/>
      </c:scatterChart>
      <c:valAx>
        <c:axId val="99671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16981"/>
        <c:crosses val="autoZero"/>
        <c:crossBetween val="midCat"/>
      </c:valAx>
      <c:valAx>
        <c:axId val="16016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6714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Time taken with #redactions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Comparison!$D$147</c:f>
              <c:strCache>
                <c:ptCount val="1"/>
                <c:pt idx="0">
                  <c:v>Time taken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Comparison!$C$148:$C$153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Comparison!$D$148:$D$153</c:f>
              <c:numCache>
                <c:formatCode>General</c:formatCode>
                <c:ptCount val="6"/>
                <c:pt idx="0">
                  <c:v>2274247</c:v>
                </c:pt>
                <c:pt idx="1">
                  <c:v>2255923</c:v>
                </c:pt>
                <c:pt idx="2">
                  <c:v>2237642</c:v>
                </c:pt>
                <c:pt idx="3">
                  <c:v>2206181</c:v>
                </c:pt>
                <c:pt idx="4">
                  <c:v>2264809</c:v>
                </c:pt>
                <c:pt idx="5">
                  <c:v>2233537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2-4601-8A38-8E803101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011"/>
        <c:axId val="64053733"/>
      </c:scatterChart>
      <c:valAx>
        <c:axId val="60460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53733"/>
        <c:crosses val="autoZero"/>
        <c:crossBetween val="midCat"/>
      </c:valAx>
      <c:valAx>
        <c:axId val="64053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46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200" b="0" strike="noStrike" spc="-1">
                <a:solidFill>
                  <a:srgbClr val="595959"/>
                </a:solidFill>
                <a:latin typeface="Calibri"/>
              </a:rPr>
              <a:t>Data sending time(#DI is fixed to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Comparison!$S$107:$S$112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Comparison!$T$107:$T$112</c:f>
              <c:numCache>
                <c:formatCode>General</c:formatCode>
                <c:ptCount val="6"/>
                <c:pt idx="0">
                  <c:v>0.67246499999999998</c:v>
                </c:pt>
                <c:pt idx="1">
                  <c:v>0.81846200000000002</c:v>
                </c:pt>
                <c:pt idx="2">
                  <c:v>0.94400799999999996</c:v>
                </c:pt>
                <c:pt idx="3">
                  <c:v>0.96345999999999998</c:v>
                </c:pt>
                <c:pt idx="4">
                  <c:v>1.0534479999999999</c:v>
                </c:pt>
                <c:pt idx="5">
                  <c:v>1.1653549999999999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D8B-9F46-48057E86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960"/>
        <c:axId val="77460186"/>
      </c:barChart>
      <c:catAx>
        <c:axId val="5981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#PD within send PC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460186"/>
        <c:crosses val="autoZero"/>
        <c:auto val="1"/>
        <c:lblAlgn val="ctr"/>
        <c:lblOffset val="100"/>
        <c:noMultiLvlLbl val="0"/>
      </c:catAx>
      <c:valAx>
        <c:axId val="77460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19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200" b="0" strike="noStrike" spc="-1">
                <a:solidFill>
                  <a:srgbClr val="595959"/>
                </a:solidFill>
                <a:latin typeface="Calibri"/>
              </a:rPr>
              <a:t>Data sending time (#PD is fixed to 10)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Comparison!$X$107:$X$111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Comparison!$Y$107:$Y$111</c:f>
              <c:numCache>
                <c:formatCode>General</c:formatCode>
                <c:ptCount val="5"/>
                <c:pt idx="0">
                  <c:v>0.75365599999999999</c:v>
                </c:pt>
                <c:pt idx="1">
                  <c:v>0.76376599999999994</c:v>
                </c:pt>
                <c:pt idx="2">
                  <c:v>0.77615199999999995</c:v>
                </c:pt>
                <c:pt idx="3">
                  <c:v>0.79927400000000004</c:v>
                </c:pt>
                <c:pt idx="4">
                  <c:v>0.88099300000000003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FC6-92D0-D6367D77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355"/>
        <c:axId val="24314989"/>
      </c:barChart>
      <c:catAx>
        <c:axId val="5512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#DI within sent 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4989"/>
        <c:crosses val="autoZero"/>
        <c:auto val="1"/>
        <c:lblAlgn val="ctr"/>
        <c:lblOffset val="100"/>
        <c:noMultiLvlLbl val="0"/>
      </c:catAx>
      <c:valAx>
        <c:axId val="24314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CA" sz="1000" b="0" strike="noStrike" spc="-1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123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comparison(in log scale)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Comparison!$C$11:$C$15</c:f>
              <c:numCache>
                <c:formatCode>General</c:formatCode>
                <c:ptCount val="5"/>
                <c:pt idx="0">
                  <c:v>182782</c:v>
                </c:pt>
                <c:pt idx="1">
                  <c:v>182782</c:v>
                </c:pt>
                <c:pt idx="2">
                  <c:v>182782</c:v>
                </c:pt>
                <c:pt idx="3">
                  <c:v>182782</c:v>
                </c:pt>
                <c:pt idx="4">
                  <c:v>182782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C-46D0-9977-CE54EED7AF18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Comparison!$D$11:$D$15</c:f>
              <c:numCache>
                <c:formatCode>General</c:formatCode>
                <c:ptCount val="5"/>
                <c:pt idx="0">
                  <c:v>187329</c:v>
                </c:pt>
                <c:pt idx="1">
                  <c:v>188582</c:v>
                </c:pt>
                <c:pt idx="2">
                  <c:v>190816</c:v>
                </c:pt>
                <c:pt idx="3">
                  <c:v>186446</c:v>
                </c:pt>
                <c:pt idx="4">
                  <c:v>187445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C-46D0-9977-CE54EED7AF18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Comparison!$E$11:$E$15</c:f>
              <c:numCache>
                <c:formatCode>General</c:formatCode>
                <c:ptCount val="5"/>
                <c:pt idx="0">
                  <c:v>169690</c:v>
                </c:pt>
                <c:pt idx="1">
                  <c:v>318452</c:v>
                </c:pt>
                <c:pt idx="2">
                  <c:v>475231</c:v>
                </c:pt>
                <c:pt idx="3">
                  <c:v>641975</c:v>
                </c:pt>
                <c:pt idx="4">
                  <c:v>788361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C-46D0-9977-CE54EED7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Original data transfer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Comparison!$Q$11:$Q$15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Comparison!$S$11:$S$15</c:f>
              <c:numCache>
                <c:formatCode>General</c:formatCode>
                <c:ptCount val="5"/>
                <c:pt idx="0">
                  <c:v>244496</c:v>
                </c:pt>
                <c:pt idx="1">
                  <c:v>240673</c:v>
                </c:pt>
                <c:pt idx="2">
                  <c:v>254292</c:v>
                </c:pt>
                <c:pt idx="3">
                  <c:v>234344</c:v>
                </c:pt>
                <c:pt idx="4">
                  <c:v>238406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4-4E0E-886E-438EAD42C504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Comparison!$R$11:$R$15</c:f>
              <c:numCache>
                <c:formatCode>General</c:formatCode>
                <c:ptCount val="5"/>
                <c:pt idx="0">
                  <c:v>47732</c:v>
                </c:pt>
                <c:pt idx="1">
                  <c:v>44693</c:v>
                </c:pt>
                <c:pt idx="2">
                  <c:v>47846</c:v>
                </c:pt>
                <c:pt idx="3">
                  <c:v>47792</c:v>
                </c:pt>
                <c:pt idx="4">
                  <c:v>45925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4-4E0E-886E-438EAD42C504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Comparison!$Q$11:$Q$15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Comparison!$T$11:$T$15</c:f>
              <c:numCache>
                <c:formatCode>General</c:formatCode>
                <c:ptCount val="5"/>
                <c:pt idx="0">
                  <c:v>491805</c:v>
                </c:pt>
                <c:pt idx="1">
                  <c:v>491694</c:v>
                </c:pt>
                <c:pt idx="2">
                  <c:v>520254</c:v>
                </c:pt>
                <c:pt idx="3">
                  <c:v>491114</c:v>
                </c:pt>
                <c:pt idx="4">
                  <c:v>489928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4-4E0E-886E-438EAD42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655"/>
        <c:axId val="1469084767"/>
      </c:barChart>
      <c:catAx>
        <c:axId val="108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4767"/>
        <c:crosses val="autoZero"/>
        <c:auto val="1"/>
        <c:lblAlgn val="ctr"/>
        <c:lblOffset val="100"/>
        <c:noMultiLvlLbl val="0"/>
      </c:catAx>
      <c:valAx>
        <c:axId val="1469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Computation time comparison(log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Comparison!$W$11:$W$15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Comparison!$Y$11:$Y$15</c:f>
              <c:numCache>
                <c:formatCode>0</c:formatCode>
                <c:ptCount val="5"/>
                <c:pt idx="0">
                  <c:v>633</c:v>
                </c:pt>
                <c:pt idx="1">
                  <c:v>680</c:v>
                </c:pt>
                <c:pt idx="2">
                  <c:v>704</c:v>
                </c:pt>
                <c:pt idx="3">
                  <c:v>728</c:v>
                </c:pt>
                <c:pt idx="4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9-4264-83CC-BDE267739B98}"/>
            </c:ext>
          </c:extLst>
        </c:ser>
        <c:ser>
          <c:idx val="0"/>
          <c:order val="1"/>
          <c:tx>
            <c:v>non-priv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Comparison!$W$11:$W$15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Comparison!$X$11:$X$15</c:f>
              <c:numCache>
                <c:formatCode>General</c:formatCode>
                <c:ptCount val="5"/>
                <c:pt idx="0">
                  <c:v>63</c:v>
                </c:pt>
                <c:pt idx="1">
                  <c:v>82</c:v>
                </c:pt>
                <c:pt idx="2">
                  <c:v>107</c:v>
                </c:pt>
                <c:pt idx="3">
                  <c:v>706</c:v>
                </c:pt>
                <c:pt idx="4">
                  <c:v>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9-4264-83CC-BDE267739B98}"/>
            </c:ext>
          </c:extLst>
        </c:ser>
        <c:ser>
          <c:idx val="2"/>
          <c:order val="2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Comparison!$W$11:$W$15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Comparison!$Z$11:$Z$15</c:f>
              <c:numCache>
                <c:formatCode>General</c:formatCode>
                <c:ptCount val="5"/>
                <c:pt idx="0">
                  <c:v>493431</c:v>
                </c:pt>
                <c:pt idx="1">
                  <c:v>493551</c:v>
                </c:pt>
                <c:pt idx="2">
                  <c:v>522439</c:v>
                </c:pt>
                <c:pt idx="3">
                  <c:v>493099</c:v>
                </c:pt>
                <c:pt idx="4">
                  <c:v>493913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9-4264-83CC-BDE267739B98}"/>
            </c:ext>
          </c:extLst>
        </c:ser>
        <c:ser>
          <c:idx val="3"/>
          <c:order val="3"/>
          <c:tx>
            <c:v>CiFEr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Comparison!$W$11:$W$15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Comparison!$AA$11:$AA$15</c:f>
              <c:numCache>
                <c:formatCode>General</c:formatCode>
                <c:ptCount val="5"/>
                <c:pt idx="0">
                  <c:v>1046039</c:v>
                </c:pt>
                <c:pt idx="1">
                  <c:v>1453696</c:v>
                </c:pt>
                <c:pt idx="2">
                  <c:v>1820910</c:v>
                </c:pt>
                <c:pt idx="3">
                  <c:v>2091505</c:v>
                </c:pt>
                <c:pt idx="4">
                  <c:v>2283173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9-4264-83CC-BDE26773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99103"/>
        <c:axId val="75732223"/>
      </c:barChart>
      <c:catAx>
        <c:axId val="3157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data items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23"/>
        <c:crosses val="autoZero"/>
        <c:auto val="1"/>
        <c:lblAlgn val="ctr"/>
        <c:lblOffset val="100"/>
        <c:noMultiLvlLbl val="0"/>
      </c:catAx>
      <c:valAx>
        <c:axId val="757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Relative Setup</a:t>
            </a:r>
            <a:r>
              <a:rPr lang="en-CA" b="1" baseline="0"/>
              <a:t> time comparison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235027439752"/>
          <c:y val="0.16960282282595471"/>
          <c:w val="0.75737542750338027"/>
          <c:h val="0.56470229183048426"/>
        </c:manualLayout>
      </c:layout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Comparison!$G$11:$G$15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45E2-A17B-FA7874516B68}"/>
            </c:ext>
          </c:extLst>
        </c:ser>
        <c:ser>
          <c:idx val="1"/>
          <c:order val="1"/>
          <c:tx>
            <c:v>ABY</c:v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Comparison!$H$11:$H$15</c:f>
              <c:numCache>
                <c:formatCode>General</c:formatCode>
                <c:ptCount val="5"/>
                <c:pt idx="0">
                  <c:v>1.0248766289897255</c:v>
                </c:pt>
                <c:pt idx="1">
                  <c:v>1.0317317897823637</c:v>
                </c:pt>
                <c:pt idx="2">
                  <c:v>1.0439539998468121</c:v>
                </c:pt>
                <c:pt idx="3">
                  <c:v>1.0200457375452725</c:v>
                </c:pt>
                <c:pt idx="4">
                  <c:v>1.0255112647853728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45E2-A17B-FA7874516B68}"/>
            </c:ext>
          </c:extLst>
        </c:ser>
        <c:ser>
          <c:idx val="2"/>
          <c:order val="2"/>
          <c:tx>
            <c:v>CiFEr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Comparison!$A$11:$A$15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Comparison!$I$11:$I$15</c:f>
              <c:numCache>
                <c:formatCode>General</c:formatCode>
                <c:ptCount val="5"/>
                <c:pt idx="0">
                  <c:v>0.92837369106367151</c:v>
                </c:pt>
                <c:pt idx="1">
                  <c:v>1.7422503309953934</c:v>
                </c:pt>
                <c:pt idx="2">
                  <c:v>2.5999879638038759</c:v>
                </c:pt>
                <c:pt idx="3">
                  <c:v>3.5122440940574018</c:v>
                </c:pt>
                <c:pt idx="4">
                  <c:v>4.3131216421748313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5-45E2-A17B-FA787451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320"/>
        <c:axId val="1764056671"/>
      </c:barChart>
      <c:catAx>
        <c:axId val="5259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layout>
            <c:manualLayout>
              <c:xMode val="edge"/>
              <c:yMode val="edge"/>
              <c:x val="0.49875850035790981"/>
              <c:y val="0.8198810818962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6671"/>
        <c:crosses val="autoZero"/>
        <c:auto val="1"/>
        <c:lblAlgn val="ctr"/>
        <c:lblOffset val="100"/>
        <c:noMultiLvlLbl val="0"/>
      </c:catAx>
      <c:valAx>
        <c:axId val="1764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112463214828"/>
          <c:y val="0.89282469992208568"/>
          <c:w val="0.51185750218722659"/>
          <c:h val="9.349540951703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ACM_TOPS_Implementation_old_mea!$Y$93:$Y$102</c15:sqref>
                  </c15:fullRef>
                </c:ext>
              </c:extLst>
              <c:f>(ACM_TOPS_Implementation_old_mea!$Y$94,ACM_TOPS_Implementation_old_mea!$Y$96,ACM_TOPS_Implementation_old_mea!$Y$98,ACM_TOPS_Implementation_old_mea!$Y$100,ACM_TOPS_Implementation_old_mea!$Y$102)</c:f>
              <c:numCache>
                <c:formatCode>General</c:formatCode>
                <c:ptCount val="5"/>
                <c:pt idx="0">
                  <c:v>3846</c:v>
                </c:pt>
                <c:pt idx="1">
                  <c:v>4242</c:v>
                </c:pt>
                <c:pt idx="2">
                  <c:v>4243</c:v>
                </c:pt>
                <c:pt idx="3">
                  <c:v>4484</c:v>
                </c:pt>
                <c:pt idx="4">
                  <c:v>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F59-B2CC-00E4DD5D9064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ACM_TOPS_Implementation_old_mea!$X$93:$X$102</c15:sqref>
                  </c15:fullRef>
                </c:ext>
              </c:extLst>
              <c:f>(ACM_TOPS_Implementation_old_mea!$X$94,ACM_TOPS_Implementation_old_mea!$X$96,ACM_TOPS_Implementation_old_mea!$X$98,ACM_TOPS_Implementation_old_mea!$X$100,ACM_TOPS_Implementation_old_mea!$X$102)</c:f>
              <c:numCache>
                <c:formatCode>General</c:formatCode>
                <c:ptCount val="5"/>
                <c:pt idx="0">
                  <c:v>3757</c:v>
                </c:pt>
                <c:pt idx="1">
                  <c:v>3374</c:v>
                </c:pt>
                <c:pt idx="2">
                  <c:v>3529</c:v>
                </c:pt>
                <c:pt idx="3">
                  <c:v>3571</c:v>
                </c:pt>
                <c:pt idx="4">
                  <c:v>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1-4F59-B2CC-00E4DD5D9064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ACM_TOPS_Implementation_old_mea!$Z$93:$Z$102</c15:sqref>
                  </c15:fullRef>
                </c:ext>
              </c:extLst>
              <c:f>(ACM_TOPS_Implementation_old_mea!$Z$94,ACM_TOPS_Implementation_old_mea!$Z$96,ACM_TOPS_Implementation_old_mea!$Z$98,ACM_TOPS_Implementation_old_mea!$Z$100,ACM_TOPS_Implementation_old_mea!$Z$102)</c:f>
              <c:numCache>
                <c:formatCode>General</c:formatCode>
                <c:ptCount val="5"/>
                <c:pt idx="0">
                  <c:v>66228</c:v>
                </c:pt>
                <c:pt idx="1">
                  <c:v>87572</c:v>
                </c:pt>
                <c:pt idx="2">
                  <c:v>132571</c:v>
                </c:pt>
                <c:pt idx="3">
                  <c:v>109344</c:v>
                </c:pt>
                <c:pt idx="4">
                  <c:v>210652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1-4F59-B2CC-00E4DD5D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197631"/>
        <c:axId val="837376656"/>
      </c:barChart>
      <c:catAx>
        <c:axId val="12551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76656"/>
        <c:crosses val="autoZero"/>
        <c:auto val="1"/>
        <c:lblAlgn val="ctr"/>
        <c:lblOffset val="100"/>
        <c:noMultiLvlLbl val="0"/>
      </c:catAx>
      <c:valAx>
        <c:axId val="83737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verification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ACM_TOPS_Implementation_old_mea!$AB$93:$AB$102</c15:sqref>
                  </c15:fullRef>
                </c:ext>
              </c:extLst>
              <c:f>(ACM_TOPS_Implementation_old_mea!$AB$94,ACM_TOPS_Implementation_old_mea!$AB$96,ACM_TOPS_Implementation_old_mea!$AB$98,ACM_TOPS_Implementation_old_mea!$AB$100,ACM_TOPS_Implementation_old_mea!$AB$102)</c:f>
              <c:numCache>
                <c:formatCode>General</c:formatCode>
                <c:ptCount val="5"/>
                <c:pt idx="0">
                  <c:v>6389</c:v>
                </c:pt>
                <c:pt idx="1">
                  <c:v>6982</c:v>
                </c:pt>
                <c:pt idx="2">
                  <c:v>7667</c:v>
                </c:pt>
                <c:pt idx="3">
                  <c:v>8443</c:v>
                </c:pt>
                <c:pt idx="4">
                  <c:v>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E99-9874-D295DBB5F0E8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ACM_TOPS_Implementation_old_mea!$AA$93:$AA$102</c15:sqref>
                  </c15:fullRef>
                </c:ext>
              </c:extLst>
              <c:f>(ACM_TOPS_Implementation_old_mea!$AA$94,ACM_TOPS_Implementation_old_mea!$AA$96,ACM_TOPS_Implementation_old_mea!$AA$98,ACM_TOPS_Implementation_old_mea!$AA$100,ACM_TOPS_Implementation_old_mea!$AA$102)</c:f>
              <c:numCache>
                <c:formatCode>General</c:formatCode>
                <c:ptCount val="5"/>
                <c:pt idx="0">
                  <c:v>79</c:v>
                </c:pt>
                <c:pt idx="1">
                  <c:v>74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E99-9874-D295DBB5F0E8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ACM_TOPS_Implementation_old_mea!$AC$93:$AC$102</c15:sqref>
                  </c15:fullRef>
                </c:ext>
              </c:extLst>
              <c:f>(ACM_TOPS_Implementation_old_mea!$AC$94,ACM_TOPS_Implementation_old_mea!$AC$96,ACM_TOPS_Implementation_old_mea!$AC$98,ACM_TOPS_Implementation_old_mea!$AC$100,ACM_TOPS_Implementation_old_mea!$AC$102)</c:f>
              <c:numCache>
                <c:formatCode>General</c:formatCode>
                <c:ptCount val="5"/>
                <c:pt idx="0">
                  <c:v>149319</c:v>
                </c:pt>
                <c:pt idx="1">
                  <c:v>184565</c:v>
                </c:pt>
                <c:pt idx="2">
                  <c:v>199792</c:v>
                </c:pt>
                <c:pt idx="3">
                  <c:v>214931</c:v>
                </c:pt>
                <c:pt idx="4">
                  <c:v>248901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7-4E99-9874-D295DBB5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83008"/>
        <c:axId val="1132836687"/>
      </c:barChart>
      <c:catAx>
        <c:axId val="8024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36687"/>
        <c:crosses val="autoZero"/>
        <c:auto val="1"/>
        <c:lblAlgn val="ctr"/>
        <c:lblOffset val="100"/>
        <c:noMultiLvlLbl val="0"/>
      </c:catAx>
      <c:valAx>
        <c:axId val="113283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Redaction time (50% redaction)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ACM_TOPS_Implementation!$BF$93:$BF$102</c15:sqref>
                  </c15:fullRef>
                </c:ext>
              </c:extLst>
              <c:f>(ACM_TOPS_Implementation!$BF$94,ACM_TOPS_Implementation!$BF$96,ACM_TOPS_Implementation!$BF$98,ACM_TOPS_Implementation!$BF$100,ACM_TOPS_Implementation!$BF$102)</c:f>
              <c:numCache>
                <c:formatCode>General</c:formatCode>
                <c:ptCount val="5"/>
                <c:pt idx="0">
                  <c:v>4924</c:v>
                </c:pt>
                <c:pt idx="1">
                  <c:v>4914</c:v>
                </c:pt>
                <c:pt idx="2">
                  <c:v>5142</c:v>
                </c:pt>
                <c:pt idx="3">
                  <c:v>5189</c:v>
                </c:pt>
                <c:pt idx="4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352-8BBE-826D7A6A4F8F}"/>
            </c:ext>
          </c:extLst>
        </c:ser>
        <c:ser>
          <c:idx val="1"/>
          <c:order val="1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ACM_TOPS_Implementation!$BG$93:$BG$102</c15:sqref>
                  </c15:fullRef>
                </c:ext>
              </c:extLst>
              <c:f>(ACM_TOPS_Implementation!$BG$94,ACM_TOPS_Implementation!$BG$96,ACM_TOPS_Implementation!$BG$98,ACM_TOPS_Implementation!$BG$100,ACM_TOPS_Implementation!$BG$102)</c:f>
              <c:numCache>
                <c:formatCode>General</c:formatCode>
                <c:ptCount val="5"/>
                <c:pt idx="0">
                  <c:v>166308</c:v>
                </c:pt>
                <c:pt idx="1">
                  <c:v>174890</c:v>
                </c:pt>
                <c:pt idx="2">
                  <c:v>185318</c:v>
                </c:pt>
                <c:pt idx="3">
                  <c:v>194107</c:v>
                </c:pt>
                <c:pt idx="4">
                  <c:v>200383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5-4352-8BBE-826D7A6A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867596144"/>
        <c:axId val="1256581439"/>
      </c:barChart>
      <c:catAx>
        <c:axId val="8675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</a:t>
                </a:r>
              </a:p>
            </c:rich>
          </c:tx>
          <c:layout>
            <c:manualLayout>
              <c:xMode val="edge"/>
              <c:yMode val="edge"/>
              <c:x val="0.25114863121584485"/>
              <c:y val="0.7947953864921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1439"/>
        <c:crosses val="autoZero"/>
        <c:auto val="1"/>
        <c:lblAlgn val="ctr"/>
        <c:lblOffset val="100"/>
        <c:noMultiLvlLbl val="0"/>
      </c:catAx>
      <c:valAx>
        <c:axId val="1256581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Verification time after redaction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ACM_TOPS_Implementation_old_mea!$AH$93:$AH$102</c15:sqref>
                  </c15:fullRef>
                </c:ext>
              </c:extLst>
              <c:f>(ACM_TOPS_Implementation_old_mea!$AH$94,ACM_TOPS_Implementation_old_mea!$AH$96,ACM_TOPS_Implementation_old_mea!$AH$98,ACM_TOPS_Implementation_old_mea!$AH$100,ACM_TOPS_Implementation_old_mea!$AH$102)</c:f>
              <c:numCache>
                <c:formatCode>General</c:formatCode>
                <c:ptCount val="5"/>
                <c:pt idx="0">
                  <c:v>6019</c:v>
                </c:pt>
                <c:pt idx="1">
                  <c:v>6417</c:v>
                </c:pt>
                <c:pt idx="2">
                  <c:v>6577</c:v>
                </c:pt>
                <c:pt idx="3">
                  <c:v>6902</c:v>
                </c:pt>
                <c:pt idx="4">
                  <c:v>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F-4FF6-80BD-CBE71AC39A3E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ACM_TOPS_Implementation_old_mea!$AG$93:$AG$102</c15:sqref>
                  </c15:fullRef>
                </c:ext>
              </c:extLst>
              <c:f>(ACM_TOPS_Implementation_old_mea!$AG$94,ACM_TOPS_Implementation_old_mea!$AG$96,ACM_TOPS_Implementation_old_mea!$AG$98,ACM_TOPS_Implementation_old_mea!$AG$100,ACM_TOPS_Implementation_old_mea!$AG$102)</c:f>
              <c:numCache>
                <c:formatCode>General</c:formatCode>
                <c:ptCount val="5"/>
                <c:pt idx="0">
                  <c:v>82</c:v>
                </c:pt>
                <c:pt idx="1">
                  <c:v>82</c:v>
                </c:pt>
                <c:pt idx="2">
                  <c:v>79</c:v>
                </c:pt>
                <c:pt idx="3">
                  <c:v>73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F-4FF6-80BD-CBE71AC39A3E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ACM_TOPS_Implementation_old_mea!$AI$93:$AI$102</c15:sqref>
                  </c15:fullRef>
                </c:ext>
              </c:extLst>
              <c:f>(ACM_TOPS_Implementation_old_mea!$AI$94,ACM_TOPS_Implementation_old_mea!$AI$96,ACM_TOPS_Implementation_old_mea!$AI$98,ACM_TOPS_Implementation_old_mea!$AI$100,ACM_TOPS_Implementation_old_mea!$AI$102)</c:f>
              <c:numCache>
                <c:formatCode>General</c:formatCode>
                <c:ptCount val="5"/>
                <c:pt idx="0">
                  <c:v>151223</c:v>
                </c:pt>
                <c:pt idx="1">
                  <c:v>214620</c:v>
                </c:pt>
                <c:pt idx="2">
                  <c:v>213173</c:v>
                </c:pt>
                <c:pt idx="3">
                  <c:v>261591</c:v>
                </c:pt>
                <c:pt idx="4">
                  <c:v>246756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F-4FF6-80BD-CBE71AC3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34576"/>
        <c:axId val="833688336"/>
      </c:barChart>
      <c:catAx>
        <c:axId val="20693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88336"/>
        <c:crosses val="autoZero"/>
        <c:auto val="1"/>
        <c:lblAlgn val="ctr"/>
        <c:lblOffset val="100"/>
        <c:noMultiLvlLbl val="0"/>
      </c:catAx>
      <c:valAx>
        <c:axId val="83368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Redaction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ACM_TOPS_Implementation_old_mea!$AE$93:$AE$102</c15:sqref>
                  </c15:fullRef>
                </c:ext>
              </c:extLst>
              <c:f>(ACM_TOPS_Implementation_old_mea!$AE$94,ACM_TOPS_Implementation_old_mea!$AE$96,ACM_TOPS_Implementation_old_mea!$AE$98,ACM_TOPS_Implementation_old_mea!$AE$100,ACM_TOPS_Implementation_old_mea!$AE$102)</c:f>
              <c:numCache>
                <c:formatCode>General</c:formatCode>
                <c:ptCount val="5"/>
                <c:pt idx="0">
                  <c:v>4924</c:v>
                </c:pt>
                <c:pt idx="1">
                  <c:v>4914</c:v>
                </c:pt>
                <c:pt idx="2">
                  <c:v>5142</c:v>
                </c:pt>
                <c:pt idx="3">
                  <c:v>5189</c:v>
                </c:pt>
                <c:pt idx="4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3-49BF-943A-633D535B5425}"/>
            </c:ext>
          </c:extLst>
        </c:ser>
        <c:ser>
          <c:idx val="1"/>
          <c:order val="1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ACM_TOPS_Implementation_old_mea!$W$93:$W$102</c15:sqref>
                  </c15:fullRef>
                </c:ext>
              </c:extLst>
              <c:f>(ACM_TOPS_Implementation_old_mea!$W$94,ACM_TOPS_Implementation_old_mea!$W$96,ACM_TOPS_Implementation_old_mea!$W$98,ACM_TOPS_Implementation_old_mea!$W$100,ACM_TOPS_Implementation_old_mea!$W$102)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ACM_TOPS_Implementation_old_mea!$AF$93:$AF$102</c15:sqref>
                  </c15:fullRef>
                </c:ext>
              </c:extLst>
              <c:f>(ACM_TOPS_Implementation_old_mea!$AF$94,ACM_TOPS_Implementation_old_mea!$AF$96,ACM_TOPS_Implementation_old_mea!$AF$98,ACM_TOPS_Implementation_old_mea!$AF$100,ACM_TOPS_Implementation_old_mea!$AF$102)</c:f>
              <c:numCache>
                <c:formatCode>General</c:formatCode>
                <c:ptCount val="5"/>
                <c:pt idx="0">
                  <c:v>166308</c:v>
                </c:pt>
                <c:pt idx="1">
                  <c:v>174890</c:v>
                </c:pt>
                <c:pt idx="2">
                  <c:v>185318</c:v>
                </c:pt>
                <c:pt idx="3">
                  <c:v>194107</c:v>
                </c:pt>
                <c:pt idx="4">
                  <c:v>200383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3-49BF-943A-633D535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867596144"/>
        <c:axId val="1256581439"/>
      </c:barChart>
      <c:catAx>
        <c:axId val="8675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1439"/>
        <c:crosses val="autoZero"/>
        <c:auto val="1"/>
        <c:lblAlgn val="ctr"/>
        <c:lblOffset val="100"/>
        <c:noMultiLvlLbl val="0"/>
      </c:catAx>
      <c:valAx>
        <c:axId val="1256581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0.E+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for different #PD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SetKey + RA-time</c:v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ACM_TOPS_Implementation_old_mea!$A$6:$A$11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ACM_TOPS_Implementation_old_mea!$F$6:$F$11</c:f>
              <c:numCache>
                <c:formatCode>General</c:formatCode>
                <c:ptCount val="6"/>
                <c:pt idx="0">
                  <c:v>145879</c:v>
                </c:pt>
                <c:pt idx="1">
                  <c:v>146097</c:v>
                </c:pt>
                <c:pt idx="2">
                  <c:v>146168</c:v>
                </c:pt>
                <c:pt idx="3">
                  <c:v>145395</c:v>
                </c:pt>
                <c:pt idx="4">
                  <c:v>145334</c:v>
                </c:pt>
                <c:pt idx="5">
                  <c:v>146400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E-4841-8C54-5D96653A9FC4}"/>
            </c:ext>
          </c:extLst>
        </c:ser>
        <c:ser>
          <c:idx val="1"/>
          <c:order val="1"/>
          <c:tx>
            <c:v>Code transfer &amp; installation time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f>ACM_TOPS_Implementation_old_mea!$A$6:$A$11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ACM_TOPS_Implementation_old_mea!$G$6:$G$11</c:f>
              <c:numCache>
                <c:formatCode>General</c:formatCode>
                <c:ptCount val="6"/>
                <c:pt idx="0">
                  <c:v>6782</c:v>
                </c:pt>
                <c:pt idx="1">
                  <c:v>37969</c:v>
                </c:pt>
                <c:pt idx="2">
                  <c:v>70649</c:v>
                </c:pt>
                <c:pt idx="3">
                  <c:v>113616</c:v>
                </c:pt>
                <c:pt idx="4">
                  <c:v>148445</c:v>
                </c:pt>
                <c:pt idx="5">
                  <c:v>181500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E-4841-8C54-5D96653A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8"/>
        <c:overlap val="100"/>
        <c:axId val="525973040"/>
        <c:axId val="1764040799"/>
      </c:barChart>
      <c:catAx>
        <c:axId val="5259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0799"/>
        <c:crosses val="autoZero"/>
        <c:auto val="1"/>
        <c:lblAlgn val="ctr"/>
        <c:lblOffset val="100"/>
        <c:noMultiLvlLbl val="0"/>
      </c:catAx>
      <c:valAx>
        <c:axId val="17640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</a:t>
                </a:r>
                <a:r>
                  <a:rPr lang="en-CA" sz="1400" baseline="0"/>
                  <a:t> in uc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135821679110786E-2"/>
          <c:y val="0.85679928114687842"/>
          <c:w val="0.9"/>
          <c:h val="8.04338942088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#PD on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ACM_TOPS_Implementation_old_mea!$R$59:$R$63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ACM_TOPS_Implementation_old_mea!$M$6:$M$10</c:f>
              <c:numCache>
                <c:formatCode>General</c:formatCode>
                <c:ptCount val="5"/>
                <c:pt idx="0">
                  <c:v>218112</c:v>
                </c:pt>
                <c:pt idx="1">
                  <c:v>276857</c:v>
                </c:pt>
                <c:pt idx="2">
                  <c:v>347596</c:v>
                </c:pt>
                <c:pt idx="3">
                  <c:v>376091</c:v>
                </c:pt>
                <c:pt idx="4">
                  <c:v>420852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D-4B95-AB4B-5C8E19D543B3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ACM_TOPS_Implementation_old_mea!$R$59:$R$63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ACM_TOPS_Implementation_old_mea!$P$59:$P$63</c:f>
              <c:numCache>
                <c:formatCode>General</c:formatCode>
                <c:ptCount val="5"/>
                <c:pt idx="0">
                  <c:v>311326</c:v>
                </c:pt>
                <c:pt idx="1">
                  <c:v>325641</c:v>
                </c:pt>
                <c:pt idx="2">
                  <c:v>335797</c:v>
                </c:pt>
                <c:pt idx="3">
                  <c:v>334470</c:v>
                </c:pt>
                <c:pt idx="4">
                  <c:v>337024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D-4B95-AB4B-5C8E19D543B3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ACM_TOPS_Implementation_old_mea!$R$59:$R$63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ACM_TOPS_Implementation_old_mea!$U$59:$U$63</c:f>
              <c:numCache>
                <c:formatCode>General</c:formatCode>
                <c:ptCount val="5"/>
                <c:pt idx="0">
                  <c:v>311326</c:v>
                </c:pt>
                <c:pt idx="1">
                  <c:v>325641</c:v>
                </c:pt>
                <c:pt idx="2">
                  <c:v>335797</c:v>
                </c:pt>
                <c:pt idx="3">
                  <c:v>334470</c:v>
                </c:pt>
                <c:pt idx="4">
                  <c:v>337024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D-4B95-AB4B-5C8E19D5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30079"/>
        <c:axId val="16855398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ACM_TOPS_Implementation_old_mea!$R$59:$R$63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ACM_TOPS_Implementation_old_mea!$N$6:$N$11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114167</c:v>
                      </c:pt>
                      <c:pt idx="1">
                        <c:v>111971</c:v>
                      </c:pt>
                      <c:pt idx="2">
                        <c:v>112512</c:v>
                      </c:pt>
                      <c:pt idx="3">
                        <c:v>111830</c:v>
                      </c:pt>
                      <c:pt idx="4">
                        <c:v>113254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4D-4B95-AB4B-5C8E19D543B3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ACM_TOPS_Implementation_old_mea!$R$59:$R$63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ACM_TOPS_Implementation_old_mea!$O$6:$O$11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103945</c:v>
                      </c:pt>
                      <c:pt idx="1">
                        <c:v>164886</c:v>
                      </c:pt>
                      <c:pt idx="2">
                        <c:v>235084</c:v>
                      </c:pt>
                      <c:pt idx="3">
                        <c:v>264261</c:v>
                      </c:pt>
                      <c:pt idx="4">
                        <c:v>307598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4D-4B95-AB4B-5C8E19D543B3}"/>
                  </c:ext>
                </c:extLst>
              </c15:ser>
            </c15:filteredBarSeries>
          </c:ext>
        </c:extLst>
      </c:barChart>
      <c:catAx>
        <c:axId val="808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983"/>
        <c:crosses val="autoZero"/>
        <c:auto val="1"/>
        <c:lblAlgn val="ctr"/>
        <c:lblOffset val="100"/>
        <c:noMultiLvlLbl val="0"/>
      </c:catAx>
      <c:valAx>
        <c:axId val="168553983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#DI on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ACM_TOPS_Implementation_old_mea!$W$59:$W$63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ACM_TOPS_Implementation_old_mea!$S$6:$S$10</c:f>
              <c:numCache>
                <c:formatCode>General</c:formatCode>
                <c:ptCount val="5"/>
                <c:pt idx="0">
                  <c:v>193353</c:v>
                </c:pt>
                <c:pt idx="1">
                  <c:v>219544</c:v>
                </c:pt>
                <c:pt idx="2">
                  <c:v>276849</c:v>
                </c:pt>
                <c:pt idx="3">
                  <c:v>295422</c:v>
                </c:pt>
                <c:pt idx="4">
                  <c:v>365542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4DCB-9E3B-545204EE49F3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ACM_TOPS_Implementation_old_mea!$W$59:$W$63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ACM_TOPS_Implementation_old_mea!$Z$59:$Z$63</c:f>
              <c:numCache>
                <c:formatCode>General</c:formatCode>
                <c:ptCount val="5"/>
                <c:pt idx="0">
                  <c:v>264010</c:v>
                </c:pt>
                <c:pt idx="1">
                  <c:v>262336</c:v>
                </c:pt>
                <c:pt idx="2">
                  <c:v>284871</c:v>
                </c:pt>
                <c:pt idx="3">
                  <c:v>335698</c:v>
                </c:pt>
                <c:pt idx="4">
                  <c:v>382015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1-4DCB-9E3B-545204EE49F3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ACM_TOPS_Implementation_old_mea!$AE$59:$AE$63</c:f>
              <c:numCache>
                <c:formatCode>General</c:formatCode>
                <c:ptCount val="5"/>
                <c:pt idx="0">
                  <c:v>264010</c:v>
                </c:pt>
                <c:pt idx="1">
                  <c:v>262336</c:v>
                </c:pt>
                <c:pt idx="2">
                  <c:v>284871</c:v>
                </c:pt>
                <c:pt idx="3">
                  <c:v>335698</c:v>
                </c:pt>
                <c:pt idx="4">
                  <c:v>382015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1-4DCB-9E3B-545204EE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32479"/>
        <c:axId val="29217143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ACM_TOPS_Implementation_old_mea!$W$59:$W$63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ACM_TOPS_Implementation_old_mea!$T$6:$T$10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114167</c:v>
                      </c:pt>
                      <c:pt idx="1">
                        <c:v>111971</c:v>
                      </c:pt>
                      <c:pt idx="2">
                        <c:v>112512</c:v>
                      </c:pt>
                      <c:pt idx="3">
                        <c:v>111830</c:v>
                      </c:pt>
                      <c:pt idx="4">
                        <c:v>113254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21-4DCB-9E3B-545204EE49F3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ACM_TOPS_Implementation_old_mea!$W$59:$W$63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ACM_TOPS_Implementation_old_mea!$U$6:$U$10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79186</c:v>
                      </c:pt>
                      <c:pt idx="1">
                        <c:v>107573</c:v>
                      </c:pt>
                      <c:pt idx="2">
                        <c:v>164337</c:v>
                      </c:pt>
                      <c:pt idx="3">
                        <c:v>183592</c:v>
                      </c:pt>
                      <c:pt idx="4">
                        <c:v>252288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21-4DCB-9E3B-545204EE49F3}"/>
                  </c:ext>
                </c:extLst>
              </c15:ser>
            </c15:filteredBarSeries>
          </c:ext>
        </c:extLst>
      </c:barChart>
      <c:catAx>
        <c:axId val="808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1439"/>
        <c:crosses val="autoZero"/>
        <c:auto val="1"/>
        <c:lblAlgn val="ctr"/>
        <c:lblOffset val="100"/>
        <c:noMultiLvlLbl val="0"/>
      </c:catAx>
      <c:valAx>
        <c:axId val="292171439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for different #PD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SetKey + RA-time</c:v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SendOrigData!$A$6:$A$10</c15:sqref>
                  </c15:fullRef>
                </c:ext>
              </c:extLst>
              <c:f>SendOrigData!$A$7:$A$10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SendOrigData!$D$6:$D$10</c15:sqref>
                  </c15:fullRef>
                </c:ext>
              </c:extLst>
              <c:f>SendOrigData!$D$7:$D$10</c:f>
              <c:numCache>
                <c:formatCode>General</c:formatCode>
                <c:ptCount val="4"/>
                <c:pt idx="0">
                  <c:v>91812</c:v>
                </c:pt>
                <c:pt idx="1">
                  <c:v>91659</c:v>
                </c:pt>
                <c:pt idx="2">
                  <c:v>92249</c:v>
                </c:pt>
                <c:pt idx="3">
                  <c:v>92489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4334-8BBE-65E480922C4E}"/>
            </c:ext>
          </c:extLst>
        </c:ser>
        <c:ser>
          <c:idx val="1"/>
          <c:order val="1"/>
          <c:tx>
            <c:v>Code transfer &amp; installation time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SendOrigData!$A$6:$A$10</c15:sqref>
                  </c15:fullRef>
                </c:ext>
              </c:extLst>
              <c:f>SendOrigData!$A$7:$A$10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SendOrigData!$E$6:$E$10</c15:sqref>
                  </c15:fullRef>
                </c:ext>
              </c:extLst>
              <c:f>SendOrigData!$E$7:$E$10</c:f>
              <c:numCache>
                <c:formatCode>General</c:formatCode>
                <c:ptCount val="4"/>
                <c:pt idx="0">
                  <c:v>253576</c:v>
                </c:pt>
                <c:pt idx="1">
                  <c:v>220961</c:v>
                </c:pt>
                <c:pt idx="2">
                  <c:v>223949</c:v>
                </c:pt>
                <c:pt idx="3">
                  <c:v>181799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1-4334-8BBE-65E4809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8"/>
        <c:overlap val="100"/>
        <c:axId val="525973040"/>
        <c:axId val="1764040799"/>
      </c:barChart>
      <c:catAx>
        <c:axId val="5259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0799"/>
        <c:crosses val="autoZero"/>
        <c:auto val="1"/>
        <c:lblAlgn val="ctr"/>
        <c:lblOffset val="100"/>
        <c:noMultiLvlLbl val="0"/>
      </c:catAx>
      <c:valAx>
        <c:axId val="17640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</a:t>
                </a:r>
                <a:r>
                  <a:rPr lang="en-CA" sz="1400" baseline="0"/>
                  <a:t> in us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135821679110786E-2"/>
          <c:y val="0.85679928114687842"/>
          <c:w val="0.9"/>
          <c:h val="8.04338942088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#PD on forwarding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SendOrigData!$AO$58:$AO$62</c:f>
              <c:numCache>
                <c:formatCode>General</c:formatCode>
                <c:ptCount val="5"/>
              </c:numCache>
            </c:numRef>
          </c:cat>
          <c:val>
            <c:numRef>
              <c:f>SendOrigData!$H$7:$H$10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76-447B-BF87-D02B1EC289A0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SendOrigData!$AO$58:$AO$62</c:f>
              <c:numCache>
                <c:formatCode>General</c:formatCode>
                <c:ptCount val="5"/>
              </c:numCache>
            </c:numRef>
          </c:cat>
          <c:val>
            <c:numRef>
              <c:f>SendOrigData!$AM$58:$AM$62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E76-447B-BF87-D02B1EC289A0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SendOrigData!$AO$58:$AO$62</c:f>
              <c:numCache>
                <c:formatCode>General</c:formatCode>
                <c:ptCount val="5"/>
              </c:numCache>
            </c:numRef>
          </c:cat>
          <c:val>
            <c:numRef>
              <c:f>SendOrigData!$AS$58:$AS$62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E76-447B-BF87-D02B1EC2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0830079"/>
        <c:axId val="16855398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SendOrigData!$AO$58:$AO$62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SendOrigData!$AK$6:$AK$10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E76-447B-BF87-D02B1EC289A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SendOrigData!$AO$58:$AO$62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SendOrigData!$AL$6:$AL$10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76-447B-BF87-D02B1EC289A0}"/>
                  </c:ext>
                </c:extLst>
              </c15:ser>
            </c15:filteredBarSeries>
          </c:ext>
        </c:extLst>
      </c:barChart>
      <c:catAx>
        <c:axId val="808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983"/>
        <c:crosses val="autoZero"/>
        <c:auto val="1"/>
        <c:lblAlgn val="ctr"/>
        <c:lblOffset val="100"/>
        <c:noMultiLvlLbl val="0"/>
      </c:catAx>
      <c:valAx>
        <c:axId val="168553983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#DI on forwarding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SendOrigData!$AV$58:$AV$62</c:f>
              <c:numCache>
                <c:formatCode>General</c:formatCode>
                <c:ptCount val="5"/>
              </c:numCache>
            </c:numRef>
          </c:cat>
          <c:val>
            <c:numRef>
              <c:f>SendOrigData!$M$7:$M$10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D43-4A20-95DD-2B2D8DFA3BF7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SendOrigData!$AV$58:$AV$62</c:f>
              <c:numCache>
                <c:formatCode>General</c:formatCode>
                <c:ptCount val="5"/>
              </c:numCache>
            </c:numRef>
          </c:cat>
          <c:val>
            <c:numRef>
              <c:f>SendOrigData!$AY$58:$AY$62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D43-4A20-95DD-2B2D8DFA3BF7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SendOrigData!$BD$58:$BD$62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4D43-4A20-95DD-2B2D8DFA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0832479"/>
        <c:axId val="29217143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SendOrigData!$AV$58:$AV$62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SendOrigData!$O$7:$O$10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43-4A20-95DD-2B2D8DFA3BF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SendOrigData!$AV$58:$AV$62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SendOrigData!$P$7:$P$10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43-4A20-95DD-2B2D8DFA3BF7}"/>
                  </c:ext>
                </c:extLst>
              </c15:ser>
            </c15:filteredBarSeries>
          </c:ext>
        </c:extLst>
      </c:barChart>
      <c:catAx>
        <c:axId val="808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1439"/>
        <c:crosses val="autoZero"/>
        <c:auto val="1"/>
        <c:lblAlgn val="ctr"/>
        <c:lblOffset val="100"/>
        <c:noMultiLvlLbl val="0"/>
      </c:catAx>
      <c:valAx>
        <c:axId val="292171439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Setup</a:t>
            </a:r>
            <a:r>
              <a:rPr lang="en-CA" b="1" baseline="0"/>
              <a:t> time for different #PD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SetKey + RA-time</c:v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ACM_TOPS_Implementation!$A$6:$A$11</c15:sqref>
                  </c15:fullRef>
                </c:ext>
              </c:extLst>
              <c:f>ACM_TOPS_Implementation!$A$7:$A$11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ACM_TOPS_Implementation!$D$6:$D$11</c15:sqref>
                  </c15:fullRef>
                </c:ext>
              </c:extLst>
              <c:f>ACM_TOPS_Implementation!$D$7:$D$11</c:f>
              <c:numCache>
                <c:formatCode>General</c:formatCode>
                <c:ptCount val="5"/>
                <c:pt idx="0">
                  <c:v>146097</c:v>
                </c:pt>
                <c:pt idx="1">
                  <c:v>146168</c:v>
                </c:pt>
                <c:pt idx="2">
                  <c:v>145395</c:v>
                </c:pt>
                <c:pt idx="3">
                  <c:v>145334</c:v>
                </c:pt>
                <c:pt idx="4">
                  <c:v>146400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9-4268-8137-735DB9805E30}"/>
            </c:ext>
          </c:extLst>
        </c:ser>
        <c:ser>
          <c:idx val="1"/>
          <c:order val="1"/>
          <c:tx>
            <c:v>Code transfer &amp; installation time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ACM_TOPS_Implementation!$A$6:$A$11</c15:sqref>
                  </c15:fullRef>
                </c:ext>
              </c:extLst>
              <c:f>ACM_TOPS_Implementation!$A$7:$A$11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ACM_TOPS_Implementation!$E$6:$E$11</c15:sqref>
                  </c15:fullRef>
                </c:ext>
              </c:extLst>
              <c:f>ACM_TOPS_Implementation!$E$7:$E$11</c:f>
              <c:numCache>
                <c:formatCode>General</c:formatCode>
                <c:ptCount val="5"/>
                <c:pt idx="0">
                  <c:v>36685</c:v>
                </c:pt>
                <c:pt idx="1">
                  <c:v>72822</c:v>
                </c:pt>
                <c:pt idx="2">
                  <c:v>111534</c:v>
                </c:pt>
                <c:pt idx="3">
                  <c:v>153750</c:v>
                </c:pt>
                <c:pt idx="4">
                  <c:v>186195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9-4268-8137-735DB980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8"/>
        <c:overlap val="100"/>
        <c:axId val="525973040"/>
        <c:axId val="1764040799"/>
      </c:barChart>
      <c:catAx>
        <c:axId val="5259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0799"/>
        <c:crosses val="autoZero"/>
        <c:auto val="1"/>
        <c:lblAlgn val="ctr"/>
        <c:lblOffset val="100"/>
        <c:noMultiLvlLbl val="0"/>
      </c:catAx>
      <c:valAx>
        <c:axId val="17640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</a:t>
                </a:r>
                <a:r>
                  <a:rPr lang="en-CA" sz="1400" baseline="0"/>
                  <a:t> in us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135821679110786E-2"/>
          <c:y val="0.85679928114687842"/>
          <c:w val="0.9"/>
          <c:h val="8.04338942088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#PD on forwarding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ACM_TOPS_Implementation!$AQ$59:$AQ$63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ACM_TOPS_Implementation!$J$7:$J$11</c:f>
              <c:numCache>
                <c:formatCode>General</c:formatCode>
                <c:ptCount val="5"/>
                <c:pt idx="0">
                  <c:v>288311</c:v>
                </c:pt>
                <c:pt idx="1">
                  <c:v>288017</c:v>
                </c:pt>
                <c:pt idx="2">
                  <c:v>295392</c:v>
                </c:pt>
                <c:pt idx="3">
                  <c:v>294677</c:v>
                </c:pt>
                <c:pt idx="4">
                  <c:v>295510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A-4037-8C99-964A4984B0EE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ACM_TOPS_Implementation!$AQ$59:$AQ$63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ACM_TOPS_Implementation!$AO$59:$AO$63</c:f>
              <c:numCache>
                <c:formatCode>General</c:formatCode>
                <c:ptCount val="5"/>
                <c:pt idx="0">
                  <c:v>294030</c:v>
                </c:pt>
                <c:pt idx="1">
                  <c:v>324770</c:v>
                </c:pt>
                <c:pt idx="2">
                  <c:v>346861</c:v>
                </c:pt>
                <c:pt idx="3">
                  <c:v>354800</c:v>
                </c:pt>
                <c:pt idx="4">
                  <c:v>511439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A-4037-8C99-964A4984B0EE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ACM_TOPS_Implementation!$AQ$59:$AQ$63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ACM_TOPS_Implementation!$AU$59:$AU$63</c:f>
              <c:numCache>
                <c:formatCode>General</c:formatCode>
                <c:ptCount val="5"/>
                <c:pt idx="0">
                  <c:v>270354</c:v>
                </c:pt>
                <c:pt idx="1">
                  <c:v>309751</c:v>
                </c:pt>
                <c:pt idx="2">
                  <c:v>337330</c:v>
                </c:pt>
                <c:pt idx="3">
                  <c:v>333248</c:v>
                </c:pt>
                <c:pt idx="4">
                  <c:v>394622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A-4037-8C99-964A4984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0830079"/>
        <c:axId val="16855398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ACM_TOPS_Implementation!$AQ$59:$AQ$63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ACM_TOPS_Implementation!$AM$6:$AM$11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0DE-42F0-B2BE-5B70588D568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ACM_TOPS_Implementation!$AQ$59:$AQ$63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ACM_TOPS_Implementation!$AN$6:$AN$11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DE-42F0-B2BE-5B70588D5684}"/>
                  </c:ext>
                </c:extLst>
              </c15:ser>
            </c15:filteredBarSeries>
          </c:ext>
        </c:extLst>
      </c:barChart>
      <c:catAx>
        <c:axId val="808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983"/>
        <c:crosses val="autoZero"/>
        <c:auto val="1"/>
        <c:lblAlgn val="ctr"/>
        <c:lblOffset val="100"/>
        <c:noMultiLvlLbl val="0"/>
      </c:catAx>
      <c:valAx>
        <c:axId val="168553983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Effect of #DI on forwarding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Original transfer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ACM_TOPS_Implementation!$AX$59:$AX$63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ACM_TOPS_Implementation!$O$7:$O$11</c:f>
              <c:numCache>
                <c:formatCode>General</c:formatCode>
                <c:ptCount val="5"/>
                <c:pt idx="0">
                  <c:v>244496</c:v>
                </c:pt>
                <c:pt idx="1">
                  <c:v>240673</c:v>
                </c:pt>
                <c:pt idx="2">
                  <c:v>254292</c:v>
                </c:pt>
                <c:pt idx="3">
                  <c:v>234344</c:v>
                </c:pt>
                <c:pt idx="4">
                  <c:v>238406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24E-B0D3-1ABAE45B2B36}"/>
            </c:ext>
          </c:extLst>
        </c:ser>
        <c:ser>
          <c:idx val="3"/>
          <c:order val="3"/>
          <c:tx>
            <c:v>Forward(no redaction)</c:v>
          </c:tx>
          <c:spPr>
            <a:solidFill>
              <a:schemeClr val="accent4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ACM_TOPS_Implementation!$AX$59:$AX$63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ACM_TOPS_Implementation!$BA$59:$BA$63</c:f>
              <c:numCache>
                <c:formatCode>General</c:formatCode>
                <c:ptCount val="5"/>
                <c:pt idx="0">
                  <c:v>283456</c:v>
                </c:pt>
                <c:pt idx="1">
                  <c:v>289679</c:v>
                </c:pt>
                <c:pt idx="2">
                  <c:v>322222</c:v>
                </c:pt>
                <c:pt idx="3">
                  <c:v>341715</c:v>
                </c:pt>
                <c:pt idx="4">
                  <c:v>419114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24E-B0D3-1ABAE45B2B36}"/>
            </c:ext>
          </c:extLst>
        </c:ser>
        <c:ser>
          <c:idx val="4"/>
          <c:order val="4"/>
          <c:tx>
            <c:v>Forward(50% redaction)</c:v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ACM_TOPS_Implementation!$BF$59:$BF$63</c:f>
              <c:numCache>
                <c:formatCode>General</c:formatCode>
                <c:ptCount val="5"/>
                <c:pt idx="0">
                  <c:v>281058</c:v>
                </c:pt>
                <c:pt idx="1">
                  <c:v>282988</c:v>
                </c:pt>
                <c:pt idx="2">
                  <c:v>283979</c:v>
                </c:pt>
                <c:pt idx="3">
                  <c:v>328685</c:v>
                </c:pt>
                <c:pt idx="4">
                  <c:v>382404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24E-B0D3-1ABAE45B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0832479"/>
        <c:axId val="29217143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RA-Time</c:v>
                </c:tx>
                <c:spPr>
                  <a:solidFill>
                    <a:schemeClr val="accent4">
                      <a:lumMod val="50000"/>
                    </a:schemeClr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ACM_TOPS_Implementation!$AX$59:$AX$63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ACM_TOPS_Implementation!$Q$7:$Q$11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114167</c:v>
                      </c:pt>
                      <c:pt idx="1">
                        <c:v>111971</c:v>
                      </c:pt>
                      <c:pt idx="2">
                        <c:v>112512</c:v>
                      </c:pt>
                      <c:pt idx="3">
                        <c:v>111830</c:v>
                      </c:pt>
                      <c:pt idx="4">
                        <c:v>113254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C10-4FA3-B2A9-BDE5056137B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Rest</c:v>
                </c:tx>
                <c:spPr>
                  <a:solidFill>
                    <a:srgbClr val="FFC000"/>
                  </a:solidFill>
                  <a:ln w="19050">
                    <a:solidFill>
                      <a:srgbClr val="C00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ACM_TOPS_Implementation!$AX$59:$AX$63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ACM_TOPS_Implementation!$R$7:$R$11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130329</c:v>
                      </c:pt>
                      <c:pt idx="1">
                        <c:v>128702</c:v>
                      </c:pt>
                      <c:pt idx="2">
                        <c:v>141780</c:v>
                      </c:pt>
                      <c:pt idx="3">
                        <c:v>122514</c:v>
                      </c:pt>
                      <c:pt idx="4">
                        <c:v>125152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0-4FA3-B2A9-BDE5056137B2}"/>
                  </c:ext>
                </c:extLst>
              </c15:ser>
            </c15:filteredBarSeries>
          </c:ext>
        </c:extLst>
      </c:barChart>
      <c:catAx>
        <c:axId val="808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1439"/>
        <c:crosses val="autoZero"/>
        <c:auto val="1"/>
        <c:lblAlgn val="ctr"/>
        <c:lblOffset val="100"/>
        <c:noMultiLvlLbl val="0"/>
      </c:catAx>
      <c:valAx>
        <c:axId val="292171439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generation time</a:t>
            </a:r>
          </a:p>
        </c:rich>
      </c:tx>
      <c:layout>
        <c:manualLayout>
          <c:xMode val="edge"/>
          <c:yMode val="edge"/>
          <c:x val="0.23710726164882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18776911536595"/>
          <c:y val="0.17752008726982693"/>
          <c:w val="0.7721533794086638"/>
          <c:h val="0.49730847686061497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ACM_TOPS_Implementation!$AZ$93:$AZ$102</c15:sqref>
                  </c15:fullRef>
                </c:ext>
              </c:extLst>
              <c:f>(ACM_TOPS_Implementation!$AZ$94,ACM_TOPS_Implementation!$AZ$96,ACM_TOPS_Implementation!$AZ$98,ACM_TOPS_Implementation!$AZ$100,ACM_TOPS_Implementation!$AZ$102)</c:f>
              <c:numCache>
                <c:formatCode>General</c:formatCode>
                <c:ptCount val="5"/>
                <c:pt idx="0">
                  <c:v>3846</c:v>
                </c:pt>
                <c:pt idx="1">
                  <c:v>4242</c:v>
                </c:pt>
                <c:pt idx="2">
                  <c:v>4243</c:v>
                </c:pt>
                <c:pt idx="3">
                  <c:v>4484</c:v>
                </c:pt>
                <c:pt idx="4">
                  <c:v>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7-4638-A45C-9D7A221E9571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ACM_TOPS_Implementation!$AY$93:$AY$102</c15:sqref>
                  </c15:fullRef>
                </c:ext>
              </c:extLst>
              <c:f>(ACM_TOPS_Implementation!$AY$94,ACM_TOPS_Implementation!$AY$96,ACM_TOPS_Implementation!$AY$98,ACM_TOPS_Implementation!$AY$100,ACM_TOPS_Implementation!$AY$102)</c:f>
              <c:numCache>
                <c:formatCode>General</c:formatCode>
                <c:ptCount val="5"/>
                <c:pt idx="0">
                  <c:v>3757</c:v>
                </c:pt>
                <c:pt idx="1">
                  <c:v>3374</c:v>
                </c:pt>
                <c:pt idx="2">
                  <c:v>3529</c:v>
                </c:pt>
                <c:pt idx="3">
                  <c:v>3571</c:v>
                </c:pt>
                <c:pt idx="4">
                  <c:v>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7-4638-A45C-9D7A221E9571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ACM_TOPS_Implementation!$BA$93:$BA$102</c15:sqref>
                  </c15:fullRef>
                </c:ext>
              </c:extLst>
              <c:f>(ACM_TOPS_Implementation!$BA$94,ACM_TOPS_Implementation!$BA$96,ACM_TOPS_Implementation!$BA$98,ACM_TOPS_Implementation!$BA$100,ACM_TOPS_Implementation!$BA$102)</c:f>
              <c:numCache>
                <c:formatCode>General</c:formatCode>
                <c:ptCount val="5"/>
                <c:pt idx="0">
                  <c:v>66228</c:v>
                </c:pt>
                <c:pt idx="1">
                  <c:v>87572</c:v>
                </c:pt>
                <c:pt idx="2">
                  <c:v>132571</c:v>
                </c:pt>
                <c:pt idx="3">
                  <c:v>109344</c:v>
                </c:pt>
                <c:pt idx="4">
                  <c:v>210652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7-4638-A45C-9D7A221E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197631"/>
        <c:axId val="837376656"/>
      </c:barChart>
      <c:catAx>
        <c:axId val="125519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Number of data processing statements (#PD) </a:t>
                </a:r>
                <a:r>
                  <a:rPr lang="en-CA" sz="1200">
                    <a:latin typeface="Univers" panose="020B0503020202020204" pitchFamily="34" charset="0"/>
                  </a:rPr>
                  <a:t>→</a:t>
                </a:r>
                <a:endParaRPr lang="en-CA" sz="1200"/>
              </a:p>
            </c:rich>
          </c:tx>
          <c:layout>
            <c:manualLayout>
              <c:xMode val="edge"/>
              <c:yMode val="edge"/>
              <c:x val="0.20387499791511035"/>
              <c:y val="9.3553079805462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76656"/>
        <c:crosses val="autoZero"/>
        <c:auto val="1"/>
        <c:lblAlgn val="ctr"/>
        <c:lblOffset val="100"/>
        <c:noMultiLvlLbl val="0"/>
      </c:catAx>
      <c:valAx>
        <c:axId val="83737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Time in </a:t>
                </a:r>
                <a:r>
                  <a:rPr lang="el-GR" sz="1200">
                    <a:latin typeface="Univers" panose="020B0503020202020204" pitchFamily="34" charset="0"/>
                  </a:rPr>
                  <a:t>μ</a:t>
                </a:r>
                <a:r>
                  <a:rPr lang="en-CA" sz="1200"/>
                  <a:t>s (log scale)</a:t>
                </a:r>
                <a:r>
                  <a:rPr lang="en-CA" sz="1200">
                    <a:latin typeface="Univers" panose="020B0503020202020204" pitchFamily="34" charset="0"/>
                  </a:rPr>
                  <a:t>→</a:t>
                </a:r>
                <a:endParaRPr lang="en-CA" sz="1200"/>
              </a:p>
            </c:rich>
          </c:tx>
          <c:layout>
            <c:manualLayout>
              <c:xMode val="edge"/>
              <c:yMode val="edge"/>
              <c:x val="1.951017821198105E-2"/>
              <c:y val="0.14055121462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7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Initial signature verification time</a:t>
            </a:r>
          </a:p>
        </c:rich>
      </c:tx>
      <c:layout>
        <c:manualLayout>
          <c:xMode val="edge"/>
          <c:yMode val="edge"/>
          <c:x val="0.233149248385635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8712020708445"/>
          <c:y val="0.17752008726982693"/>
          <c:w val="0.77895402158848881"/>
          <c:h val="0.50425651449026976"/>
        </c:manualLayout>
      </c:layout>
      <c:barChart>
        <c:barDir val="col"/>
        <c:grouping val="clustered"/>
        <c:varyColors val="0"/>
        <c:ser>
          <c:idx val="1"/>
          <c:order val="0"/>
          <c:tx>
            <c:v>BPPM</c:v>
          </c:tx>
          <c:spPr>
            <a:solidFill>
              <a:srgbClr val="FFC000"/>
            </a:solidFill>
            <a:ln w="19050">
              <a:solidFill>
                <a:srgbClr val="C0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ACM_TOPS_Implementation!$BC$93:$BC$102</c15:sqref>
                  </c15:fullRef>
                </c:ext>
              </c:extLst>
              <c:f>(ACM_TOPS_Implementation!$BC$94,ACM_TOPS_Implementation!$BC$96,ACM_TOPS_Implementation!$BC$98,ACM_TOPS_Implementation!$BC$100,ACM_TOPS_Implementation!$BC$102)</c:f>
              <c:numCache>
                <c:formatCode>General</c:formatCode>
                <c:ptCount val="5"/>
                <c:pt idx="0">
                  <c:v>6389</c:v>
                </c:pt>
                <c:pt idx="1">
                  <c:v>6982</c:v>
                </c:pt>
                <c:pt idx="2">
                  <c:v>7667</c:v>
                </c:pt>
                <c:pt idx="3">
                  <c:v>8443</c:v>
                </c:pt>
                <c:pt idx="4">
                  <c:v>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0-4E74-B5E0-6FA169AF1641}"/>
            </c:ext>
          </c:extLst>
        </c:ser>
        <c:ser>
          <c:idx val="0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ACM_TOPS_Implementation!$BB$93:$BB$102</c15:sqref>
                  </c15:fullRef>
                </c:ext>
              </c:extLst>
              <c:f>(ACM_TOPS_Implementation!$BB$94,ACM_TOPS_Implementation!$BB$96,ACM_TOPS_Implementation!$BB$98,ACM_TOPS_Implementation!$BB$100,ACM_TOPS_Implementation!$BB$102)</c:f>
              <c:numCache>
                <c:formatCode>General</c:formatCode>
                <c:ptCount val="5"/>
                <c:pt idx="0">
                  <c:v>79</c:v>
                </c:pt>
                <c:pt idx="1">
                  <c:v>74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0-4E74-B5E0-6FA169AF1641}"/>
            </c:ext>
          </c:extLst>
        </c:ser>
        <c:ser>
          <c:idx val="2"/>
          <c:order val="2"/>
          <c:tx>
            <c:v>XMLRSS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ACM_TOPS_Implementation!$AX$93:$AX$102</c15:sqref>
                  </c15:fullRef>
                </c:ext>
              </c:extLst>
              <c:f>(ACM_TOPS_Implementation!$AX$94,ACM_TOPS_Implementation!$AX$96,ACM_TOPS_Implementation!$AX$98,ACM_TOPS_Implementation!$AX$100,ACM_TOPS_Implementation!$AX$102)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ACM_TOPS_Implementation!$BD$93:$BD$102</c15:sqref>
                  </c15:fullRef>
                </c:ext>
              </c:extLst>
              <c:f>(ACM_TOPS_Implementation!$BD$94,ACM_TOPS_Implementation!$BD$96,ACM_TOPS_Implementation!$BD$98,ACM_TOPS_Implementation!$BD$100,ACM_TOPS_Implementation!$BD$102)</c:f>
              <c:numCache>
                <c:formatCode>General</c:formatCode>
                <c:ptCount val="5"/>
                <c:pt idx="0">
                  <c:v>149319</c:v>
                </c:pt>
                <c:pt idx="1">
                  <c:v>184565</c:v>
                </c:pt>
                <c:pt idx="2">
                  <c:v>199792</c:v>
                </c:pt>
                <c:pt idx="3">
                  <c:v>214931</c:v>
                </c:pt>
                <c:pt idx="4">
                  <c:v>248901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0-4E74-B5E0-6FA169AF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83008"/>
        <c:axId val="1132836687"/>
      </c:barChart>
      <c:catAx>
        <c:axId val="8024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data processing statements (#PD) 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0326186549386113"/>
              <c:y val="7.9689752563260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36687"/>
        <c:crosses val="autoZero"/>
        <c:auto val="1"/>
        <c:lblAlgn val="ctr"/>
        <c:lblOffset val="100"/>
        <c:noMultiLvlLbl val="0"/>
      </c:catAx>
      <c:valAx>
        <c:axId val="113283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μ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 (log scale)</a:t>
                </a:r>
                <a:r>
                  <a:rPr lang="en-CA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Univers" panose="020B0503020202020204" pitchFamily="34" charset="0"/>
                  </a:rPr>
                  <a:t>→</a:t>
                </a:r>
                <a:endPara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0402623581608843E-2"/>
              <c:y val="0.1352433883138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4</xdr:col>
      <xdr:colOff>99275</xdr:colOff>
      <xdr:row>55</xdr:row>
      <xdr:rowOff>84307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E2E1C-AF39-AA13-135E-5944DBA69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88080"/>
          <a:ext cx="2476715" cy="5616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21821</xdr:colOff>
      <xdr:row>103</xdr:row>
      <xdr:rowOff>136468</xdr:rowOff>
    </xdr:from>
    <xdr:to>
      <xdr:col>59</xdr:col>
      <xdr:colOff>267565</xdr:colOff>
      <xdr:row>135</xdr:row>
      <xdr:rowOff>83127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F70A3D-7207-6399-C313-AB88FD500957}"/>
            </a:ext>
          </a:extLst>
        </xdr:cNvPr>
        <xdr:cNvGrpSpPr/>
      </xdr:nvGrpSpPr>
      <xdr:grpSpPr>
        <a:xfrm>
          <a:off x="38869966" y="20765886"/>
          <a:ext cx="9084944" cy="5433059"/>
          <a:chOff x="12660613" y="12378369"/>
          <a:chExt cx="9151637" cy="550958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936ECF1-CCE1-1064-84DC-D28CAB816689}"/>
              </a:ext>
            </a:extLst>
          </xdr:cNvPr>
          <xdr:cNvGraphicFramePr/>
        </xdr:nvGraphicFramePr>
        <xdr:xfrm>
          <a:off x="12660613" y="12378369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A2E7B0B-2690-AF9C-E7F6-CC0860989AFE}"/>
              </a:ext>
            </a:extLst>
          </xdr:cNvPr>
          <xdr:cNvGraphicFramePr/>
        </xdr:nvGraphicFramePr>
        <xdr:xfrm>
          <a:off x="17240250" y="124110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D48497C-DB36-CD05-B5AE-AFFC7E43BE1E}"/>
              </a:ext>
            </a:extLst>
          </xdr:cNvPr>
          <xdr:cNvGraphicFramePr/>
        </xdr:nvGraphicFramePr>
        <xdr:xfrm>
          <a:off x="17240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5456FF5-D19A-BE0E-7E9D-05D9B8F466B4}"/>
              </a:ext>
            </a:extLst>
          </xdr:cNvPr>
          <xdr:cNvGraphicFramePr/>
        </xdr:nvGraphicFramePr>
        <xdr:xfrm>
          <a:off x="12668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58</xdr:col>
      <xdr:colOff>416299</xdr:colOff>
      <xdr:row>2</xdr:row>
      <xdr:rowOff>230281</xdr:rowOff>
    </xdr:from>
    <xdr:to>
      <xdr:col>63</xdr:col>
      <xdr:colOff>591671</xdr:colOff>
      <xdr:row>14</xdr:row>
      <xdr:rowOff>96931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E2CB5-20E1-547D-ED5A-3E690DE24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797859</xdr:colOff>
      <xdr:row>21</xdr:row>
      <xdr:rowOff>67235</xdr:rowOff>
    </xdr:from>
    <xdr:to>
      <xdr:col>40</xdr:col>
      <xdr:colOff>439271</xdr:colOff>
      <xdr:row>37</xdr:row>
      <xdr:rowOff>85166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43D03C-1A8B-657F-73D3-E893A6B7D6F3}"/>
            </a:ext>
          </a:extLst>
        </xdr:cNvPr>
        <xdr:cNvGrpSpPr/>
      </xdr:nvGrpSpPr>
      <xdr:grpSpPr>
        <a:xfrm>
          <a:off x="23547023" y="5678326"/>
          <a:ext cx="9117921" cy="2678004"/>
          <a:chOff x="4961966" y="4684059"/>
          <a:chExt cx="4872314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28B6521-AC8F-456F-2F7A-CF0D168030D7}"/>
              </a:ext>
            </a:extLst>
          </xdr:cNvPr>
          <xdr:cNvGraphicFramePr/>
        </xdr:nvGraphicFramePr>
        <xdr:xfrm>
          <a:off x="4961966" y="4684059"/>
          <a:ext cx="24697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41B39CE-6A70-FF91-0554-4F270E9D47B9}"/>
              </a:ext>
            </a:extLst>
          </xdr:cNvPr>
          <xdr:cNvGraphicFramePr/>
        </xdr:nvGraphicFramePr>
        <xdr:xfrm>
          <a:off x="7431739" y="4684059"/>
          <a:ext cx="240254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59</xdr:col>
      <xdr:colOff>374072</xdr:colOff>
      <xdr:row>104</xdr:row>
      <xdr:rowOff>3</xdr:rowOff>
    </xdr:from>
    <xdr:to>
      <xdr:col>70</xdr:col>
      <xdr:colOff>619816</xdr:colOff>
      <xdr:row>135</xdr:row>
      <xdr:rowOff>96093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76CDDA1-C68B-46A0-9944-C533C41275F4}"/>
            </a:ext>
          </a:extLst>
        </xdr:cNvPr>
        <xdr:cNvGrpSpPr/>
      </xdr:nvGrpSpPr>
      <xdr:grpSpPr>
        <a:xfrm>
          <a:off x="48061417" y="20809530"/>
          <a:ext cx="9084944" cy="5402381"/>
          <a:chOff x="12660613" y="12406485"/>
          <a:chExt cx="9151637" cy="5481465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8A34D62B-6268-A8CD-D8D4-5477FCEE74BB}"/>
              </a:ext>
            </a:extLst>
          </xdr:cNvPr>
          <xdr:cNvGraphicFramePr/>
        </xdr:nvGraphicFramePr>
        <xdr:xfrm>
          <a:off x="12660613" y="12406485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923BB74B-5999-94B3-E26F-2FD5A57B1785}"/>
              </a:ext>
            </a:extLst>
          </xdr:cNvPr>
          <xdr:cNvGraphicFramePr/>
        </xdr:nvGraphicFramePr>
        <xdr:xfrm>
          <a:off x="17240250" y="124110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1CE3E31-863E-F0D9-2A88-7FA55D686EF3}"/>
              </a:ext>
            </a:extLst>
          </xdr:cNvPr>
          <xdr:cNvGraphicFramePr/>
        </xdr:nvGraphicFramePr>
        <xdr:xfrm>
          <a:off x="17240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1217AF08-640C-CD4F-9D16-5ED8BA3A8E3E}"/>
              </a:ext>
            </a:extLst>
          </xdr:cNvPr>
          <xdr:cNvGraphicFramePr/>
        </xdr:nvGraphicFramePr>
        <xdr:xfrm>
          <a:off x="12668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198000</xdr:colOff>
      <xdr:row>127</xdr:row>
      <xdr:rowOff>156240</xdr:rowOff>
    </xdr:from>
    <xdr:to>
      <xdr:col>25</xdr:col>
      <xdr:colOff>212759</xdr:colOff>
      <xdr:row>144</xdr:row>
      <xdr:rowOff>49320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ABB022E6-52B7-4D85-B996-EA658BBF0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190440</xdr:colOff>
      <xdr:row>127</xdr:row>
      <xdr:rowOff>156240</xdr:rowOff>
    </xdr:from>
    <xdr:to>
      <xdr:col>29</xdr:col>
      <xdr:colOff>22322</xdr:colOff>
      <xdr:row>144</xdr:row>
      <xdr:rowOff>49320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41D7D2DA-42D2-4D25-906B-001C1C3D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582840</xdr:colOff>
      <xdr:row>145</xdr:row>
      <xdr:rowOff>92880</xdr:rowOff>
    </xdr:from>
    <xdr:to>
      <xdr:col>31</xdr:col>
      <xdr:colOff>381959</xdr:colOff>
      <xdr:row>162</xdr:row>
      <xdr:rowOff>26640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E1CA9FD3-A933-456D-A654-C8776A4F4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577800</xdr:colOff>
      <xdr:row>131</xdr:row>
      <xdr:rowOff>82440</xdr:rowOff>
    </xdr:from>
    <xdr:to>
      <xdr:col>38</xdr:col>
      <xdr:colOff>374400</xdr:colOff>
      <xdr:row>148</xdr:row>
      <xdr:rowOff>18720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07C85C82-272C-4CEA-8002-59D821184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533520</xdr:colOff>
      <xdr:row>126</xdr:row>
      <xdr:rowOff>163800</xdr:rowOff>
    </xdr:from>
    <xdr:to>
      <xdr:col>5</xdr:col>
      <xdr:colOff>191805</xdr:colOff>
      <xdr:row>143</xdr:row>
      <xdr:rowOff>56880</xdr:rowOff>
    </xdr:to>
    <xdr:graphicFrame macro="">
      <xdr:nvGraphicFramePr>
        <xdr:cNvPr id="6" name="Chart 19">
          <a:extLst>
            <a:ext uri="{FF2B5EF4-FFF2-40B4-BE49-F238E27FC236}">
              <a16:creationId xmlns:a16="http://schemas.microsoft.com/office/drawing/2014/main" id="{11103EFE-20E5-4EED-B078-27BD7FE5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492480</xdr:colOff>
      <xdr:row>127</xdr:row>
      <xdr:rowOff>3960</xdr:rowOff>
    </xdr:from>
    <xdr:to>
      <xdr:col>10</xdr:col>
      <xdr:colOff>83160</xdr:colOff>
      <xdr:row>143</xdr:row>
      <xdr:rowOff>64440</xdr:rowOff>
    </xdr:to>
    <xdr:graphicFrame macro="">
      <xdr:nvGraphicFramePr>
        <xdr:cNvPr id="7" name="Chart 20">
          <a:extLst>
            <a:ext uri="{FF2B5EF4-FFF2-40B4-BE49-F238E27FC236}">
              <a16:creationId xmlns:a16="http://schemas.microsoft.com/office/drawing/2014/main" id="{4008BB48-3105-4764-8E94-8C93D9E4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102870</xdr:rowOff>
    </xdr:from>
    <xdr:to>
      <xdr:col>7</xdr:col>
      <xdr:colOff>259976</xdr:colOff>
      <xdr:row>36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C9ADA-268F-4334-BF20-E65306989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297180</xdr:colOff>
      <xdr:row>16</xdr:row>
      <xdr:rowOff>110490</xdr:rowOff>
    </xdr:from>
    <xdr:to>
      <xdr:col>20</xdr:col>
      <xdr:colOff>541020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1B2CC-2B96-4225-976A-8059B43A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176891</xdr:colOff>
      <xdr:row>42</xdr:row>
      <xdr:rowOff>979713</xdr:rowOff>
    </xdr:from>
    <xdr:to>
      <xdr:col>33</xdr:col>
      <xdr:colOff>468084</xdr:colOff>
      <xdr:row>63</xdr:row>
      <xdr:rowOff>97971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F9CEC3-7E20-4645-B799-3E8C7790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502023</xdr:colOff>
      <xdr:row>16</xdr:row>
      <xdr:rowOff>98612</xdr:rowOff>
    </xdr:from>
    <xdr:to>
      <xdr:col>13</xdr:col>
      <xdr:colOff>170329</xdr:colOff>
      <xdr:row>36</xdr:row>
      <xdr:rowOff>94354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5900BD-0B0F-48EB-B6A0-2405E498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468085</xdr:colOff>
      <xdr:row>40</xdr:row>
      <xdr:rowOff>43544</xdr:rowOff>
    </xdr:from>
    <xdr:to>
      <xdr:col>21</xdr:col>
      <xdr:colOff>476250</xdr:colOff>
      <xdr:row>51</xdr:row>
      <xdr:rowOff>91169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30C294-1A40-4D0F-9D33-62C51D4A1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76200</xdr:colOff>
      <xdr:row>17</xdr:row>
      <xdr:rowOff>84364</xdr:rowOff>
    </xdr:from>
    <xdr:to>
      <xdr:col>47</xdr:col>
      <xdr:colOff>350104</xdr:colOff>
      <xdr:row>42</xdr:row>
      <xdr:rowOff>46264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1CA709-57DE-413E-8F13-470CCBDA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15</xdr:col>
      <xdr:colOff>19050</xdr:colOff>
      <xdr:row>74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148968-9F87-4DC6-8467-6D24B79F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552450</xdr:colOff>
      <xdr:row>17</xdr:row>
      <xdr:rowOff>38100</xdr:rowOff>
    </xdr:from>
    <xdr:to>
      <xdr:col>57</xdr:col>
      <xdr:colOff>261257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EA4ACE-CB61-4542-8DAE-CC05FE13B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370113</xdr:colOff>
      <xdr:row>42</xdr:row>
      <xdr:rowOff>1005840</xdr:rowOff>
    </xdr:from>
    <xdr:to>
      <xdr:col>42</xdr:col>
      <xdr:colOff>100693</xdr:colOff>
      <xdr:row>62</xdr:row>
      <xdr:rowOff>97973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147FDA-EC4F-49F2-9ABF-8B396545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91440</xdr:colOff>
      <xdr:row>66</xdr:row>
      <xdr:rowOff>1</xdr:rowOff>
    </xdr:from>
    <xdr:to>
      <xdr:col>39</xdr:col>
      <xdr:colOff>382633</xdr:colOff>
      <xdr:row>84</xdr:row>
      <xdr:rowOff>121921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238AB9-0BD8-4CA3-A046-BC4937FA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198000</xdr:colOff>
      <xdr:row>112</xdr:row>
      <xdr:rowOff>156240</xdr:rowOff>
    </xdr:from>
    <xdr:to>
      <xdr:col>25</xdr:col>
      <xdr:colOff>212759</xdr:colOff>
      <xdr:row>129</xdr:row>
      <xdr:rowOff>49320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190440</xdr:colOff>
      <xdr:row>112</xdr:row>
      <xdr:rowOff>156240</xdr:rowOff>
    </xdr:from>
    <xdr:to>
      <xdr:col>29</xdr:col>
      <xdr:colOff>22321</xdr:colOff>
      <xdr:row>129</xdr:row>
      <xdr:rowOff>49320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582840</xdr:colOff>
      <xdr:row>130</xdr:row>
      <xdr:rowOff>92880</xdr:rowOff>
    </xdr:from>
    <xdr:to>
      <xdr:col>31</xdr:col>
      <xdr:colOff>381960</xdr:colOff>
      <xdr:row>147</xdr:row>
      <xdr:rowOff>26640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577800</xdr:colOff>
      <xdr:row>116</xdr:row>
      <xdr:rowOff>82440</xdr:rowOff>
    </xdr:from>
    <xdr:to>
      <xdr:col>38</xdr:col>
      <xdr:colOff>374400</xdr:colOff>
      <xdr:row>133</xdr:row>
      <xdr:rowOff>18720</xdr:rowOff>
    </xdr:to>
    <xdr:graphicFrame macro="">
      <xdr:nvGraphicFramePr>
        <xdr:cNvPr id="9" name="Chart 1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533520</xdr:colOff>
      <xdr:row>111</xdr:row>
      <xdr:rowOff>163800</xdr:rowOff>
    </xdr:from>
    <xdr:to>
      <xdr:col>6</xdr:col>
      <xdr:colOff>29880</xdr:colOff>
      <xdr:row>128</xdr:row>
      <xdr:rowOff>56880</xdr:rowOff>
    </xdr:to>
    <xdr:graphicFrame macro="">
      <xdr:nvGraphicFramePr>
        <xdr:cNvPr id="10" name="Chart 1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492480</xdr:colOff>
      <xdr:row>112</xdr:row>
      <xdr:rowOff>3960</xdr:rowOff>
    </xdr:from>
    <xdr:to>
      <xdr:col>10</xdr:col>
      <xdr:colOff>83160</xdr:colOff>
      <xdr:row>128</xdr:row>
      <xdr:rowOff>64440</xdr:rowOff>
    </xdr:to>
    <xdr:graphicFrame macro="">
      <xdr:nvGraphicFramePr>
        <xdr:cNvPr id="11" name="Chart 2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102870</xdr:rowOff>
    </xdr:from>
    <xdr:to>
      <xdr:col>7</xdr:col>
      <xdr:colOff>259976</xdr:colOff>
      <xdr:row>36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3BA6F8-171A-1A8C-666B-C4840957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297180</xdr:colOff>
      <xdr:row>16</xdr:row>
      <xdr:rowOff>110490</xdr:rowOff>
    </xdr:from>
    <xdr:to>
      <xdr:col>20</xdr:col>
      <xdr:colOff>541020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0871C-9D63-15E7-18D2-4A9E4E8E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114300</xdr:colOff>
      <xdr:row>16</xdr:row>
      <xdr:rowOff>140970</xdr:rowOff>
    </xdr:from>
    <xdr:to>
      <xdr:col>28</xdr:col>
      <xdr:colOff>426720</xdr:colOff>
      <xdr:row>35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2DE0A7-D796-A060-D9C1-DAF79582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502023</xdr:colOff>
      <xdr:row>16</xdr:row>
      <xdr:rowOff>98612</xdr:rowOff>
    </xdr:from>
    <xdr:to>
      <xdr:col>13</xdr:col>
      <xdr:colOff>170329</xdr:colOff>
      <xdr:row>36</xdr:row>
      <xdr:rowOff>94354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499D2-18AF-493D-A5F5-37C1DD4D0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103</xdr:row>
      <xdr:rowOff>76200</xdr:rowOff>
    </xdr:from>
    <xdr:to>
      <xdr:col>33</xdr:col>
      <xdr:colOff>295275</xdr:colOff>
      <xdr:row>135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FD2811-4CA6-4DCF-8428-4FDC04DACEA7}"/>
            </a:ext>
          </a:extLst>
        </xdr:cNvPr>
        <xdr:cNvGrpSpPr/>
      </xdr:nvGrpSpPr>
      <xdr:grpSpPr>
        <a:xfrm>
          <a:off x="17735550" y="20040600"/>
          <a:ext cx="9099096" cy="5301343"/>
          <a:chOff x="12668250" y="12401550"/>
          <a:chExt cx="9144000" cy="5486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CC4B2DF-DF89-56ED-5742-0AFD7CCCF672}"/>
              </a:ext>
            </a:extLst>
          </xdr:cNvPr>
          <xdr:cNvGraphicFramePr/>
        </xdr:nvGraphicFramePr>
        <xdr:xfrm>
          <a:off x="12668250" y="12401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D3B9205-2898-40AE-78DE-86CFB75BCF60}"/>
              </a:ext>
            </a:extLst>
          </xdr:cNvPr>
          <xdr:cNvGraphicFramePr/>
        </xdr:nvGraphicFramePr>
        <xdr:xfrm>
          <a:off x="17240250" y="124110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BD79ED6-EDEB-671A-AEB8-84FCAF98BAA1}"/>
              </a:ext>
            </a:extLst>
          </xdr:cNvPr>
          <xdr:cNvGraphicFramePr/>
        </xdr:nvGraphicFramePr>
        <xdr:xfrm>
          <a:off x="17240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9645039-2091-6FC2-E6D5-CD6227BBC642}"/>
              </a:ext>
            </a:extLst>
          </xdr:cNvPr>
          <xdr:cNvGraphicFramePr/>
        </xdr:nvGraphicFramePr>
        <xdr:xfrm>
          <a:off x="12668250" y="15144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31</xdr:col>
      <xdr:colOff>416299</xdr:colOff>
      <xdr:row>2</xdr:row>
      <xdr:rowOff>230281</xdr:rowOff>
    </xdr:from>
    <xdr:to>
      <xdr:col>36</xdr:col>
      <xdr:colOff>591671</xdr:colOff>
      <xdr:row>14</xdr:row>
      <xdr:rowOff>96931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7B1409-2F1C-44DB-8E33-2D8576CF6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797859</xdr:colOff>
      <xdr:row>21</xdr:row>
      <xdr:rowOff>67235</xdr:rowOff>
    </xdr:from>
    <xdr:to>
      <xdr:col>15</xdr:col>
      <xdr:colOff>439271</xdr:colOff>
      <xdr:row>37</xdr:row>
      <xdr:rowOff>85166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6615E7-58DF-4B64-87CD-6DD87E6FCDA8}"/>
            </a:ext>
          </a:extLst>
        </xdr:cNvPr>
        <xdr:cNvGrpSpPr/>
      </xdr:nvGrpSpPr>
      <xdr:grpSpPr>
        <a:xfrm>
          <a:off x="4825573" y="5259721"/>
          <a:ext cx="7587984" cy="2630502"/>
          <a:chOff x="4961966" y="4684059"/>
          <a:chExt cx="4872314" cy="27432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D806A10E-3036-21D6-228D-00F54BB74791}"/>
              </a:ext>
            </a:extLst>
          </xdr:cNvPr>
          <xdr:cNvGraphicFramePr/>
        </xdr:nvGraphicFramePr>
        <xdr:xfrm>
          <a:off x="4961966" y="4684059"/>
          <a:ext cx="24697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8103C3BA-C20B-8CA9-88A8-09E838F5F2EA}"/>
              </a:ext>
            </a:extLst>
          </xdr:cNvPr>
          <xdr:cNvGraphicFramePr/>
        </xdr:nvGraphicFramePr>
        <xdr:xfrm>
          <a:off x="7431739" y="4684059"/>
          <a:ext cx="240254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416299</xdr:colOff>
      <xdr:row>2</xdr:row>
      <xdr:rowOff>230281</xdr:rowOff>
    </xdr:from>
    <xdr:to>
      <xdr:col>61</xdr:col>
      <xdr:colOff>591671</xdr:colOff>
      <xdr:row>13</xdr:row>
      <xdr:rowOff>96931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57F68-7CDC-4729-BC7B-5AC3BFFC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797859</xdr:colOff>
      <xdr:row>20</xdr:row>
      <xdr:rowOff>67235</xdr:rowOff>
    </xdr:from>
    <xdr:to>
      <xdr:col>38</xdr:col>
      <xdr:colOff>439271</xdr:colOff>
      <xdr:row>36</xdr:row>
      <xdr:rowOff>85166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5572E5D-77FF-42A3-8142-E914CCB5539D}"/>
            </a:ext>
          </a:extLst>
        </xdr:cNvPr>
        <xdr:cNvGrpSpPr/>
      </xdr:nvGrpSpPr>
      <xdr:grpSpPr>
        <a:xfrm>
          <a:off x="23004716" y="3430921"/>
          <a:ext cx="9133755" cy="2630502"/>
          <a:chOff x="4961966" y="4684059"/>
          <a:chExt cx="4872314" cy="27432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15F1831B-56D7-2320-C25A-6003207C807A}"/>
              </a:ext>
            </a:extLst>
          </xdr:cNvPr>
          <xdr:cNvGraphicFramePr/>
        </xdr:nvGraphicFramePr>
        <xdr:xfrm>
          <a:off x="4961966" y="4684059"/>
          <a:ext cx="24697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428FF92C-CD50-87D1-024D-974CC6C92C3F}"/>
              </a:ext>
            </a:extLst>
          </xdr:cNvPr>
          <xdr:cNvGraphicFramePr/>
        </xdr:nvGraphicFramePr>
        <xdr:xfrm>
          <a:off x="7431739" y="4684059"/>
          <a:ext cx="240254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ttawa-my.sharepoint.com/personal/spaul058_uottawa_ca/Documents/Git_maintained/ph.d-in-uottawa-research/phd-uottawa-research/Research/Data_rotting/Implementation/Performance_measurement_data_rotting.xlsx" TargetMode="External"/><Relationship Id="rId1" Type="http://schemas.openxmlformats.org/officeDocument/2006/relationships/externalLinkPath" Target="/personal/spaul058_uottawa_ca/Documents/Git_maintained/ph.d-in-uottawa-research/phd-uottawa-research/Research/Data_rotting/Implementation/Performance_measurement_data_ro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r_Implementation IEEE_CSR"/>
      <sheetName val="non-priv"/>
      <sheetName val="ABY_2PC"/>
      <sheetName val="FE_CiFEr"/>
      <sheetName val="TEEKAP"/>
      <sheetName val="IEEE_CSR_Comp"/>
      <sheetName val="Rough"/>
      <sheetName val="Modification over ABY_2PC"/>
      <sheetName val="Modification over CiFEr"/>
    </sheetNames>
    <sheetDataSet>
      <sheetData sheetId="0"/>
      <sheetData sheetId="1">
        <row r="4">
          <cell r="B4"/>
          <cell r="I4">
            <v>241173</v>
          </cell>
        </row>
        <row r="5">
          <cell r="B5"/>
          <cell r="I5">
            <v>277153</v>
          </cell>
        </row>
        <row r="6">
          <cell r="B6"/>
          <cell r="I6">
            <v>305140</v>
          </cell>
        </row>
        <row r="7">
          <cell r="B7"/>
          <cell r="I7">
            <v>345178</v>
          </cell>
        </row>
        <row r="8">
          <cell r="B8"/>
          <cell r="I8">
            <v>377142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br-ds/sgx-per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ithub.com/ibr-ds/sgx-per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br-ds/sgx-per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ibr-ds/sgx-per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zoomScale="80" zoomScaleNormal="80" workbookViewId="0">
      <selection activeCell="E49" sqref="E49"/>
    </sheetView>
  </sheetViews>
  <sheetFormatPr defaultColWidth="11.77734375" defaultRowHeight="13.2" x14ac:dyDescent="0.25"/>
  <cols>
    <col min="1" max="1" width="17.77734375" customWidth="1"/>
    <col min="6" max="6" width="18.5546875" customWidth="1"/>
  </cols>
  <sheetData>
    <row r="1" spans="1:16" x14ac:dyDescent="0.25">
      <c r="A1" s="1" t="s">
        <v>0</v>
      </c>
      <c r="F1" s="1" t="s">
        <v>1</v>
      </c>
      <c r="M1" s="1" t="s">
        <v>2</v>
      </c>
    </row>
    <row r="3" spans="1:16" x14ac:dyDescent="0.25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M3" t="s">
        <v>3</v>
      </c>
      <c r="N3" t="s">
        <v>4</v>
      </c>
      <c r="O3" t="s">
        <v>5</v>
      </c>
      <c r="P3" t="s">
        <v>6</v>
      </c>
    </row>
    <row r="4" spans="1:16" x14ac:dyDescent="0.25">
      <c r="A4">
        <v>1</v>
      </c>
      <c r="B4">
        <v>542883</v>
      </c>
      <c r="C4">
        <v>727653</v>
      </c>
      <c r="D4">
        <f>C4-B4</f>
        <v>184770</v>
      </c>
      <c r="F4">
        <v>1</v>
      </c>
      <c r="G4">
        <v>727786</v>
      </c>
      <c r="H4">
        <v>920597</v>
      </c>
      <c r="I4">
        <f t="shared" ref="I4:I12" si="0">H4-G4</f>
        <v>192811</v>
      </c>
      <c r="M4">
        <v>1</v>
      </c>
      <c r="N4">
        <v>778008</v>
      </c>
      <c r="O4">
        <v>780874</v>
      </c>
      <c r="P4">
        <f t="shared" ref="P4:P12" si="1">O4-N4</f>
        <v>2866</v>
      </c>
    </row>
    <row r="5" spans="1:16" x14ac:dyDescent="0.25">
      <c r="A5">
        <v>5</v>
      </c>
      <c r="B5">
        <v>602570</v>
      </c>
      <c r="C5">
        <v>761467</v>
      </c>
      <c r="D5">
        <f>C5-B5</f>
        <v>158897</v>
      </c>
      <c r="F5">
        <v>5</v>
      </c>
      <c r="G5">
        <v>761595</v>
      </c>
      <c r="H5">
        <v>956655</v>
      </c>
      <c r="I5">
        <f t="shared" si="0"/>
        <v>195060</v>
      </c>
      <c r="M5">
        <v>5</v>
      </c>
      <c r="N5">
        <v>815968</v>
      </c>
      <c r="O5">
        <v>818834</v>
      </c>
      <c r="P5">
        <f t="shared" si="1"/>
        <v>2866</v>
      </c>
    </row>
    <row r="6" spans="1:16" x14ac:dyDescent="0.25">
      <c r="A6">
        <v>10</v>
      </c>
      <c r="B6">
        <v>787256</v>
      </c>
      <c r="C6">
        <v>990805</v>
      </c>
      <c r="D6">
        <f>C6-B6</f>
        <v>203549</v>
      </c>
      <c r="F6">
        <v>10</v>
      </c>
      <c r="G6">
        <v>991004</v>
      </c>
      <c r="H6">
        <v>1184677</v>
      </c>
      <c r="I6">
        <f t="shared" si="0"/>
        <v>193673</v>
      </c>
      <c r="M6">
        <v>10</v>
      </c>
      <c r="N6">
        <v>44071</v>
      </c>
      <c r="O6">
        <v>46968</v>
      </c>
      <c r="P6">
        <f t="shared" si="1"/>
        <v>2897</v>
      </c>
    </row>
    <row r="7" spans="1:16" x14ac:dyDescent="0.25">
      <c r="A7">
        <v>50</v>
      </c>
      <c r="B7">
        <v>786221</v>
      </c>
      <c r="C7">
        <v>958034</v>
      </c>
      <c r="D7">
        <f>C7-B7</f>
        <v>171813</v>
      </c>
      <c r="F7">
        <v>50</v>
      </c>
      <c r="G7">
        <v>958175</v>
      </c>
      <c r="H7">
        <v>1148649</v>
      </c>
      <c r="I7">
        <f t="shared" si="0"/>
        <v>190474</v>
      </c>
      <c r="M7">
        <v>50</v>
      </c>
      <c r="N7">
        <v>9161</v>
      </c>
      <c r="O7">
        <v>12085</v>
      </c>
      <c r="P7">
        <f t="shared" si="1"/>
        <v>2924</v>
      </c>
    </row>
    <row r="8" spans="1:16" x14ac:dyDescent="0.25">
      <c r="A8">
        <v>100</v>
      </c>
      <c r="B8">
        <v>888018</v>
      </c>
      <c r="C8">
        <v>1074983</v>
      </c>
      <c r="D8">
        <f>C10-B10</f>
        <v>177509</v>
      </c>
      <c r="F8">
        <v>100</v>
      </c>
      <c r="G8">
        <v>75116</v>
      </c>
      <c r="H8">
        <v>269040</v>
      </c>
      <c r="I8">
        <f t="shared" si="0"/>
        <v>193924</v>
      </c>
      <c r="M8">
        <v>100</v>
      </c>
      <c r="N8">
        <v>129756</v>
      </c>
      <c r="O8">
        <v>132782</v>
      </c>
      <c r="P8">
        <f t="shared" si="1"/>
        <v>3026</v>
      </c>
    </row>
    <row r="9" spans="1:16" x14ac:dyDescent="0.25">
      <c r="A9">
        <v>500</v>
      </c>
      <c r="B9">
        <v>485112</v>
      </c>
      <c r="C9">
        <v>656453</v>
      </c>
      <c r="D9">
        <f>C9-B9</f>
        <v>171341</v>
      </c>
      <c r="F9">
        <v>500</v>
      </c>
      <c r="G9">
        <v>656597</v>
      </c>
      <c r="H9">
        <v>865223</v>
      </c>
      <c r="I9">
        <f t="shared" si="0"/>
        <v>208626</v>
      </c>
      <c r="M9">
        <v>500</v>
      </c>
      <c r="N9">
        <v>710425</v>
      </c>
      <c r="O9">
        <v>713749</v>
      </c>
      <c r="P9">
        <f t="shared" si="1"/>
        <v>3324</v>
      </c>
    </row>
    <row r="10" spans="1:16" x14ac:dyDescent="0.25">
      <c r="A10">
        <v>1000</v>
      </c>
      <c r="B10">
        <v>836932</v>
      </c>
      <c r="C10">
        <v>1014441</v>
      </c>
      <c r="D10">
        <f>C10-B10</f>
        <v>177509</v>
      </c>
      <c r="F10">
        <v>1000</v>
      </c>
      <c r="G10">
        <v>14572</v>
      </c>
      <c r="H10">
        <v>214208</v>
      </c>
      <c r="I10">
        <f t="shared" si="0"/>
        <v>199636</v>
      </c>
      <c r="M10">
        <v>1000</v>
      </c>
      <c r="N10">
        <v>79337</v>
      </c>
      <c r="O10">
        <v>83283</v>
      </c>
      <c r="P10">
        <f t="shared" si="1"/>
        <v>3946</v>
      </c>
    </row>
    <row r="11" spans="1:16" x14ac:dyDescent="0.25">
      <c r="A11">
        <v>5000</v>
      </c>
      <c r="B11">
        <v>280425</v>
      </c>
      <c r="C11">
        <v>416447</v>
      </c>
      <c r="D11">
        <f>C11-B11</f>
        <v>136022</v>
      </c>
      <c r="F11">
        <v>5000</v>
      </c>
      <c r="G11">
        <v>416619</v>
      </c>
      <c r="H11">
        <v>634646</v>
      </c>
      <c r="I11">
        <f t="shared" si="0"/>
        <v>218027</v>
      </c>
      <c r="M11">
        <v>5000</v>
      </c>
      <c r="N11">
        <v>471863</v>
      </c>
      <c r="O11">
        <v>479828</v>
      </c>
      <c r="P11">
        <f t="shared" si="1"/>
        <v>7965</v>
      </c>
    </row>
    <row r="12" spans="1:16" x14ac:dyDescent="0.25">
      <c r="A12">
        <v>10000</v>
      </c>
      <c r="B12">
        <v>371375</v>
      </c>
      <c r="C12">
        <v>584844</v>
      </c>
      <c r="D12">
        <f>C12-B12</f>
        <v>213469</v>
      </c>
      <c r="F12">
        <v>10000</v>
      </c>
      <c r="G12">
        <v>584931</v>
      </c>
      <c r="H12">
        <v>823731</v>
      </c>
      <c r="I12">
        <f t="shared" si="0"/>
        <v>238800</v>
      </c>
      <c r="M12">
        <v>10000</v>
      </c>
      <c r="N12">
        <v>635921</v>
      </c>
      <c r="O12">
        <v>649389</v>
      </c>
      <c r="P12">
        <f t="shared" si="1"/>
        <v>13468</v>
      </c>
    </row>
    <row r="14" spans="1:16" x14ac:dyDescent="0.25">
      <c r="F14" t="s">
        <v>8</v>
      </c>
    </row>
    <row r="15" spans="1:16" x14ac:dyDescent="0.25">
      <c r="F15">
        <v>1</v>
      </c>
      <c r="G15">
        <v>767885</v>
      </c>
      <c r="H15">
        <v>957278</v>
      </c>
      <c r="I15">
        <f t="shared" ref="I15:I24" si="2">H15-G15</f>
        <v>189393</v>
      </c>
    </row>
    <row r="16" spans="1:16" x14ac:dyDescent="0.25">
      <c r="F16">
        <v>10</v>
      </c>
      <c r="G16">
        <v>825062</v>
      </c>
      <c r="H16">
        <v>1032954</v>
      </c>
      <c r="I16">
        <f t="shared" si="2"/>
        <v>207892</v>
      </c>
    </row>
    <row r="17" spans="1:9" x14ac:dyDescent="0.25">
      <c r="F17">
        <v>100</v>
      </c>
      <c r="G17">
        <v>385361</v>
      </c>
      <c r="H17">
        <v>577221</v>
      </c>
      <c r="I17">
        <f t="shared" si="2"/>
        <v>191860</v>
      </c>
    </row>
    <row r="18" spans="1:9" x14ac:dyDescent="0.25">
      <c r="F18">
        <v>1000</v>
      </c>
      <c r="G18">
        <v>772211</v>
      </c>
      <c r="H18">
        <v>964960</v>
      </c>
      <c r="I18">
        <f t="shared" si="2"/>
        <v>192749</v>
      </c>
    </row>
    <row r="19" spans="1:9" x14ac:dyDescent="0.25">
      <c r="F19">
        <v>10000</v>
      </c>
      <c r="G19">
        <v>631417</v>
      </c>
      <c r="H19">
        <v>825059</v>
      </c>
      <c r="I19">
        <f t="shared" si="2"/>
        <v>193642</v>
      </c>
    </row>
    <row r="20" spans="1:9" x14ac:dyDescent="0.25">
      <c r="I20">
        <f t="shared" si="2"/>
        <v>0</v>
      </c>
    </row>
    <row r="21" spans="1:9" x14ac:dyDescent="0.25">
      <c r="I21">
        <f t="shared" si="2"/>
        <v>0</v>
      </c>
    </row>
    <row r="22" spans="1:9" x14ac:dyDescent="0.25">
      <c r="I22">
        <f t="shared" si="2"/>
        <v>0</v>
      </c>
    </row>
    <row r="23" spans="1:9" x14ac:dyDescent="0.25">
      <c r="A23" s="2" t="s">
        <v>9</v>
      </c>
      <c r="I23">
        <f t="shared" si="2"/>
        <v>0</v>
      </c>
    </row>
    <row r="24" spans="1:9" x14ac:dyDescent="0.25">
      <c r="I24">
        <f t="shared" si="2"/>
        <v>0</v>
      </c>
    </row>
    <row r="27" spans="1:9" ht="26.4" x14ac:dyDescent="0.25">
      <c r="F27" s="3" t="s">
        <v>10</v>
      </c>
      <c r="G27">
        <v>700919</v>
      </c>
      <c r="H27">
        <v>789074</v>
      </c>
      <c r="I27">
        <f>H27-G27</f>
        <v>88155</v>
      </c>
    </row>
    <row r="28" spans="1:9" x14ac:dyDescent="0.25">
      <c r="F28" t="s">
        <v>11</v>
      </c>
      <c r="G28">
        <v>789783</v>
      </c>
      <c r="H28">
        <v>791603</v>
      </c>
      <c r="I28">
        <f>H28-G28</f>
        <v>1820</v>
      </c>
    </row>
    <row r="29" spans="1:9" x14ac:dyDescent="0.25">
      <c r="F29" t="s">
        <v>12</v>
      </c>
      <c r="G29">
        <v>791821</v>
      </c>
      <c r="H29">
        <v>833809</v>
      </c>
      <c r="I29">
        <f>H29-G29</f>
        <v>41988</v>
      </c>
    </row>
    <row r="31" spans="1:9" x14ac:dyDescent="0.25">
      <c r="G31">
        <v>620966</v>
      </c>
      <c r="H31">
        <v>715836</v>
      </c>
      <c r="I31">
        <f>H31-G31</f>
        <v>94870</v>
      </c>
    </row>
    <row r="33" spans="6:9" x14ac:dyDescent="0.25">
      <c r="F33">
        <v>1</v>
      </c>
      <c r="G33">
        <v>927371</v>
      </c>
      <c r="H33">
        <v>973035</v>
      </c>
      <c r="I33">
        <f t="shared" ref="I33:I41" si="3">H33-G33</f>
        <v>45664</v>
      </c>
    </row>
    <row r="34" spans="6:9" x14ac:dyDescent="0.25">
      <c r="F34">
        <v>10</v>
      </c>
      <c r="G34">
        <v>920441</v>
      </c>
      <c r="H34">
        <v>964935</v>
      </c>
      <c r="I34">
        <f t="shared" si="3"/>
        <v>44494</v>
      </c>
    </row>
    <row r="35" spans="6:9" x14ac:dyDescent="0.25">
      <c r="F35">
        <v>100</v>
      </c>
      <c r="G35">
        <v>313307</v>
      </c>
      <c r="H35">
        <v>356995</v>
      </c>
      <c r="I35">
        <f t="shared" si="3"/>
        <v>43688</v>
      </c>
    </row>
    <row r="36" spans="6:9" x14ac:dyDescent="0.25">
      <c r="F36">
        <v>1000</v>
      </c>
      <c r="G36">
        <v>336230</v>
      </c>
      <c r="H36">
        <v>381504</v>
      </c>
      <c r="I36">
        <f t="shared" si="3"/>
        <v>45274</v>
      </c>
    </row>
    <row r="37" spans="6:9" x14ac:dyDescent="0.25">
      <c r="F37">
        <v>10000</v>
      </c>
      <c r="G37">
        <v>507798</v>
      </c>
      <c r="H37">
        <v>553931</v>
      </c>
      <c r="I37">
        <f t="shared" si="3"/>
        <v>46133</v>
      </c>
    </row>
    <row r="38" spans="6:9" x14ac:dyDescent="0.25">
      <c r="I38">
        <f t="shared" si="3"/>
        <v>0</v>
      </c>
    </row>
    <row r="39" spans="6:9" x14ac:dyDescent="0.25">
      <c r="I39">
        <f t="shared" si="3"/>
        <v>0</v>
      </c>
    </row>
    <row r="40" spans="6:9" x14ac:dyDescent="0.25">
      <c r="I40">
        <f t="shared" si="3"/>
        <v>0</v>
      </c>
    </row>
    <row r="41" spans="6:9" x14ac:dyDescent="0.25">
      <c r="I41">
        <f t="shared" si="3"/>
        <v>0</v>
      </c>
    </row>
  </sheetData>
  <hyperlinks>
    <hyperlink ref="A23" r:id="rId1" xr:uid="{00000000-0004-0000-0000-000000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"/>
  <sheetViews>
    <sheetView zoomScaleNormal="100" workbookViewId="0"/>
  </sheetViews>
  <sheetFormatPr defaultColWidth="11.5546875" defaultRowHeight="13.2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112</v>
      </c>
    </row>
    <row r="10" spans="1:1" x14ac:dyDescent="0.25">
      <c r="A10" t="s">
        <v>118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A844-F204-4252-80D2-59562F25A3EB}">
  <dimension ref="A1:J13"/>
  <sheetViews>
    <sheetView workbookViewId="0">
      <selection activeCell="J4" sqref="J4"/>
    </sheetView>
  </sheetViews>
  <sheetFormatPr defaultRowHeight="13.2" x14ac:dyDescent="0.25"/>
  <cols>
    <col min="2" max="10" width="12.77734375" customWidth="1"/>
  </cols>
  <sheetData>
    <row r="1" spans="1:10" x14ac:dyDescent="0.25">
      <c r="A1" s="13"/>
      <c r="B1" s="170" t="s">
        <v>119</v>
      </c>
      <c r="C1" s="168"/>
      <c r="D1" s="168"/>
      <c r="E1" s="168" t="s">
        <v>120</v>
      </c>
      <c r="F1" s="168"/>
      <c r="G1" s="168"/>
      <c r="H1" s="168" t="s">
        <v>121</v>
      </c>
      <c r="I1" s="168"/>
      <c r="J1" s="169"/>
    </row>
    <row r="2" spans="1:10" ht="13.8" thickBot="1" x14ac:dyDescent="0.3">
      <c r="A2" s="14"/>
      <c r="B2" s="17" t="s">
        <v>122</v>
      </c>
      <c r="C2" s="18" t="s">
        <v>123</v>
      </c>
      <c r="D2" s="18" t="s">
        <v>124</v>
      </c>
      <c r="E2" s="18" t="s">
        <v>122</v>
      </c>
      <c r="F2" s="18" t="s">
        <v>123</v>
      </c>
      <c r="G2" s="18" t="s">
        <v>124</v>
      </c>
      <c r="H2" s="18" t="s">
        <v>122</v>
      </c>
      <c r="I2" s="18" t="s">
        <v>123</v>
      </c>
      <c r="J2" s="19" t="s">
        <v>124</v>
      </c>
    </row>
    <row r="3" spans="1:10" x14ac:dyDescent="0.25">
      <c r="A3" s="15">
        <v>1</v>
      </c>
      <c r="B3" s="20"/>
      <c r="C3" s="20"/>
      <c r="D3" s="20">
        <v>355702</v>
      </c>
      <c r="E3" s="20"/>
      <c r="F3" s="20"/>
      <c r="G3" s="20">
        <v>233996</v>
      </c>
      <c r="H3" s="20"/>
      <c r="I3" s="20"/>
      <c r="J3" s="21">
        <v>308439</v>
      </c>
    </row>
    <row r="4" spans="1:10" x14ac:dyDescent="0.25">
      <c r="A4" s="15">
        <v>10</v>
      </c>
      <c r="B4" s="9"/>
      <c r="C4" s="9"/>
      <c r="D4" s="9">
        <v>395200</v>
      </c>
      <c r="E4" s="9"/>
      <c r="F4" s="9"/>
      <c r="G4" s="9">
        <v>295076</v>
      </c>
      <c r="H4" s="9"/>
      <c r="I4" s="9"/>
      <c r="J4" s="16">
        <v>327980</v>
      </c>
    </row>
    <row r="5" spans="1:10" x14ac:dyDescent="0.25">
      <c r="A5" s="15">
        <v>20</v>
      </c>
      <c r="B5" s="9"/>
      <c r="C5" s="9"/>
      <c r="D5" s="9"/>
      <c r="E5" s="9"/>
      <c r="F5" s="9"/>
      <c r="G5" s="9"/>
      <c r="H5" s="9"/>
      <c r="I5" s="9"/>
      <c r="J5" s="16"/>
    </row>
    <row r="6" spans="1:10" x14ac:dyDescent="0.25">
      <c r="A6" s="15">
        <v>30</v>
      </c>
      <c r="B6" s="9"/>
      <c r="C6" s="9"/>
      <c r="D6" s="9"/>
      <c r="E6" s="9"/>
      <c r="F6" s="9"/>
      <c r="G6" s="9"/>
      <c r="H6" s="9"/>
      <c r="I6" s="9"/>
      <c r="J6" s="16"/>
    </row>
    <row r="7" spans="1:10" x14ac:dyDescent="0.25">
      <c r="A7" s="15">
        <v>40</v>
      </c>
      <c r="B7" s="9"/>
      <c r="C7" s="9"/>
      <c r="D7" s="9"/>
      <c r="E7" s="9"/>
      <c r="F7" s="9"/>
      <c r="G7" s="9"/>
      <c r="H7" s="9"/>
      <c r="I7" s="9"/>
      <c r="J7" s="16"/>
    </row>
    <row r="8" spans="1:10" x14ac:dyDescent="0.25">
      <c r="A8" s="15">
        <v>50</v>
      </c>
      <c r="B8" s="9"/>
      <c r="C8" s="9"/>
      <c r="D8" s="9"/>
      <c r="E8" s="9"/>
      <c r="F8" s="9"/>
      <c r="G8" s="9"/>
      <c r="H8" s="9"/>
      <c r="I8" s="9"/>
      <c r="J8" s="16"/>
    </row>
    <row r="9" spans="1:10" x14ac:dyDescent="0.25">
      <c r="A9" s="15">
        <v>60</v>
      </c>
      <c r="B9" s="9"/>
      <c r="C9" s="9"/>
      <c r="D9" s="9"/>
      <c r="E9" s="9"/>
      <c r="F9" s="9"/>
      <c r="G9" s="9"/>
      <c r="H9" s="9"/>
      <c r="I9" s="9"/>
      <c r="J9" s="16"/>
    </row>
    <row r="10" spans="1:10" x14ac:dyDescent="0.25">
      <c r="A10" s="15">
        <v>70</v>
      </c>
      <c r="B10" s="9"/>
      <c r="C10" s="9"/>
      <c r="D10" s="9"/>
      <c r="E10" s="9"/>
      <c r="F10" s="9"/>
      <c r="G10" s="9"/>
      <c r="H10" s="9"/>
      <c r="I10" s="9"/>
      <c r="J10" s="16"/>
    </row>
    <row r="11" spans="1:10" x14ac:dyDescent="0.25">
      <c r="A11" s="15">
        <v>80</v>
      </c>
      <c r="B11" s="9"/>
      <c r="C11" s="9"/>
      <c r="D11" s="9"/>
      <c r="E11" s="9"/>
      <c r="F11" s="9"/>
      <c r="G11" s="9"/>
      <c r="H11" s="9"/>
      <c r="I11" s="9"/>
      <c r="J11" s="16"/>
    </row>
    <row r="12" spans="1:10" x14ac:dyDescent="0.25">
      <c r="A12" s="15">
        <v>90</v>
      </c>
      <c r="B12" s="9"/>
      <c r="C12" s="9"/>
      <c r="D12" s="9"/>
      <c r="E12" s="9"/>
      <c r="F12" s="9"/>
      <c r="G12" s="9"/>
      <c r="H12" s="9"/>
      <c r="I12" s="9"/>
      <c r="J12" s="16"/>
    </row>
    <row r="13" spans="1:10" ht="13.8" thickBot="1" x14ac:dyDescent="0.3">
      <c r="A13" s="17">
        <v>100</v>
      </c>
      <c r="B13" s="18"/>
      <c r="C13" s="18"/>
      <c r="D13" s="18"/>
      <c r="E13" s="18"/>
      <c r="F13" s="18"/>
      <c r="G13" s="18"/>
      <c r="H13" s="18"/>
      <c r="I13" s="18"/>
      <c r="J13" s="19"/>
    </row>
  </sheetData>
  <mergeCells count="3">
    <mergeCell ref="H1:J1"/>
    <mergeCell ref="E1:G1"/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4A9-B4AB-4047-AF0A-1B11C03E0D3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85DA-FB90-496F-BFD5-D7AF17AE4B30}">
  <sheetPr>
    <tabColor rgb="FF00A933"/>
  </sheetPr>
  <dimension ref="A1:AV136"/>
  <sheetViews>
    <sheetView topLeftCell="F13" zoomScale="70" zoomScaleNormal="70" workbookViewId="0">
      <selection activeCell="R24" sqref="R24"/>
    </sheetView>
  </sheetViews>
  <sheetFormatPr defaultColWidth="11.77734375" defaultRowHeight="13.2" x14ac:dyDescent="0.25"/>
  <cols>
    <col min="8" max="8" width="10.109375" customWidth="1"/>
    <col min="17" max="17" width="12.6640625" customWidth="1"/>
  </cols>
  <sheetData>
    <row r="1" spans="1:48" x14ac:dyDescent="0.25">
      <c r="H1" s="1"/>
      <c r="Q1" s="1"/>
      <c r="AE1" s="1"/>
    </row>
    <row r="2" spans="1:48" ht="13.8" thickBot="1" x14ac:dyDescent="0.3">
      <c r="H2" s="1"/>
      <c r="M2" s="1"/>
      <c r="P2" s="1" t="s">
        <v>15</v>
      </c>
      <c r="R2" s="1"/>
      <c r="W2" s="1" t="s">
        <v>15</v>
      </c>
    </row>
    <row r="3" spans="1:48" ht="52.8" x14ac:dyDescent="0.25">
      <c r="A3" s="48" t="s">
        <v>136</v>
      </c>
      <c r="B3" t="s">
        <v>135</v>
      </c>
      <c r="J3" s="72" t="s">
        <v>18</v>
      </c>
      <c r="K3" s="73"/>
      <c r="L3" s="73"/>
      <c r="M3" s="73"/>
      <c r="N3" s="73"/>
      <c r="O3" s="74"/>
      <c r="P3" s="76" t="s">
        <v>18</v>
      </c>
      <c r="Q3" s="73"/>
      <c r="R3" s="73"/>
      <c r="S3" s="73"/>
      <c r="T3" s="73"/>
      <c r="U3" s="74"/>
      <c r="W3" s="1" t="s">
        <v>19</v>
      </c>
      <c r="AH3" s="1"/>
      <c r="AT3" s="1"/>
    </row>
    <row r="4" spans="1:48" ht="13.8" thickBot="1" x14ac:dyDescent="0.3">
      <c r="B4" t="s">
        <v>20</v>
      </c>
      <c r="J4" s="14"/>
      <c r="K4" t="s">
        <v>21</v>
      </c>
      <c r="O4" s="75"/>
      <c r="Q4" t="s">
        <v>22</v>
      </c>
      <c r="U4" s="75"/>
    </row>
    <row r="5" spans="1:48" ht="40.200000000000003" thickBot="1" x14ac:dyDescent="0.3">
      <c r="A5" s="50" t="s">
        <v>23</v>
      </c>
      <c r="B5" s="50" t="s">
        <v>4</v>
      </c>
      <c r="C5" s="50" t="s">
        <v>5</v>
      </c>
      <c r="D5" s="50" t="s">
        <v>141</v>
      </c>
      <c r="E5" s="50" t="s">
        <v>140</v>
      </c>
      <c r="F5" s="56" t="s">
        <v>144</v>
      </c>
      <c r="G5" s="50" t="s">
        <v>143</v>
      </c>
      <c r="H5" s="50" t="s">
        <v>142</v>
      </c>
      <c r="J5" s="85" t="s">
        <v>24</v>
      </c>
      <c r="K5" s="83" t="s">
        <v>4</v>
      </c>
      <c r="L5" s="81" t="s">
        <v>5</v>
      </c>
      <c r="M5" s="81" t="s">
        <v>142</v>
      </c>
      <c r="N5" s="81" t="s">
        <v>161</v>
      </c>
      <c r="O5" s="82" t="s">
        <v>162</v>
      </c>
      <c r="P5" s="85" t="s">
        <v>25</v>
      </c>
      <c r="Q5" s="83" t="s">
        <v>4</v>
      </c>
      <c r="R5" s="81" t="s">
        <v>5</v>
      </c>
      <c r="S5" s="81" t="s">
        <v>142</v>
      </c>
      <c r="T5" s="81" t="s">
        <v>161</v>
      </c>
      <c r="U5" s="82" t="s">
        <v>162</v>
      </c>
      <c r="V5" s="3"/>
      <c r="W5" t="s">
        <v>25</v>
      </c>
      <c r="X5" t="s">
        <v>4</v>
      </c>
      <c r="Y5" t="s">
        <v>5</v>
      </c>
      <c r="Z5" s="3" t="s">
        <v>145</v>
      </c>
      <c r="AA5" s="3" t="s">
        <v>146</v>
      </c>
      <c r="AB5" s="3" t="s">
        <v>147</v>
      </c>
      <c r="AH5" s="3"/>
      <c r="AI5" s="3"/>
      <c r="AJ5" s="3"/>
      <c r="AK5" s="3"/>
      <c r="AL5" s="3"/>
      <c r="AM5" s="3"/>
    </row>
    <row r="6" spans="1:48" x14ac:dyDescent="0.25">
      <c r="A6" s="4">
        <v>1</v>
      </c>
      <c r="B6" s="4">
        <v>827418</v>
      </c>
      <c r="C6" s="4">
        <v>980079</v>
      </c>
      <c r="D6" s="4">
        <v>34223</v>
      </c>
      <c r="E6">
        <v>111656</v>
      </c>
      <c r="F6">
        <f>E6+D6</f>
        <v>145879</v>
      </c>
      <c r="G6">
        <f>H6-F6</f>
        <v>6782</v>
      </c>
      <c r="H6">
        <f t="shared" ref="H6:H11" si="0">C6-B6</f>
        <v>152661</v>
      </c>
      <c r="J6" s="87">
        <v>20</v>
      </c>
      <c r="K6" s="78">
        <v>665612</v>
      </c>
      <c r="L6" s="66">
        <v>883724</v>
      </c>
      <c r="M6" s="66">
        <f t="shared" ref="M6:M10" si="1">L6-K6</f>
        <v>218112</v>
      </c>
      <c r="N6" s="9">
        <f t="shared" ref="N6:N10" si="2">M14</f>
        <v>114167</v>
      </c>
      <c r="O6" s="16">
        <f t="shared" ref="O6:O10" si="3">M6-N6</f>
        <v>103945</v>
      </c>
      <c r="P6" s="86">
        <v>1</v>
      </c>
      <c r="Q6" s="84">
        <v>738973</v>
      </c>
      <c r="R6" s="80">
        <v>932326</v>
      </c>
      <c r="S6" s="80">
        <f>R6-Q6</f>
        <v>193353</v>
      </c>
      <c r="T6" s="20">
        <f>M14</f>
        <v>114167</v>
      </c>
      <c r="U6" s="21">
        <f>S6-T6</f>
        <v>79186</v>
      </c>
      <c r="W6" s="50">
        <v>1</v>
      </c>
      <c r="X6" s="51">
        <v>271164</v>
      </c>
      <c r="Y6" s="49">
        <v>272108</v>
      </c>
      <c r="Z6" s="49"/>
      <c r="AA6" s="51">
        <f>Y6-X6</f>
        <v>944</v>
      </c>
      <c r="AB6" s="51">
        <f>AA6-Z6</f>
        <v>944</v>
      </c>
      <c r="AV6" s="4"/>
    </row>
    <row r="7" spans="1:48" x14ac:dyDescent="0.25">
      <c r="A7" s="4">
        <v>20</v>
      </c>
      <c r="B7" s="4">
        <v>562674</v>
      </c>
      <c r="C7" s="4">
        <v>746740</v>
      </c>
      <c r="D7" s="4">
        <v>34223</v>
      </c>
      <c r="E7">
        <v>111874</v>
      </c>
      <c r="F7">
        <f t="shared" ref="F7:F11" si="4">E7+D7</f>
        <v>146097</v>
      </c>
      <c r="G7">
        <f t="shared" ref="G7:G11" si="5">H7-F7</f>
        <v>37969</v>
      </c>
      <c r="H7">
        <f t="shared" si="0"/>
        <v>184066</v>
      </c>
      <c r="J7" s="87">
        <v>40</v>
      </c>
      <c r="K7" s="78">
        <v>908677</v>
      </c>
      <c r="L7" s="66">
        <v>1185534</v>
      </c>
      <c r="M7" s="66">
        <f t="shared" si="1"/>
        <v>276857</v>
      </c>
      <c r="N7" s="9">
        <f t="shared" si="2"/>
        <v>111971</v>
      </c>
      <c r="O7" s="16">
        <f t="shared" si="3"/>
        <v>164886</v>
      </c>
      <c r="P7" s="87">
        <v>10</v>
      </c>
      <c r="Q7" s="78">
        <v>63444</v>
      </c>
      <c r="R7" s="66">
        <v>282988</v>
      </c>
      <c r="S7" s="66">
        <f>R7-Q7</f>
        <v>219544</v>
      </c>
      <c r="T7" s="9">
        <f t="shared" ref="T7:T10" si="6">M15</f>
        <v>111971</v>
      </c>
      <c r="U7" s="16">
        <f t="shared" ref="U7:U10" si="7">S7-T7</f>
        <v>107573</v>
      </c>
      <c r="W7" s="50">
        <v>10</v>
      </c>
      <c r="X7" s="49">
        <v>786525</v>
      </c>
      <c r="Y7" s="49">
        <v>787491</v>
      </c>
      <c r="Z7" s="49"/>
      <c r="AA7" s="51">
        <f t="shared" ref="AA7:AA10" si="8">Y7-X7</f>
        <v>966</v>
      </c>
      <c r="AB7" s="51">
        <f t="shared" ref="AB7:AB10" si="9">AA7-Z7</f>
        <v>966</v>
      </c>
      <c r="AV7" s="4"/>
    </row>
    <row r="8" spans="1:48" x14ac:dyDescent="0.25">
      <c r="A8" s="4">
        <v>40</v>
      </c>
      <c r="B8" s="4">
        <v>2240</v>
      </c>
      <c r="C8" s="4">
        <v>219057</v>
      </c>
      <c r="D8" s="4">
        <v>34223</v>
      </c>
      <c r="E8">
        <v>111945</v>
      </c>
      <c r="F8">
        <f t="shared" si="4"/>
        <v>146168</v>
      </c>
      <c r="G8">
        <f t="shared" si="5"/>
        <v>70649</v>
      </c>
      <c r="H8">
        <f t="shared" si="0"/>
        <v>216817</v>
      </c>
      <c r="J8" s="87">
        <v>60</v>
      </c>
      <c r="K8" s="78">
        <v>711550</v>
      </c>
      <c r="L8" s="66">
        <v>1059146</v>
      </c>
      <c r="M8" s="66">
        <f t="shared" si="1"/>
        <v>347596</v>
      </c>
      <c r="N8" s="9">
        <f t="shared" si="2"/>
        <v>112512</v>
      </c>
      <c r="O8" s="16">
        <f t="shared" si="3"/>
        <v>235084</v>
      </c>
      <c r="P8" s="87">
        <v>100</v>
      </c>
      <c r="Q8" s="78">
        <v>677948</v>
      </c>
      <c r="R8" s="66">
        <v>954797</v>
      </c>
      <c r="S8" s="66">
        <f>R8-Q8</f>
        <v>276849</v>
      </c>
      <c r="T8" s="9">
        <f t="shared" si="6"/>
        <v>112512</v>
      </c>
      <c r="U8" s="16">
        <f t="shared" si="7"/>
        <v>164337</v>
      </c>
      <c r="W8" s="50">
        <v>100</v>
      </c>
      <c r="X8" s="49">
        <v>615328</v>
      </c>
      <c r="Y8" s="49">
        <v>616523</v>
      </c>
      <c r="Z8" s="49"/>
      <c r="AA8" s="51">
        <f t="shared" si="8"/>
        <v>1195</v>
      </c>
      <c r="AB8" s="51">
        <f t="shared" si="9"/>
        <v>1195</v>
      </c>
      <c r="AV8" s="4"/>
    </row>
    <row r="9" spans="1:48" x14ac:dyDescent="0.25">
      <c r="A9" s="4">
        <v>60</v>
      </c>
      <c r="B9" s="4">
        <v>56087</v>
      </c>
      <c r="C9" s="4">
        <v>315098</v>
      </c>
      <c r="D9" s="4">
        <v>34223</v>
      </c>
      <c r="E9">
        <v>111172</v>
      </c>
      <c r="F9">
        <f t="shared" si="4"/>
        <v>145395</v>
      </c>
      <c r="G9">
        <f t="shared" si="5"/>
        <v>113616</v>
      </c>
      <c r="H9">
        <f t="shared" si="0"/>
        <v>259011</v>
      </c>
      <c r="J9" s="87">
        <v>80</v>
      </c>
      <c r="K9" s="78">
        <v>569030</v>
      </c>
      <c r="L9" s="66">
        <v>945121</v>
      </c>
      <c r="M9" s="66">
        <f t="shared" si="1"/>
        <v>376091</v>
      </c>
      <c r="N9" s="9">
        <f t="shared" si="2"/>
        <v>111830</v>
      </c>
      <c r="O9" s="16">
        <f t="shared" si="3"/>
        <v>264261</v>
      </c>
      <c r="P9" s="87">
        <v>1000</v>
      </c>
      <c r="Q9" s="78">
        <v>427738</v>
      </c>
      <c r="R9" s="66">
        <v>723160</v>
      </c>
      <c r="S9" s="66">
        <f>R9-Q9</f>
        <v>295422</v>
      </c>
      <c r="T9" s="9">
        <f t="shared" si="6"/>
        <v>111830</v>
      </c>
      <c r="U9" s="16">
        <f t="shared" si="7"/>
        <v>183592</v>
      </c>
      <c r="W9" s="50">
        <v>1000</v>
      </c>
      <c r="X9" s="49">
        <v>327785</v>
      </c>
      <c r="Y9" s="49">
        <v>330624</v>
      </c>
      <c r="Z9" s="49"/>
      <c r="AA9" s="51">
        <f t="shared" si="8"/>
        <v>2839</v>
      </c>
      <c r="AB9" s="51">
        <f t="shared" si="9"/>
        <v>2839</v>
      </c>
      <c r="AV9" s="4"/>
    </row>
    <row r="10" spans="1:48" ht="13.8" thickBot="1" x14ac:dyDescent="0.3">
      <c r="A10" s="4">
        <v>80</v>
      </c>
      <c r="B10" s="4">
        <v>705696</v>
      </c>
      <c r="C10" s="4">
        <v>999475</v>
      </c>
      <c r="D10" s="4">
        <v>34223</v>
      </c>
      <c r="E10">
        <v>111111</v>
      </c>
      <c r="F10">
        <f t="shared" si="4"/>
        <v>145334</v>
      </c>
      <c r="G10">
        <f t="shared" si="5"/>
        <v>148445</v>
      </c>
      <c r="H10">
        <f t="shared" si="0"/>
        <v>293779</v>
      </c>
      <c r="J10" s="88">
        <v>100</v>
      </c>
      <c r="K10" s="79">
        <v>469581</v>
      </c>
      <c r="L10" s="77">
        <v>890433</v>
      </c>
      <c r="M10" s="77">
        <f t="shared" si="1"/>
        <v>420852</v>
      </c>
      <c r="N10" s="18">
        <f t="shared" si="2"/>
        <v>113254</v>
      </c>
      <c r="O10" s="19">
        <f t="shared" si="3"/>
        <v>307598</v>
      </c>
      <c r="P10" s="88">
        <v>10000</v>
      </c>
      <c r="Q10" s="79">
        <v>141120</v>
      </c>
      <c r="R10" s="77">
        <v>506662</v>
      </c>
      <c r="S10" s="77">
        <f>R10-Q10</f>
        <v>365542</v>
      </c>
      <c r="T10" s="18">
        <f t="shared" si="6"/>
        <v>113254</v>
      </c>
      <c r="U10" s="19">
        <f t="shared" si="7"/>
        <v>252288</v>
      </c>
      <c r="W10" s="50">
        <v>10000</v>
      </c>
      <c r="X10" s="49">
        <v>350745</v>
      </c>
      <c r="Y10" s="49">
        <v>369789</v>
      </c>
      <c r="Z10" s="49"/>
      <c r="AA10" s="51">
        <f t="shared" si="8"/>
        <v>19044</v>
      </c>
      <c r="AB10" s="51">
        <f t="shared" si="9"/>
        <v>19044</v>
      </c>
      <c r="AV10" s="4"/>
    </row>
    <row r="11" spans="1:48" x14ac:dyDescent="0.25">
      <c r="A11" s="4">
        <v>100</v>
      </c>
      <c r="B11" s="4">
        <v>907256</v>
      </c>
      <c r="C11" s="4">
        <v>1235156</v>
      </c>
      <c r="D11" s="4">
        <v>34223</v>
      </c>
      <c r="E11">
        <v>112177</v>
      </c>
      <c r="F11">
        <f t="shared" si="4"/>
        <v>146400</v>
      </c>
      <c r="G11">
        <f t="shared" si="5"/>
        <v>181500</v>
      </c>
      <c r="H11">
        <f t="shared" si="0"/>
        <v>327900</v>
      </c>
      <c r="K11" s="4"/>
      <c r="Q11" s="4"/>
      <c r="Y11" s="4"/>
      <c r="Z11" s="4"/>
      <c r="AE11" s="4"/>
      <c r="AF11" s="4"/>
    </row>
    <row r="12" spans="1:48" ht="13.8" thickBot="1" x14ac:dyDescent="0.3">
      <c r="A12" s="4"/>
      <c r="B12" s="4"/>
      <c r="C12" s="4"/>
      <c r="D12" s="4"/>
      <c r="J12" s="49"/>
      <c r="K12" s="49"/>
      <c r="L12" s="49"/>
      <c r="M12" s="49"/>
      <c r="Q12" s="4"/>
      <c r="Y12" s="4"/>
      <c r="Z12" s="4"/>
      <c r="AE12" s="4"/>
      <c r="AF12" s="4"/>
    </row>
    <row r="13" spans="1:48" ht="53.4" thickBot="1" x14ac:dyDescent="0.3">
      <c r="F13" s="4"/>
      <c r="J13" s="70" t="s">
        <v>160</v>
      </c>
      <c r="K13" s="163" t="s">
        <v>159</v>
      </c>
      <c r="L13" s="164"/>
      <c r="M13" s="71">
        <f>AVERAGE(M14:M19)</f>
        <v>112636.83333333333</v>
      </c>
      <c r="AF13" s="4"/>
      <c r="AV13" s="4"/>
    </row>
    <row r="14" spans="1:48" ht="39.6" x14ac:dyDescent="0.25">
      <c r="A14" t="s">
        <v>134</v>
      </c>
      <c r="B14">
        <v>715217</v>
      </c>
      <c r="C14">
        <v>749440</v>
      </c>
      <c r="D14" s="4">
        <f>C14-B14</f>
        <v>34223</v>
      </c>
      <c r="F14" s="4"/>
      <c r="J14" s="22" t="s">
        <v>153</v>
      </c>
      <c r="K14" s="20">
        <v>305785</v>
      </c>
      <c r="L14" s="20">
        <v>419952</v>
      </c>
      <c r="M14" s="69">
        <f t="shared" ref="M14:M19" si="10">L14-K14</f>
        <v>114167</v>
      </c>
      <c r="W14" s="58" t="s">
        <v>25</v>
      </c>
      <c r="X14" s="58" t="s">
        <v>4</v>
      </c>
      <c r="Y14" s="58" t="s">
        <v>5</v>
      </c>
      <c r="Z14" s="59" t="s">
        <v>145</v>
      </c>
      <c r="AA14" s="59" t="s">
        <v>146</v>
      </c>
      <c r="AB14" s="59" t="s">
        <v>147</v>
      </c>
      <c r="AF14" s="4"/>
      <c r="AV14" s="4"/>
    </row>
    <row r="15" spans="1:48" x14ac:dyDescent="0.25">
      <c r="F15" s="4"/>
      <c r="J15" s="15" t="s">
        <v>154</v>
      </c>
      <c r="K15" s="9">
        <v>463771</v>
      </c>
      <c r="L15" s="9">
        <v>575742</v>
      </c>
      <c r="M15" s="67">
        <f t="shared" si="10"/>
        <v>111971</v>
      </c>
      <c r="T15" s="4"/>
      <c r="U15" s="4"/>
      <c r="V15" s="4"/>
      <c r="W15" s="60">
        <v>1</v>
      </c>
      <c r="X15" s="61">
        <v>828686</v>
      </c>
      <c r="Y15" s="62">
        <v>830277</v>
      </c>
      <c r="Z15" s="62">
        <v>1170</v>
      </c>
      <c r="AA15" s="61">
        <f>Y15-X15</f>
        <v>1591</v>
      </c>
      <c r="AB15" s="61">
        <f>AA15-Z15</f>
        <v>421</v>
      </c>
      <c r="AF15" s="4"/>
      <c r="AV15" s="4"/>
    </row>
    <row r="16" spans="1:48" x14ac:dyDescent="0.25">
      <c r="F16" s="4"/>
      <c r="J16" s="15" t="s">
        <v>155</v>
      </c>
      <c r="K16" s="9">
        <v>171203</v>
      </c>
      <c r="L16" s="9">
        <v>283715</v>
      </c>
      <c r="M16" s="67">
        <f t="shared" si="10"/>
        <v>112512</v>
      </c>
      <c r="T16" s="4"/>
      <c r="U16" s="4"/>
      <c r="V16" s="4"/>
      <c r="W16" s="60">
        <v>10</v>
      </c>
      <c r="X16" s="62">
        <v>441544</v>
      </c>
      <c r="Y16" s="62">
        <v>443227</v>
      </c>
      <c r="Z16" s="62">
        <v>1170</v>
      </c>
      <c r="AA16" s="61">
        <f t="shared" ref="AA16:AA21" si="11">Y16-X16</f>
        <v>1683</v>
      </c>
      <c r="AB16" s="61">
        <f t="shared" ref="AB16:AB21" si="12">AA16-Z16</f>
        <v>513</v>
      </c>
      <c r="AF16" s="4"/>
      <c r="AV16" s="4"/>
    </row>
    <row r="17" spans="1:48" x14ac:dyDescent="0.25">
      <c r="F17" s="4"/>
      <c r="J17" s="15" t="s">
        <v>156</v>
      </c>
      <c r="K17" s="9">
        <v>803946</v>
      </c>
      <c r="L17" s="9">
        <v>915776</v>
      </c>
      <c r="M17" s="67">
        <f t="shared" si="10"/>
        <v>111830</v>
      </c>
      <c r="Q17" s="1"/>
      <c r="W17" s="60">
        <v>100</v>
      </c>
      <c r="X17" s="62">
        <v>841924</v>
      </c>
      <c r="Y17" s="62">
        <v>843841</v>
      </c>
      <c r="Z17" s="62">
        <v>1170</v>
      </c>
      <c r="AA17" s="61">
        <f t="shared" si="11"/>
        <v>1917</v>
      </c>
      <c r="AB17" s="61">
        <f t="shared" si="12"/>
        <v>747</v>
      </c>
      <c r="AC17" s="1"/>
      <c r="AF17" s="4"/>
    </row>
    <row r="18" spans="1:48" x14ac:dyDescent="0.25">
      <c r="J18" s="15" t="s">
        <v>157</v>
      </c>
      <c r="K18" s="9">
        <v>558703</v>
      </c>
      <c r="L18" s="9">
        <v>671957</v>
      </c>
      <c r="M18" s="67">
        <f t="shared" si="10"/>
        <v>113254</v>
      </c>
      <c r="W18" s="60">
        <v>1000</v>
      </c>
      <c r="X18" s="62">
        <v>463636</v>
      </c>
      <c r="Y18" s="62">
        <v>467000</v>
      </c>
      <c r="Z18" s="62">
        <v>1170</v>
      </c>
      <c r="AA18" s="61">
        <f t="shared" si="11"/>
        <v>3364</v>
      </c>
      <c r="AB18" s="61">
        <f t="shared" si="12"/>
        <v>2194</v>
      </c>
      <c r="AV18" s="4"/>
    </row>
    <row r="19" spans="1:48" ht="13.8" thickBot="1" x14ac:dyDescent="0.3">
      <c r="J19" s="17" t="s">
        <v>158</v>
      </c>
      <c r="K19" s="18">
        <v>83735</v>
      </c>
      <c r="L19" s="18">
        <v>195822</v>
      </c>
      <c r="M19" s="68">
        <f t="shared" si="10"/>
        <v>112087</v>
      </c>
      <c r="W19" s="60"/>
      <c r="X19" s="62"/>
      <c r="Y19" s="62"/>
      <c r="Z19" s="62"/>
      <c r="AA19" s="61"/>
      <c r="AB19" s="61"/>
      <c r="AV19" s="4"/>
    </row>
    <row r="20" spans="1:48" x14ac:dyDescent="0.25">
      <c r="P20" s="49"/>
      <c r="W20" s="60"/>
      <c r="X20" s="62"/>
      <c r="Y20" s="62"/>
      <c r="Z20" s="62"/>
      <c r="AA20" s="61"/>
      <c r="AB20" s="61"/>
      <c r="AV20" s="4"/>
    </row>
    <row r="21" spans="1:48" x14ac:dyDescent="0.25">
      <c r="W21" s="60">
        <v>10000</v>
      </c>
      <c r="X21" s="62">
        <v>338128</v>
      </c>
      <c r="Y21" s="62">
        <v>357022</v>
      </c>
      <c r="Z21" s="62">
        <v>1170</v>
      </c>
      <c r="AA21" s="61">
        <f t="shared" si="11"/>
        <v>18894</v>
      </c>
      <c r="AB21" s="61">
        <f t="shared" si="12"/>
        <v>17724</v>
      </c>
      <c r="AV21" s="4"/>
    </row>
    <row r="22" spans="1:48" x14ac:dyDescent="0.25">
      <c r="A22" s="4">
        <v>10</v>
      </c>
      <c r="B22" s="4">
        <v>737596</v>
      </c>
      <c r="C22" s="4">
        <v>901219</v>
      </c>
      <c r="D22" s="4">
        <f>C22-B22</f>
        <v>163623</v>
      </c>
      <c r="O22" s="4"/>
      <c r="Q22" s="3"/>
      <c r="AV22" s="4"/>
    </row>
    <row r="23" spans="1:48" x14ac:dyDescent="0.25">
      <c r="E23" s="4"/>
      <c r="F23" s="4"/>
      <c r="G23" s="4"/>
      <c r="H23" s="4"/>
      <c r="O23" s="4"/>
      <c r="Q23" s="3"/>
      <c r="S23" s="49">
        <v>1</v>
      </c>
      <c r="T23" s="49">
        <v>738973</v>
      </c>
      <c r="U23" s="49">
        <v>932326</v>
      </c>
      <c r="V23" s="49">
        <f>U23-T23</f>
        <v>193353</v>
      </c>
      <c r="AV23" s="4"/>
    </row>
    <row r="24" spans="1:48" x14ac:dyDescent="0.25">
      <c r="E24" s="4"/>
      <c r="F24" s="4"/>
      <c r="G24" s="4"/>
      <c r="H24" s="4"/>
      <c r="O24" s="4"/>
      <c r="Q24" s="3"/>
      <c r="S24" s="49">
        <v>10</v>
      </c>
      <c r="T24" s="49">
        <v>63444</v>
      </c>
      <c r="U24" s="49">
        <v>282988</v>
      </c>
      <c r="V24" s="49">
        <f>U24-T24</f>
        <v>219544</v>
      </c>
      <c r="AV24" s="4"/>
    </row>
    <row r="25" spans="1:48" x14ac:dyDescent="0.25">
      <c r="E25" s="4"/>
      <c r="F25" s="4"/>
      <c r="G25" s="4"/>
      <c r="H25" s="4"/>
      <c r="O25" s="4"/>
      <c r="Q25" s="3"/>
      <c r="S25" s="49">
        <v>100</v>
      </c>
      <c r="T25" s="49">
        <v>677948</v>
      </c>
      <c r="U25" s="49">
        <v>954797</v>
      </c>
      <c r="V25" s="49">
        <f>U25-T25</f>
        <v>276849</v>
      </c>
      <c r="AV25" s="4"/>
    </row>
    <row r="26" spans="1:48" x14ac:dyDescent="0.25">
      <c r="E26" s="4"/>
      <c r="F26" s="4"/>
      <c r="G26" s="4"/>
      <c r="H26" s="4"/>
      <c r="O26" s="4"/>
      <c r="Q26" s="3"/>
      <c r="S26" s="49">
        <v>1000</v>
      </c>
      <c r="T26" s="49">
        <v>427738</v>
      </c>
      <c r="U26" s="49">
        <v>723160</v>
      </c>
      <c r="V26" s="49">
        <f>U26-T26</f>
        <v>295422</v>
      </c>
      <c r="AV26" s="4"/>
    </row>
    <row r="27" spans="1:48" x14ac:dyDescent="0.25">
      <c r="E27" s="4"/>
      <c r="F27" s="4"/>
      <c r="G27" s="4"/>
      <c r="H27" s="4"/>
      <c r="O27" s="4"/>
      <c r="Q27" s="3"/>
      <c r="S27" s="49">
        <v>10000</v>
      </c>
      <c r="T27" s="49">
        <v>141120</v>
      </c>
      <c r="U27" s="49">
        <v>506662</v>
      </c>
      <c r="V27" s="49">
        <f>U27-T27</f>
        <v>365542</v>
      </c>
      <c r="AV27" s="4"/>
    </row>
    <row r="28" spans="1:48" x14ac:dyDescent="0.25">
      <c r="E28" s="4"/>
      <c r="F28" s="4"/>
      <c r="G28" s="4"/>
      <c r="H28" s="4"/>
      <c r="O28" s="4"/>
      <c r="Q28" s="3"/>
      <c r="S28" s="49"/>
      <c r="T28" s="49"/>
      <c r="U28" s="49"/>
      <c r="V28" s="49"/>
      <c r="AV28" s="4"/>
    </row>
    <row r="29" spans="1:48" x14ac:dyDescent="0.25">
      <c r="E29" s="4"/>
      <c r="F29" s="4"/>
      <c r="G29" s="4"/>
      <c r="H29" s="4"/>
      <c r="O29" s="4"/>
      <c r="Q29" s="3"/>
      <c r="AV29" s="4"/>
    </row>
    <row r="30" spans="1:48" x14ac:dyDescent="0.25">
      <c r="E30" s="4"/>
      <c r="F30" s="4"/>
      <c r="G30" s="4"/>
      <c r="H30" s="4"/>
      <c r="O30" s="4"/>
      <c r="Q30" s="3"/>
      <c r="AV30" s="4"/>
    </row>
    <row r="31" spans="1:48" x14ac:dyDescent="0.25">
      <c r="E31" s="4"/>
      <c r="F31" s="4"/>
      <c r="G31" s="4"/>
      <c r="H31" s="4"/>
      <c r="O31" s="4"/>
      <c r="Q31" s="3"/>
      <c r="AV31" s="4"/>
    </row>
    <row r="32" spans="1:48" x14ac:dyDescent="0.25">
      <c r="E32" s="4"/>
      <c r="F32" s="4"/>
      <c r="G32" s="4"/>
      <c r="H32" s="4"/>
      <c r="O32" s="4"/>
      <c r="Q32" s="3"/>
      <c r="AV32" s="4"/>
    </row>
    <row r="33" spans="5:48" x14ac:dyDescent="0.25">
      <c r="E33" s="4"/>
      <c r="F33" s="4"/>
      <c r="G33" s="4"/>
      <c r="H33" s="4"/>
      <c r="O33" s="4"/>
      <c r="Q33" s="3"/>
      <c r="AV33" s="4"/>
    </row>
    <row r="34" spans="5:48" x14ac:dyDescent="0.25">
      <c r="E34" s="4"/>
      <c r="F34" s="4"/>
      <c r="G34" s="4"/>
      <c r="H34" s="4"/>
      <c r="O34" s="4"/>
      <c r="Q34" s="3"/>
      <c r="AV34" s="4"/>
    </row>
    <row r="35" spans="5:48" x14ac:dyDescent="0.25">
      <c r="E35" s="4"/>
      <c r="F35" s="4"/>
      <c r="G35" s="4"/>
      <c r="H35" s="4"/>
      <c r="O35" s="4"/>
      <c r="Q35" s="3"/>
      <c r="AV35" s="4"/>
    </row>
    <row r="36" spans="5:48" x14ac:dyDescent="0.25">
      <c r="E36" s="4"/>
      <c r="F36" s="4"/>
      <c r="G36" s="4"/>
      <c r="H36" s="4"/>
      <c r="O36" s="4"/>
      <c r="Q36" s="3"/>
      <c r="AV36" s="4"/>
    </row>
    <row r="37" spans="5:48" x14ac:dyDescent="0.25">
      <c r="E37" s="4"/>
      <c r="F37" s="4"/>
      <c r="G37" s="4"/>
      <c r="H37" s="4"/>
      <c r="O37" s="4"/>
      <c r="Q37" s="3"/>
      <c r="AV37" s="4"/>
    </row>
    <row r="38" spans="5:48" x14ac:dyDescent="0.25">
      <c r="E38" s="4"/>
      <c r="F38" s="4"/>
      <c r="G38" s="4"/>
      <c r="H38" s="4"/>
      <c r="O38" s="4"/>
      <c r="Q38" s="3"/>
      <c r="AV38" s="4"/>
    </row>
    <row r="39" spans="5:48" x14ac:dyDescent="0.25">
      <c r="E39" s="4"/>
      <c r="F39" s="4"/>
      <c r="G39" s="4"/>
      <c r="H39" s="4"/>
      <c r="O39" s="4"/>
      <c r="Q39" s="3"/>
      <c r="AV39" s="4"/>
    </row>
    <row r="40" spans="5:48" x14ac:dyDescent="0.25">
      <c r="E40" s="4"/>
      <c r="F40" s="4"/>
      <c r="G40" s="4"/>
      <c r="H40" s="4"/>
      <c r="O40" s="4"/>
      <c r="Q40" s="3"/>
      <c r="AV40" s="4"/>
    </row>
    <row r="41" spans="5:48" x14ac:dyDescent="0.25">
      <c r="E41" s="4"/>
      <c r="F41" s="4"/>
      <c r="G41" s="4"/>
      <c r="H41" s="4"/>
      <c r="O41" s="4"/>
      <c r="Q41" s="3"/>
      <c r="AV41" s="4"/>
    </row>
    <row r="42" spans="5:48" x14ac:dyDescent="0.25">
      <c r="E42" s="4"/>
      <c r="F42" s="4"/>
      <c r="G42" s="4"/>
      <c r="H42" s="4"/>
      <c r="O42" s="4"/>
      <c r="Q42" s="3"/>
      <c r="AV42" s="4"/>
    </row>
    <row r="43" spans="5:48" x14ac:dyDescent="0.25">
      <c r="E43" s="4"/>
      <c r="F43" s="4"/>
      <c r="G43" s="4"/>
      <c r="H43" s="4"/>
      <c r="O43" s="4"/>
      <c r="Q43" s="3"/>
      <c r="AV43" s="4"/>
    </row>
    <row r="44" spans="5:48" x14ac:dyDescent="0.25">
      <c r="E44" s="4"/>
      <c r="F44" s="4"/>
      <c r="G44" s="4"/>
      <c r="H44" s="4"/>
      <c r="O44" s="4"/>
      <c r="Q44" s="3"/>
      <c r="AV44" s="4"/>
    </row>
    <row r="45" spans="5:48" x14ac:dyDescent="0.25">
      <c r="E45" s="4"/>
      <c r="F45" s="4"/>
      <c r="G45" s="4"/>
      <c r="H45" s="4"/>
      <c r="O45" s="4"/>
      <c r="Q45" s="3"/>
      <c r="AV45" s="4"/>
    </row>
    <row r="46" spans="5:48" x14ac:dyDescent="0.25">
      <c r="E46" s="4"/>
      <c r="F46" s="4"/>
      <c r="G46" s="4"/>
      <c r="H46" s="4"/>
      <c r="O46" s="4"/>
      <c r="Q46" s="3"/>
      <c r="AV46" s="4"/>
    </row>
    <row r="47" spans="5:48" x14ac:dyDescent="0.25">
      <c r="E47" s="4"/>
      <c r="F47" s="4"/>
      <c r="G47" s="4"/>
      <c r="H47" s="4"/>
      <c r="O47" s="4"/>
      <c r="Q47" s="3"/>
      <c r="AV47" s="4"/>
    </row>
    <row r="48" spans="5:48" x14ac:dyDescent="0.25">
      <c r="E48" s="4"/>
      <c r="F48" s="4"/>
      <c r="G48" s="4"/>
      <c r="H48" s="4"/>
      <c r="O48" s="4"/>
      <c r="Q48" s="3"/>
      <c r="AV48" s="4"/>
    </row>
    <row r="49" spans="5:48" x14ac:dyDescent="0.25">
      <c r="E49" s="4"/>
      <c r="F49" s="4"/>
      <c r="G49" s="4"/>
      <c r="H49" s="4"/>
      <c r="O49" s="4"/>
      <c r="Q49" s="3"/>
      <c r="AV49" s="4"/>
    </row>
    <row r="50" spans="5:48" x14ac:dyDescent="0.25">
      <c r="E50" s="4"/>
      <c r="F50" s="4"/>
      <c r="G50" s="4"/>
      <c r="H50" s="4"/>
      <c r="O50" s="4"/>
      <c r="Q50" s="3"/>
      <c r="AV50" s="4"/>
    </row>
    <row r="51" spans="5:48" x14ac:dyDescent="0.25">
      <c r="E51" s="4"/>
      <c r="F51" s="4"/>
      <c r="G51" s="4"/>
      <c r="H51" s="4"/>
      <c r="O51" s="4"/>
      <c r="Q51" s="3"/>
      <c r="AV51" s="4"/>
    </row>
    <row r="52" spans="5:48" x14ac:dyDescent="0.25">
      <c r="E52" s="4"/>
      <c r="F52" s="4"/>
      <c r="G52" s="4"/>
      <c r="H52" s="4"/>
      <c r="O52" s="4"/>
      <c r="Q52" s="3"/>
      <c r="AV52" s="4"/>
    </row>
    <row r="53" spans="5:48" x14ac:dyDescent="0.25">
      <c r="E53" s="4">
        <v>30</v>
      </c>
      <c r="F53" s="4">
        <v>596866</v>
      </c>
      <c r="G53" s="4">
        <v>801015</v>
      </c>
      <c r="H53" s="4">
        <f>G53-F53</f>
        <v>204149</v>
      </c>
      <c r="O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C53" s="4"/>
      <c r="AD53" s="4"/>
      <c r="AE53" s="4"/>
      <c r="AF53" s="4"/>
    </row>
    <row r="54" spans="5:48" x14ac:dyDescent="0.25">
      <c r="E54" s="4">
        <v>50</v>
      </c>
      <c r="F54" s="4">
        <v>886453</v>
      </c>
      <c r="G54" s="4">
        <v>1120686</v>
      </c>
      <c r="H54" s="4">
        <f>G54-F54</f>
        <v>234233</v>
      </c>
      <c r="O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C54" s="4"/>
      <c r="AD54" s="4"/>
      <c r="AE54" s="4"/>
      <c r="AF54" s="4"/>
    </row>
    <row r="55" spans="5:48" x14ac:dyDescent="0.25">
      <c r="E55" s="4">
        <v>70</v>
      </c>
      <c r="F55" s="4">
        <v>54773</v>
      </c>
      <c r="G55" s="4">
        <v>325017</v>
      </c>
      <c r="H55" s="4">
        <f>G55-F55</f>
        <v>270244</v>
      </c>
      <c r="M55" s="1" t="s">
        <v>42</v>
      </c>
      <c r="Q55" s="4"/>
      <c r="R55" s="1" t="s">
        <v>42</v>
      </c>
      <c r="V55" s="4"/>
      <c r="W55" s="1" t="s">
        <v>42</v>
      </c>
      <c r="AA55" s="4"/>
      <c r="AB55" s="1" t="s">
        <v>42</v>
      </c>
      <c r="AF55" s="4"/>
      <c r="AG55" s="1"/>
    </row>
    <row r="56" spans="5:48" x14ac:dyDescent="0.25">
      <c r="E56" s="4">
        <v>90</v>
      </c>
      <c r="F56" s="4">
        <v>747110</v>
      </c>
      <c r="G56" s="4">
        <v>1058082</v>
      </c>
      <c r="H56" s="4">
        <f>G56-F56</f>
        <v>310972</v>
      </c>
      <c r="N56" t="s">
        <v>21</v>
      </c>
      <c r="Q56" s="4"/>
      <c r="S56" t="s">
        <v>21</v>
      </c>
      <c r="V56" s="4"/>
      <c r="X56" t="s">
        <v>22</v>
      </c>
      <c r="AA56" s="4"/>
      <c r="AC56" t="s">
        <v>22</v>
      </c>
      <c r="AF56" s="4"/>
    </row>
    <row r="57" spans="5:48" x14ac:dyDescent="0.25">
      <c r="N57" t="s">
        <v>137</v>
      </c>
      <c r="Q57" s="4"/>
      <c r="S57" t="s">
        <v>139</v>
      </c>
      <c r="V57" s="4"/>
      <c r="X57" t="s">
        <v>137</v>
      </c>
      <c r="AA57" s="4"/>
      <c r="AC57" t="s">
        <v>139</v>
      </c>
      <c r="AF57" s="4"/>
    </row>
    <row r="58" spans="5:48" x14ac:dyDescent="0.25">
      <c r="M58" t="s">
        <v>24</v>
      </c>
      <c r="N58" t="s">
        <v>4</v>
      </c>
      <c r="O58" t="s">
        <v>5</v>
      </c>
      <c r="P58" t="s">
        <v>6</v>
      </c>
      <c r="Q58" s="4"/>
      <c r="R58" t="s">
        <v>24</v>
      </c>
      <c r="S58" t="s">
        <v>4</v>
      </c>
      <c r="T58" t="s">
        <v>5</v>
      </c>
      <c r="U58" t="s">
        <v>6</v>
      </c>
      <c r="V58" s="4"/>
      <c r="W58" t="s">
        <v>25</v>
      </c>
      <c r="X58" t="s">
        <v>4</v>
      </c>
      <c r="Y58" t="s">
        <v>5</v>
      </c>
      <c r="Z58" t="s">
        <v>6</v>
      </c>
      <c r="AA58" s="4"/>
      <c r="AB58" t="s">
        <v>25</v>
      </c>
      <c r="AC58" t="s">
        <v>4</v>
      </c>
      <c r="AD58" t="s">
        <v>5</v>
      </c>
      <c r="AE58" t="s">
        <v>6</v>
      </c>
      <c r="AF58" s="4"/>
    </row>
    <row r="59" spans="5:48" x14ac:dyDescent="0.25">
      <c r="M59" s="49">
        <v>20</v>
      </c>
      <c r="N59" s="49">
        <v>930911</v>
      </c>
      <c r="O59" s="49">
        <v>1242237</v>
      </c>
      <c r="P59" s="49">
        <f t="shared" ref="P59:P63" si="13">O59-N59</f>
        <v>311326</v>
      </c>
      <c r="Q59" s="4"/>
      <c r="R59" s="49">
        <v>20</v>
      </c>
      <c r="S59" s="49">
        <v>930911</v>
      </c>
      <c r="T59" s="49">
        <v>1242237</v>
      </c>
      <c r="U59" s="89">
        <f t="shared" ref="U59:U63" si="14">T59-S59</f>
        <v>311326</v>
      </c>
      <c r="V59" s="4"/>
      <c r="W59" s="49">
        <v>1</v>
      </c>
      <c r="X59" s="49">
        <v>290567</v>
      </c>
      <c r="Y59" s="49">
        <v>554577</v>
      </c>
      <c r="Z59" s="49">
        <f>Y59-X59</f>
        <v>264010</v>
      </c>
      <c r="AA59" s="4"/>
      <c r="AB59" s="49">
        <v>1</v>
      </c>
      <c r="AC59" s="49">
        <v>290567</v>
      </c>
      <c r="AD59" s="49">
        <v>554577</v>
      </c>
      <c r="AE59" s="89">
        <f>AD59-AC59</f>
        <v>264010</v>
      </c>
      <c r="AF59" s="4"/>
      <c r="AG59" s="49"/>
      <c r="AH59" s="49"/>
      <c r="AI59" s="49"/>
      <c r="AJ59" s="49"/>
    </row>
    <row r="60" spans="5:48" x14ac:dyDescent="0.25">
      <c r="H60" s="2" t="s">
        <v>9</v>
      </c>
      <c r="M60" s="49">
        <v>40</v>
      </c>
      <c r="N60" s="49">
        <v>806617</v>
      </c>
      <c r="O60" s="49">
        <v>1132258</v>
      </c>
      <c r="P60" s="49">
        <f t="shared" si="13"/>
        <v>325641</v>
      </c>
      <c r="R60" s="49">
        <v>40</v>
      </c>
      <c r="S60" s="49">
        <v>806617</v>
      </c>
      <c r="T60" s="49">
        <v>1132258</v>
      </c>
      <c r="U60" s="89">
        <f t="shared" si="14"/>
        <v>325641</v>
      </c>
      <c r="V60" s="4"/>
      <c r="W60" s="49">
        <v>10</v>
      </c>
      <c r="X60" s="49">
        <v>200519</v>
      </c>
      <c r="Y60" s="49">
        <v>462855</v>
      </c>
      <c r="Z60" s="49">
        <f>Y60-X60</f>
        <v>262336</v>
      </c>
      <c r="AA60" s="4"/>
      <c r="AB60" s="49">
        <v>10</v>
      </c>
      <c r="AC60" s="49">
        <v>200519</v>
      </c>
      <c r="AD60" s="49">
        <v>462855</v>
      </c>
      <c r="AE60" s="89">
        <f>AD60-AC60</f>
        <v>262336</v>
      </c>
      <c r="AG60" s="49"/>
      <c r="AH60" s="49"/>
      <c r="AI60" s="49"/>
      <c r="AJ60" s="49"/>
    </row>
    <row r="61" spans="5:48" x14ac:dyDescent="0.25">
      <c r="M61" s="49">
        <v>60</v>
      </c>
      <c r="N61" s="49">
        <v>894163</v>
      </c>
      <c r="O61" s="49">
        <v>1229960</v>
      </c>
      <c r="P61" s="49">
        <f t="shared" si="13"/>
        <v>335797</v>
      </c>
      <c r="R61" s="49">
        <v>60</v>
      </c>
      <c r="S61" s="49">
        <v>894163</v>
      </c>
      <c r="T61" s="49">
        <v>1229960</v>
      </c>
      <c r="U61" s="89">
        <f t="shared" si="14"/>
        <v>335797</v>
      </c>
      <c r="W61" s="49">
        <v>100</v>
      </c>
      <c r="X61" s="49">
        <v>402972</v>
      </c>
      <c r="Y61" s="49">
        <v>687843</v>
      </c>
      <c r="Z61" s="49">
        <f>Y61-X61</f>
        <v>284871</v>
      </c>
      <c r="AB61" s="49">
        <v>100</v>
      </c>
      <c r="AC61" s="49">
        <v>402972</v>
      </c>
      <c r="AD61" s="49">
        <v>687843</v>
      </c>
      <c r="AE61" s="89">
        <f>AD61-AC61</f>
        <v>284871</v>
      </c>
      <c r="AG61" s="49"/>
      <c r="AH61" s="49"/>
      <c r="AI61" s="49"/>
      <c r="AJ61" s="49"/>
    </row>
    <row r="62" spans="5:48" x14ac:dyDescent="0.25">
      <c r="M62" s="49">
        <v>80</v>
      </c>
      <c r="N62">
        <v>997573</v>
      </c>
      <c r="O62" s="49">
        <v>1332043</v>
      </c>
      <c r="P62" s="49">
        <f t="shared" si="13"/>
        <v>334470</v>
      </c>
      <c r="R62" s="49">
        <v>80</v>
      </c>
      <c r="S62">
        <v>997573</v>
      </c>
      <c r="T62" s="49">
        <v>1332043</v>
      </c>
      <c r="U62" s="89">
        <f t="shared" si="14"/>
        <v>334470</v>
      </c>
      <c r="W62" s="49">
        <v>1000</v>
      </c>
      <c r="X62" s="49">
        <v>547326</v>
      </c>
      <c r="Y62" s="49">
        <v>883024</v>
      </c>
      <c r="Z62" s="49">
        <f>Y62-X62</f>
        <v>335698</v>
      </c>
      <c r="AB62" s="49">
        <v>1000</v>
      </c>
      <c r="AC62" s="49">
        <v>547326</v>
      </c>
      <c r="AD62" s="49">
        <v>883024</v>
      </c>
      <c r="AE62" s="89">
        <f>AD62-AC62</f>
        <v>335698</v>
      </c>
      <c r="AG62" s="49"/>
      <c r="AH62" s="49"/>
      <c r="AI62" s="49"/>
      <c r="AJ62" s="49"/>
    </row>
    <row r="63" spans="5:48" x14ac:dyDescent="0.25">
      <c r="M63" s="49">
        <v>100</v>
      </c>
      <c r="N63" s="49">
        <v>277100</v>
      </c>
      <c r="O63" s="49">
        <v>614124</v>
      </c>
      <c r="P63" s="49">
        <f t="shared" si="13"/>
        <v>337024</v>
      </c>
      <c r="R63" s="49">
        <v>100</v>
      </c>
      <c r="S63" s="49">
        <v>277100</v>
      </c>
      <c r="T63" s="49">
        <v>614124</v>
      </c>
      <c r="U63" s="89">
        <f t="shared" si="14"/>
        <v>337024</v>
      </c>
      <c r="W63" s="49">
        <v>10000</v>
      </c>
      <c r="X63" s="49">
        <v>73495</v>
      </c>
      <c r="Y63" s="49">
        <v>455510</v>
      </c>
      <c r="Z63" s="49">
        <f>Y63-X63</f>
        <v>382015</v>
      </c>
      <c r="AB63" s="49">
        <v>10000</v>
      </c>
      <c r="AC63" s="49">
        <v>73495</v>
      </c>
      <c r="AD63" s="49">
        <v>455510</v>
      </c>
      <c r="AE63" s="89">
        <f>AD63-AC63</f>
        <v>382015</v>
      </c>
      <c r="AG63" s="49"/>
      <c r="AH63" s="49"/>
      <c r="AI63" s="49"/>
      <c r="AJ63" s="49"/>
    </row>
    <row r="64" spans="5:48" x14ac:dyDescent="0.25">
      <c r="H64" s="1" t="s">
        <v>29</v>
      </c>
      <c r="M64" s="49"/>
      <c r="N64" s="49"/>
      <c r="O64" s="49"/>
      <c r="P64" s="49"/>
      <c r="R64" s="49"/>
      <c r="S64" s="49"/>
      <c r="T64" s="49"/>
      <c r="U64" s="49"/>
      <c r="X64" s="49"/>
      <c r="Y64" s="49"/>
      <c r="Z64" s="49"/>
      <c r="AG64" s="49"/>
      <c r="AH64" s="49"/>
      <c r="AI64" s="49"/>
      <c r="AJ64" s="49"/>
    </row>
    <row r="65" spans="8:27" ht="118.8" x14ac:dyDescent="0.25">
      <c r="M65" s="3" t="s">
        <v>138</v>
      </c>
      <c r="N65" s="52"/>
      <c r="O65" s="52"/>
      <c r="P65" s="53"/>
      <c r="Q65" s="1"/>
      <c r="T65" s="4"/>
      <c r="U65" s="4"/>
      <c r="V65" s="4"/>
      <c r="W65" s="4"/>
      <c r="X65" s="4"/>
      <c r="Y65" s="4"/>
      <c r="Z65" s="4"/>
      <c r="AA65" s="4"/>
    </row>
    <row r="66" spans="8:27" x14ac:dyDescent="0.25">
      <c r="H66" t="s">
        <v>16</v>
      </c>
      <c r="N66" s="54">
        <v>342398</v>
      </c>
      <c r="O66" s="55">
        <v>462563</v>
      </c>
      <c r="P66" s="55">
        <f t="shared" ref="P66:P71" si="15">O66-N66</f>
        <v>120165</v>
      </c>
    </row>
    <row r="67" spans="8:27" x14ac:dyDescent="0.25">
      <c r="I67" t="s">
        <v>33</v>
      </c>
      <c r="N67" s="54">
        <v>50111</v>
      </c>
      <c r="O67" s="54">
        <v>362437</v>
      </c>
      <c r="P67" s="55">
        <f t="shared" si="15"/>
        <v>312326</v>
      </c>
    </row>
    <row r="68" spans="8:27" x14ac:dyDescent="0.25">
      <c r="I68" t="s">
        <v>35</v>
      </c>
      <c r="N68" s="54">
        <v>90692</v>
      </c>
      <c r="O68" s="54">
        <v>366090</v>
      </c>
      <c r="P68" s="55">
        <f t="shared" si="15"/>
        <v>275398</v>
      </c>
    </row>
    <row r="69" spans="8:27" x14ac:dyDescent="0.25">
      <c r="I69" t="s">
        <v>37</v>
      </c>
      <c r="N69" s="54">
        <v>281914</v>
      </c>
      <c r="O69" s="54">
        <v>537971</v>
      </c>
      <c r="P69" s="55">
        <f t="shared" si="15"/>
        <v>256057</v>
      </c>
      <c r="Q69" s="4"/>
      <c r="V69" s="4"/>
      <c r="W69" s="4"/>
      <c r="X69" s="4"/>
      <c r="Y69" s="4"/>
      <c r="Z69" s="4"/>
      <c r="AA69" s="4"/>
    </row>
    <row r="70" spans="8:27" x14ac:dyDescent="0.25">
      <c r="N70" s="54">
        <v>970289</v>
      </c>
      <c r="O70" s="54">
        <v>1250374</v>
      </c>
      <c r="P70" s="55">
        <f t="shared" si="15"/>
        <v>280085</v>
      </c>
      <c r="Q70" s="4"/>
      <c r="V70" s="4"/>
      <c r="W70" s="4"/>
      <c r="X70" s="4"/>
      <c r="Y70" s="4"/>
      <c r="Z70" s="4"/>
      <c r="AA70" s="4"/>
    </row>
    <row r="71" spans="8:27" x14ac:dyDescent="0.25">
      <c r="H71" t="s">
        <v>38</v>
      </c>
      <c r="P71" s="49">
        <f t="shared" si="15"/>
        <v>0</v>
      </c>
      <c r="Q71" s="4"/>
      <c r="V71" s="4"/>
      <c r="W71" s="4"/>
      <c r="X71" s="4"/>
      <c r="Y71" s="4"/>
      <c r="Z71" s="4"/>
      <c r="AA71" s="4"/>
    </row>
    <row r="72" spans="8:27" x14ac:dyDescent="0.25">
      <c r="I72" t="s">
        <v>39</v>
      </c>
      <c r="Q72" s="4"/>
      <c r="V72" s="4"/>
      <c r="W72" s="4"/>
      <c r="X72" s="4"/>
      <c r="Y72" s="4"/>
      <c r="Z72" s="4"/>
      <c r="AA72" s="4"/>
    </row>
    <row r="73" spans="8:27" x14ac:dyDescent="0.25">
      <c r="I73" t="s">
        <v>40</v>
      </c>
      <c r="Q73" s="4"/>
      <c r="V73" s="4"/>
      <c r="W73" s="4"/>
      <c r="X73" s="4"/>
      <c r="Y73" s="4"/>
      <c r="Z73" s="4"/>
      <c r="AA73" s="4"/>
    </row>
    <row r="74" spans="8:27" x14ac:dyDescent="0.25">
      <c r="I74" t="s">
        <v>41</v>
      </c>
      <c r="Q74" s="4"/>
      <c r="V74" s="4"/>
      <c r="W74" s="4"/>
      <c r="X74" s="4"/>
      <c r="Y74" s="4"/>
      <c r="Z74" s="4"/>
      <c r="AA74" s="4"/>
    </row>
    <row r="76" spans="8:27" x14ac:dyDescent="0.25">
      <c r="H76" t="s">
        <v>42</v>
      </c>
      <c r="T76" s="4"/>
    </row>
    <row r="77" spans="8:27" x14ac:dyDescent="0.25">
      <c r="I77" t="s">
        <v>43</v>
      </c>
      <c r="T77" s="4"/>
    </row>
    <row r="78" spans="8:27" x14ac:dyDescent="0.25">
      <c r="I78" t="s">
        <v>44</v>
      </c>
    </row>
    <row r="80" spans="8:27" x14ac:dyDescent="0.25">
      <c r="H80" t="s">
        <v>42</v>
      </c>
    </row>
    <row r="81" spans="8:35" x14ac:dyDescent="0.25">
      <c r="I81" t="s">
        <v>45</v>
      </c>
    </row>
    <row r="82" spans="8:35" x14ac:dyDescent="0.25">
      <c r="I82" t="s">
        <v>46</v>
      </c>
    </row>
    <row r="84" spans="8:35" x14ac:dyDescent="0.25">
      <c r="H84" t="s">
        <v>47</v>
      </c>
    </row>
    <row r="85" spans="8:35" x14ac:dyDescent="0.25">
      <c r="I85" t="s">
        <v>48</v>
      </c>
    </row>
    <row r="86" spans="8:35" x14ac:dyDescent="0.25">
      <c r="I86" t="s">
        <v>49</v>
      </c>
    </row>
    <row r="89" spans="8:35" x14ac:dyDescent="0.25">
      <c r="H89" t="s">
        <v>125</v>
      </c>
    </row>
    <row r="90" spans="8:35" ht="13.8" thickBot="1" x14ac:dyDescent="0.3"/>
    <row r="91" spans="8:35" x14ac:dyDescent="0.25">
      <c r="I91" s="154" t="s">
        <v>130</v>
      </c>
      <c r="J91" s="162" t="s">
        <v>131</v>
      </c>
      <c r="K91" s="157"/>
      <c r="L91" s="158"/>
      <c r="M91" s="162" t="s">
        <v>128</v>
      </c>
      <c r="N91" s="157"/>
      <c r="O91" s="158"/>
      <c r="P91" s="162" t="s">
        <v>132</v>
      </c>
      <c r="Q91" s="157"/>
      <c r="R91" s="158"/>
      <c r="S91" s="156" t="s">
        <v>129</v>
      </c>
      <c r="T91" s="157"/>
      <c r="U91" s="158"/>
      <c r="W91" s="154" t="s">
        <v>130</v>
      </c>
      <c r="X91" s="162" t="s">
        <v>131</v>
      </c>
      <c r="Y91" s="157"/>
      <c r="Z91" s="158"/>
      <c r="AA91" s="162" t="s">
        <v>128</v>
      </c>
      <c r="AB91" s="157"/>
      <c r="AC91" s="158"/>
      <c r="AD91" s="162" t="s">
        <v>132</v>
      </c>
      <c r="AE91" s="157"/>
      <c r="AF91" s="158"/>
      <c r="AG91" s="156" t="s">
        <v>129</v>
      </c>
      <c r="AH91" s="157"/>
      <c r="AI91" s="158"/>
    </row>
    <row r="92" spans="8:35" ht="13.8" thickBot="1" x14ac:dyDescent="0.3">
      <c r="I92" s="155"/>
      <c r="J92" s="33" t="s">
        <v>126</v>
      </c>
      <c r="K92" s="24" t="s">
        <v>151</v>
      </c>
      <c r="L92" s="25" t="s">
        <v>127</v>
      </c>
      <c r="M92" s="33" t="s">
        <v>126</v>
      </c>
      <c r="N92" s="24" t="s">
        <v>151</v>
      </c>
      <c r="O92" s="25" t="s">
        <v>127</v>
      </c>
      <c r="P92" s="33" t="s">
        <v>126</v>
      </c>
      <c r="Q92" s="24" t="s">
        <v>151</v>
      </c>
      <c r="R92" s="25" t="s">
        <v>127</v>
      </c>
      <c r="S92" s="29" t="s">
        <v>126</v>
      </c>
      <c r="T92" s="24" t="s">
        <v>151</v>
      </c>
      <c r="U92" s="25" t="s">
        <v>127</v>
      </c>
      <c r="W92" s="155"/>
      <c r="X92" s="33" t="s">
        <v>126</v>
      </c>
      <c r="Y92" s="24" t="s">
        <v>151</v>
      </c>
      <c r="Z92" s="25" t="s">
        <v>127</v>
      </c>
      <c r="AA92" s="33" t="s">
        <v>126</v>
      </c>
      <c r="AB92" s="24" t="s">
        <v>151</v>
      </c>
      <c r="AC92" s="25" t="s">
        <v>127</v>
      </c>
      <c r="AD92" s="33" t="s">
        <v>126</v>
      </c>
      <c r="AE92" s="24" t="s">
        <v>151</v>
      </c>
      <c r="AF92" s="25" t="s">
        <v>127</v>
      </c>
      <c r="AG92" s="29" t="s">
        <v>126</v>
      </c>
      <c r="AH92" s="24" t="s">
        <v>151</v>
      </c>
      <c r="AI92" s="25" t="s">
        <v>127</v>
      </c>
    </row>
    <row r="93" spans="8:35" x14ac:dyDescent="0.25">
      <c r="I93" s="26">
        <v>10</v>
      </c>
      <c r="J93" s="22">
        <v>3240</v>
      </c>
      <c r="K93" s="20">
        <f>L108</f>
        <v>3715</v>
      </c>
      <c r="L93" s="21">
        <v>57752</v>
      </c>
      <c r="M93" s="22">
        <v>80</v>
      </c>
      <c r="N93" s="20">
        <f>O108</f>
        <v>5911</v>
      </c>
      <c r="O93" s="21">
        <v>146028</v>
      </c>
      <c r="P93" s="34"/>
      <c r="Q93" s="20">
        <f>R108</f>
        <v>4703</v>
      </c>
      <c r="R93" s="21">
        <v>161135</v>
      </c>
      <c r="S93" s="30">
        <v>87</v>
      </c>
      <c r="T93" s="20">
        <f>U108</f>
        <v>5838</v>
      </c>
      <c r="U93" s="21">
        <v>147725</v>
      </c>
      <c r="W93" s="26">
        <v>10</v>
      </c>
      <c r="X93" s="22">
        <f t="shared" ref="X93:AC102" si="16">J93</f>
        <v>3240</v>
      </c>
      <c r="Y93" s="22">
        <f t="shared" si="16"/>
        <v>3715</v>
      </c>
      <c r="Z93" s="22">
        <f t="shared" si="16"/>
        <v>57752</v>
      </c>
      <c r="AA93" s="22">
        <f t="shared" si="16"/>
        <v>80</v>
      </c>
      <c r="AB93" s="22">
        <f t="shared" si="16"/>
        <v>5911</v>
      </c>
      <c r="AC93" s="22">
        <f t="shared" si="16"/>
        <v>146028</v>
      </c>
      <c r="AD93" s="22" t="e">
        <f t="shared" ref="AD93" si="17">LOG10(P93)</f>
        <v>#NUM!</v>
      </c>
      <c r="AE93" s="22">
        <f>Q93</f>
        <v>4703</v>
      </c>
      <c r="AF93" s="22">
        <f>R93</f>
        <v>161135</v>
      </c>
      <c r="AG93" s="22">
        <f>S93</f>
        <v>87</v>
      </c>
      <c r="AH93" s="22">
        <f>T93</f>
        <v>5838</v>
      </c>
      <c r="AI93" s="22">
        <f>U93</f>
        <v>147725</v>
      </c>
    </row>
    <row r="94" spans="8:35" x14ac:dyDescent="0.25">
      <c r="I94" s="27">
        <v>20</v>
      </c>
      <c r="J94" s="15">
        <v>3757</v>
      </c>
      <c r="K94" s="20">
        <f t="shared" ref="K94:K102" si="18">L109</f>
        <v>3846</v>
      </c>
      <c r="L94" s="16">
        <v>66228</v>
      </c>
      <c r="M94" s="15">
        <v>79</v>
      </c>
      <c r="N94" s="20">
        <f t="shared" ref="N94:N102" si="19">O109</f>
        <v>6389</v>
      </c>
      <c r="O94" s="16">
        <v>149319</v>
      </c>
      <c r="P94" s="35"/>
      <c r="Q94" s="20">
        <f t="shared" ref="Q94:Q102" si="20">R109</f>
        <v>4924</v>
      </c>
      <c r="R94" s="16">
        <v>166308</v>
      </c>
      <c r="S94" s="31">
        <v>82</v>
      </c>
      <c r="T94" s="20">
        <f t="shared" ref="T94:T102" si="21">U109</f>
        <v>6019</v>
      </c>
      <c r="U94" s="16">
        <v>151223</v>
      </c>
      <c r="W94" s="27">
        <v>20</v>
      </c>
      <c r="X94" s="22">
        <f t="shared" si="16"/>
        <v>3757</v>
      </c>
      <c r="Y94" s="22">
        <f t="shared" si="16"/>
        <v>3846</v>
      </c>
      <c r="Z94" s="22">
        <f t="shared" si="16"/>
        <v>66228</v>
      </c>
      <c r="AA94" s="22">
        <f t="shared" si="16"/>
        <v>79</v>
      </c>
      <c r="AB94" s="22">
        <f t="shared" si="16"/>
        <v>6389</v>
      </c>
      <c r="AC94" s="22">
        <f t="shared" si="16"/>
        <v>149319</v>
      </c>
      <c r="AD94" s="35"/>
      <c r="AE94" s="22">
        <f t="shared" ref="AE94:AI102" si="22">Q94</f>
        <v>4924</v>
      </c>
      <c r="AF94" s="22">
        <f t="shared" si="22"/>
        <v>166308</v>
      </c>
      <c r="AG94" s="22">
        <f t="shared" si="22"/>
        <v>82</v>
      </c>
      <c r="AH94" s="22">
        <f t="shared" si="22"/>
        <v>6019</v>
      </c>
      <c r="AI94" s="22">
        <f t="shared" si="22"/>
        <v>151223</v>
      </c>
    </row>
    <row r="95" spans="8:35" x14ac:dyDescent="0.25">
      <c r="I95" s="26">
        <v>30</v>
      </c>
      <c r="J95" s="15">
        <v>3377</v>
      </c>
      <c r="K95" s="20">
        <f t="shared" si="18"/>
        <v>4226</v>
      </c>
      <c r="L95" s="16">
        <v>59589</v>
      </c>
      <c r="M95" s="15">
        <v>82</v>
      </c>
      <c r="N95" s="20">
        <f t="shared" si="19"/>
        <v>6637</v>
      </c>
      <c r="O95" s="16">
        <v>200027</v>
      </c>
      <c r="P95" s="35"/>
      <c r="Q95" s="20">
        <f t="shared" si="20"/>
        <v>5036</v>
      </c>
      <c r="R95" s="16">
        <v>168949</v>
      </c>
      <c r="S95" s="31">
        <v>82</v>
      </c>
      <c r="T95" s="20">
        <f t="shared" si="21"/>
        <v>6199</v>
      </c>
      <c r="U95" s="16">
        <v>188326</v>
      </c>
      <c r="W95" s="26">
        <v>30</v>
      </c>
      <c r="X95" s="22">
        <f t="shared" si="16"/>
        <v>3377</v>
      </c>
      <c r="Y95" s="22">
        <f t="shared" si="16"/>
        <v>4226</v>
      </c>
      <c r="Z95" s="22">
        <f t="shared" si="16"/>
        <v>59589</v>
      </c>
      <c r="AA95" s="22">
        <f t="shared" si="16"/>
        <v>82</v>
      </c>
      <c r="AB95" s="22">
        <f t="shared" si="16"/>
        <v>6637</v>
      </c>
      <c r="AC95" s="22">
        <f t="shared" si="16"/>
        <v>200027</v>
      </c>
      <c r="AD95" s="35"/>
      <c r="AE95" s="22">
        <f t="shared" si="22"/>
        <v>5036</v>
      </c>
      <c r="AF95" s="22">
        <f t="shared" si="22"/>
        <v>168949</v>
      </c>
      <c r="AG95" s="22">
        <f t="shared" si="22"/>
        <v>82</v>
      </c>
      <c r="AH95" s="22">
        <f t="shared" si="22"/>
        <v>6199</v>
      </c>
      <c r="AI95" s="22">
        <f t="shared" si="22"/>
        <v>188326</v>
      </c>
    </row>
    <row r="96" spans="8:35" x14ac:dyDescent="0.25">
      <c r="I96" s="27">
        <v>40</v>
      </c>
      <c r="J96" s="15">
        <v>3374</v>
      </c>
      <c r="K96" s="20">
        <f t="shared" si="18"/>
        <v>4242</v>
      </c>
      <c r="L96" s="16">
        <v>87572</v>
      </c>
      <c r="M96" s="15">
        <v>74</v>
      </c>
      <c r="N96" s="20">
        <f t="shared" si="19"/>
        <v>6982</v>
      </c>
      <c r="O96" s="16">
        <v>184565</v>
      </c>
      <c r="P96" s="35"/>
      <c r="Q96" s="20">
        <f t="shared" si="20"/>
        <v>4914</v>
      </c>
      <c r="R96" s="16">
        <v>174890</v>
      </c>
      <c r="S96" s="31">
        <v>82</v>
      </c>
      <c r="T96" s="20">
        <f t="shared" si="21"/>
        <v>6417</v>
      </c>
      <c r="U96" s="16">
        <v>214620</v>
      </c>
      <c r="W96" s="27">
        <v>40</v>
      </c>
      <c r="X96" s="22">
        <f t="shared" si="16"/>
        <v>3374</v>
      </c>
      <c r="Y96" s="22">
        <f t="shared" si="16"/>
        <v>4242</v>
      </c>
      <c r="Z96" s="22">
        <f t="shared" si="16"/>
        <v>87572</v>
      </c>
      <c r="AA96" s="22">
        <f t="shared" si="16"/>
        <v>74</v>
      </c>
      <c r="AB96" s="22">
        <f t="shared" si="16"/>
        <v>6982</v>
      </c>
      <c r="AC96" s="22">
        <f t="shared" si="16"/>
        <v>184565</v>
      </c>
      <c r="AD96" s="35"/>
      <c r="AE96" s="22">
        <f t="shared" si="22"/>
        <v>4914</v>
      </c>
      <c r="AF96" s="22">
        <f t="shared" si="22"/>
        <v>174890</v>
      </c>
      <c r="AG96" s="22">
        <f t="shared" si="22"/>
        <v>82</v>
      </c>
      <c r="AH96" s="22">
        <f t="shared" si="22"/>
        <v>6417</v>
      </c>
      <c r="AI96" s="22">
        <f t="shared" si="22"/>
        <v>214620</v>
      </c>
    </row>
    <row r="97" spans="9:35" x14ac:dyDescent="0.25">
      <c r="I97" s="26">
        <v>50</v>
      </c>
      <c r="J97" s="15">
        <v>3313</v>
      </c>
      <c r="K97" s="20">
        <f t="shared" si="18"/>
        <v>4161</v>
      </c>
      <c r="L97" s="16">
        <v>126553</v>
      </c>
      <c r="M97" s="15">
        <v>75</v>
      </c>
      <c r="N97" s="20">
        <f t="shared" si="19"/>
        <v>7270</v>
      </c>
      <c r="O97" s="16">
        <v>200330</v>
      </c>
      <c r="P97" s="35"/>
      <c r="Q97" s="20">
        <f t="shared" si="20"/>
        <v>5067</v>
      </c>
      <c r="R97" s="16">
        <v>179057</v>
      </c>
      <c r="S97" s="31">
        <v>88</v>
      </c>
      <c r="T97" s="20">
        <f t="shared" si="21"/>
        <v>6383</v>
      </c>
      <c r="U97" s="16">
        <v>273996</v>
      </c>
      <c r="W97" s="26">
        <v>50</v>
      </c>
      <c r="X97" s="22">
        <f t="shared" si="16"/>
        <v>3313</v>
      </c>
      <c r="Y97" s="22">
        <f t="shared" si="16"/>
        <v>4161</v>
      </c>
      <c r="Z97" s="22">
        <f t="shared" si="16"/>
        <v>126553</v>
      </c>
      <c r="AA97" s="22">
        <f t="shared" si="16"/>
        <v>75</v>
      </c>
      <c r="AB97" s="22">
        <f t="shared" si="16"/>
        <v>7270</v>
      </c>
      <c r="AC97" s="22">
        <f t="shared" si="16"/>
        <v>200330</v>
      </c>
      <c r="AD97" s="35"/>
      <c r="AE97" s="22">
        <f t="shared" si="22"/>
        <v>5067</v>
      </c>
      <c r="AF97" s="22">
        <f t="shared" si="22"/>
        <v>179057</v>
      </c>
      <c r="AG97" s="22">
        <f t="shared" si="22"/>
        <v>88</v>
      </c>
      <c r="AH97" s="22">
        <f t="shared" si="22"/>
        <v>6383</v>
      </c>
      <c r="AI97" s="22">
        <f t="shared" si="22"/>
        <v>273996</v>
      </c>
    </row>
    <row r="98" spans="9:35" x14ac:dyDescent="0.25">
      <c r="I98" s="27">
        <v>60</v>
      </c>
      <c r="J98" s="15">
        <v>3529</v>
      </c>
      <c r="K98" s="20">
        <f t="shared" si="18"/>
        <v>4243</v>
      </c>
      <c r="L98" s="16">
        <v>132571</v>
      </c>
      <c r="M98" s="15">
        <v>82</v>
      </c>
      <c r="N98" s="20">
        <f t="shared" si="19"/>
        <v>7667</v>
      </c>
      <c r="O98" s="16">
        <v>199792</v>
      </c>
      <c r="P98" s="35"/>
      <c r="Q98" s="20">
        <f t="shared" si="20"/>
        <v>5142</v>
      </c>
      <c r="R98" s="16">
        <v>185318</v>
      </c>
      <c r="S98" s="31">
        <v>79</v>
      </c>
      <c r="T98" s="20">
        <f t="shared" si="21"/>
        <v>6577</v>
      </c>
      <c r="U98" s="16">
        <v>213173</v>
      </c>
      <c r="W98" s="27">
        <v>60</v>
      </c>
      <c r="X98" s="22">
        <f t="shared" si="16"/>
        <v>3529</v>
      </c>
      <c r="Y98" s="22">
        <f t="shared" si="16"/>
        <v>4243</v>
      </c>
      <c r="Z98" s="22">
        <f t="shared" si="16"/>
        <v>132571</v>
      </c>
      <c r="AA98" s="22">
        <f t="shared" si="16"/>
        <v>82</v>
      </c>
      <c r="AB98" s="22">
        <f t="shared" si="16"/>
        <v>7667</v>
      </c>
      <c r="AC98" s="22">
        <f t="shared" si="16"/>
        <v>199792</v>
      </c>
      <c r="AD98" s="35"/>
      <c r="AE98" s="22">
        <f t="shared" si="22"/>
        <v>5142</v>
      </c>
      <c r="AF98" s="22">
        <f t="shared" si="22"/>
        <v>185318</v>
      </c>
      <c r="AG98" s="22">
        <f t="shared" si="22"/>
        <v>79</v>
      </c>
      <c r="AH98" s="22">
        <f t="shared" si="22"/>
        <v>6577</v>
      </c>
      <c r="AI98" s="22">
        <f t="shared" si="22"/>
        <v>213173</v>
      </c>
    </row>
    <row r="99" spans="9:35" x14ac:dyDescent="0.25">
      <c r="I99" s="26">
        <v>70</v>
      </c>
      <c r="J99" s="15">
        <v>3396</v>
      </c>
      <c r="K99" s="20">
        <f t="shared" si="18"/>
        <v>4400</v>
      </c>
      <c r="L99" s="16">
        <v>95130</v>
      </c>
      <c r="M99" s="15">
        <v>77</v>
      </c>
      <c r="N99" s="20">
        <f t="shared" si="19"/>
        <v>8012</v>
      </c>
      <c r="O99" s="16">
        <v>240799</v>
      </c>
      <c r="P99" s="35"/>
      <c r="Q99" s="20">
        <f t="shared" si="20"/>
        <v>5148</v>
      </c>
      <c r="R99" s="16">
        <v>189806</v>
      </c>
      <c r="S99" s="31">
        <v>79</v>
      </c>
      <c r="T99" s="20">
        <f t="shared" si="21"/>
        <v>6856</v>
      </c>
      <c r="U99" s="16">
        <v>252034</v>
      </c>
      <c r="W99" s="26">
        <v>70</v>
      </c>
      <c r="X99" s="22">
        <f t="shared" si="16"/>
        <v>3396</v>
      </c>
      <c r="Y99" s="22">
        <f t="shared" si="16"/>
        <v>4400</v>
      </c>
      <c r="Z99" s="22">
        <f t="shared" si="16"/>
        <v>95130</v>
      </c>
      <c r="AA99" s="22">
        <f t="shared" si="16"/>
        <v>77</v>
      </c>
      <c r="AB99" s="22">
        <f t="shared" si="16"/>
        <v>8012</v>
      </c>
      <c r="AC99" s="22">
        <f t="shared" si="16"/>
        <v>240799</v>
      </c>
      <c r="AD99" s="35"/>
      <c r="AE99" s="22">
        <f t="shared" si="22"/>
        <v>5148</v>
      </c>
      <c r="AF99" s="22">
        <f t="shared" si="22"/>
        <v>189806</v>
      </c>
      <c r="AG99" s="22">
        <f t="shared" si="22"/>
        <v>79</v>
      </c>
      <c r="AH99" s="22">
        <f t="shared" si="22"/>
        <v>6856</v>
      </c>
      <c r="AI99" s="22">
        <f t="shared" si="22"/>
        <v>252034</v>
      </c>
    </row>
    <row r="100" spans="9:35" x14ac:dyDescent="0.25">
      <c r="I100" s="27">
        <v>80</v>
      </c>
      <c r="J100" s="15">
        <v>3571</v>
      </c>
      <c r="K100" s="20">
        <f t="shared" si="18"/>
        <v>4484</v>
      </c>
      <c r="L100" s="16">
        <v>109344</v>
      </c>
      <c r="M100" s="15">
        <v>82</v>
      </c>
      <c r="N100" s="20">
        <f t="shared" si="19"/>
        <v>8443</v>
      </c>
      <c r="O100" s="16">
        <v>214931</v>
      </c>
      <c r="P100" s="35"/>
      <c r="Q100" s="20">
        <f t="shared" si="20"/>
        <v>5189</v>
      </c>
      <c r="R100" s="16">
        <v>194107</v>
      </c>
      <c r="S100" s="31">
        <v>73</v>
      </c>
      <c r="T100" s="20">
        <f t="shared" si="21"/>
        <v>6902</v>
      </c>
      <c r="U100" s="16">
        <v>261591</v>
      </c>
      <c r="W100" s="27">
        <v>80</v>
      </c>
      <c r="X100" s="22">
        <f t="shared" si="16"/>
        <v>3571</v>
      </c>
      <c r="Y100" s="22">
        <f t="shared" si="16"/>
        <v>4484</v>
      </c>
      <c r="Z100" s="22">
        <f t="shared" si="16"/>
        <v>109344</v>
      </c>
      <c r="AA100" s="22">
        <f t="shared" si="16"/>
        <v>82</v>
      </c>
      <c r="AB100" s="22">
        <f t="shared" si="16"/>
        <v>8443</v>
      </c>
      <c r="AC100" s="22">
        <f t="shared" si="16"/>
        <v>214931</v>
      </c>
      <c r="AD100" s="35"/>
      <c r="AE100" s="22">
        <f t="shared" si="22"/>
        <v>5189</v>
      </c>
      <c r="AF100" s="22">
        <f t="shared" si="22"/>
        <v>194107</v>
      </c>
      <c r="AG100" s="22">
        <f t="shared" si="22"/>
        <v>73</v>
      </c>
      <c r="AH100" s="22">
        <f t="shared" si="22"/>
        <v>6902</v>
      </c>
      <c r="AI100" s="22">
        <f t="shared" si="22"/>
        <v>261591</v>
      </c>
    </row>
    <row r="101" spans="9:35" x14ac:dyDescent="0.25">
      <c r="I101" s="26">
        <v>90</v>
      </c>
      <c r="J101" s="15">
        <v>3271</v>
      </c>
      <c r="K101" s="20">
        <f t="shared" si="18"/>
        <v>4593</v>
      </c>
      <c r="L101" s="16">
        <v>98466</v>
      </c>
      <c r="M101" s="15">
        <v>78</v>
      </c>
      <c r="N101" s="20">
        <f t="shared" si="19"/>
        <v>8819</v>
      </c>
      <c r="O101" s="16">
        <v>233825</v>
      </c>
      <c r="P101" s="35"/>
      <c r="Q101" s="20">
        <f t="shared" si="20"/>
        <v>5274</v>
      </c>
      <c r="R101" s="16">
        <v>196878</v>
      </c>
      <c r="S101" s="31">
        <v>82</v>
      </c>
      <c r="T101" s="20">
        <f t="shared" si="21"/>
        <v>7256</v>
      </c>
      <c r="U101" s="16">
        <v>264858</v>
      </c>
      <c r="W101" s="26">
        <v>90</v>
      </c>
      <c r="X101" s="22">
        <f t="shared" si="16"/>
        <v>3271</v>
      </c>
      <c r="Y101" s="22">
        <f t="shared" si="16"/>
        <v>4593</v>
      </c>
      <c r="Z101" s="22">
        <f t="shared" si="16"/>
        <v>98466</v>
      </c>
      <c r="AA101" s="22">
        <f t="shared" si="16"/>
        <v>78</v>
      </c>
      <c r="AB101" s="22">
        <f t="shared" si="16"/>
        <v>8819</v>
      </c>
      <c r="AC101" s="22">
        <f t="shared" si="16"/>
        <v>233825</v>
      </c>
      <c r="AD101" s="35"/>
      <c r="AE101" s="22">
        <f t="shared" si="22"/>
        <v>5274</v>
      </c>
      <c r="AF101" s="22">
        <f t="shared" si="22"/>
        <v>196878</v>
      </c>
      <c r="AG101" s="22">
        <f t="shared" si="22"/>
        <v>82</v>
      </c>
      <c r="AH101" s="22">
        <f t="shared" si="22"/>
        <v>7256</v>
      </c>
      <c r="AI101" s="22">
        <f t="shared" si="22"/>
        <v>264858</v>
      </c>
    </row>
    <row r="102" spans="9:35" ht="13.8" thickBot="1" x14ac:dyDescent="0.3">
      <c r="I102" s="28">
        <v>100</v>
      </c>
      <c r="J102" s="17">
        <v>3399</v>
      </c>
      <c r="K102" s="23">
        <f t="shared" si="18"/>
        <v>4747</v>
      </c>
      <c r="L102" s="19">
        <v>210652</v>
      </c>
      <c r="M102" s="17">
        <v>82</v>
      </c>
      <c r="N102" s="23">
        <f t="shared" si="19"/>
        <v>8987</v>
      </c>
      <c r="O102" s="19">
        <v>248901</v>
      </c>
      <c r="P102" s="36"/>
      <c r="Q102" s="23">
        <f t="shared" si="20"/>
        <v>5267</v>
      </c>
      <c r="R102" s="19">
        <v>200383</v>
      </c>
      <c r="S102" s="32">
        <v>77</v>
      </c>
      <c r="T102" s="23">
        <f t="shared" si="21"/>
        <v>7354</v>
      </c>
      <c r="U102" s="19">
        <v>246756</v>
      </c>
      <c r="W102" s="28">
        <v>100</v>
      </c>
      <c r="X102" s="22">
        <f t="shared" si="16"/>
        <v>3399</v>
      </c>
      <c r="Y102" s="22">
        <f t="shared" si="16"/>
        <v>4747</v>
      </c>
      <c r="Z102" s="22">
        <f t="shared" si="16"/>
        <v>210652</v>
      </c>
      <c r="AA102" s="22">
        <f t="shared" si="16"/>
        <v>82</v>
      </c>
      <c r="AB102" s="22">
        <f t="shared" si="16"/>
        <v>8987</v>
      </c>
      <c r="AC102" s="22">
        <f t="shared" si="16"/>
        <v>248901</v>
      </c>
      <c r="AD102" s="36"/>
      <c r="AE102" s="22">
        <f t="shared" si="22"/>
        <v>5267</v>
      </c>
      <c r="AF102" s="22">
        <f t="shared" si="22"/>
        <v>200383</v>
      </c>
      <c r="AG102" s="22">
        <f t="shared" si="22"/>
        <v>77</v>
      </c>
      <c r="AH102" s="22">
        <f t="shared" si="22"/>
        <v>7354</v>
      </c>
      <c r="AI102" s="22">
        <f t="shared" si="22"/>
        <v>246756</v>
      </c>
    </row>
    <row r="103" spans="9:35" x14ac:dyDescent="0.25">
      <c r="M103">
        <f>N93/M93</f>
        <v>73.887500000000003</v>
      </c>
    </row>
    <row r="104" spans="9:35" ht="13.8" thickBot="1" x14ac:dyDescent="0.3"/>
    <row r="105" spans="9:35" ht="16.2" thickBot="1" x14ac:dyDescent="0.35">
      <c r="I105" s="159" t="s">
        <v>152</v>
      </c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1"/>
    </row>
    <row r="106" spans="9:35" x14ac:dyDescent="0.25">
      <c r="I106" s="154" t="s">
        <v>130</v>
      </c>
      <c r="J106" s="162" t="s">
        <v>131</v>
      </c>
      <c r="K106" s="157"/>
      <c r="L106" s="158"/>
      <c r="M106" s="162" t="s">
        <v>128</v>
      </c>
      <c r="N106" s="157"/>
      <c r="O106" s="158"/>
      <c r="P106" s="162" t="s">
        <v>132</v>
      </c>
      <c r="Q106" s="157"/>
      <c r="R106" s="158"/>
      <c r="S106" s="156" t="s">
        <v>129</v>
      </c>
      <c r="T106" s="157"/>
      <c r="U106" s="158"/>
    </row>
    <row r="107" spans="9:35" ht="13.8" thickBot="1" x14ac:dyDescent="0.3">
      <c r="I107" s="155"/>
      <c r="J107" s="33" t="s">
        <v>122</v>
      </c>
      <c r="K107" s="24" t="s">
        <v>123</v>
      </c>
      <c r="L107" s="25" t="s">
        <v>124</v>
      </c>
      <c r="M107" s="33" t="s">
        <v>122</v>
      </c>
      <c r="N107" s="24" t="s">
        <v>123</v>
      </c>
      <c r="O107" s="25" t="s">
        <v>124</v>
      </c>
      <c r="P107" s="33" t="s">
        <v>122</v>
      </c>
      <c r="Q107" s="24" t="s">
        <v>123</v>
      </c>
      <c r="R107" s="25" t="s">
        <v>124</v>
      </c>
      <c r="S107" s="33" t="s">
        <v>122</v>
      </c>
      <c r="T107" s="24" t="s">
        <v>123</v>
      </c>
      <c r="U107" s="25" t="s">
        <v>124</v>
      </c>
    </row>
    <row r="108" spans="9:35" x14ac:dyDescent="0.25">
      <c r="I108" s="43">
        <v>10</v>
      </c>
      <c r="J108" s="38">
        <v>818527</v>
      </c>
      <c r="K108" s="39">
        <v>822242</v>
      </c>
      <c r="L108" s="40">
        <f>K108-J108</f>
        <v>3715</v>
      </c>
      <c r="M108" s="38">
        <v>864819</v>
      </c>
      <c r="N108" s="39">
        <v>870730</v>
      </c>
      <c r="O108" s="40">
        <f>N108-M108</f>
        <v>5911</v>
      </c>
      <c r="P108" s="15">
        <v>284379</v>
      </c>
      <c r="Q108" s="39">
        <v>289082</v>
      </c>
      <c r="R108" s="40">
        <f>Q108-P108</f>
        <v>4703</v>
      </c>
      <c r="S108" s="41">
        <v>332139</v>
      </c>
      <c r="T108" s="39">
        <v>337977</v>
      </c>
      <c r="U108" s="40">
        <f>T108-S108</f>
        <v>5838</v>
      </c>
    </row>
    <row r="109" spans="9:35" x14ac:dyDescent="0.25">
      <c r="I109" s="44">
        <v>20</v>
      </c>
      <c r="J109" s="15">
        <v>960879</v>
      </c>
      <c r="K109" s="20">
        <v>964725</v>
      </c>
      <c r="L109" s="21">
        <f t="shared" ref="L109:L117" si="23">K109-J109</f>
        <v>3846</v>
      </c>
      <c r="M109" s="15">
        <v>52637</v>
      </c>
      <c r="N109" s="20">
        <v>59026</v>
      </c>
      <c r="O109" s="21">
        <f t="shared" ref="O109:O117" si="24">N109-M109</f>
        <v>6389</v>
      </c>
      <c r="P109" s="15">
        <v>880737</v>
      </c>
      <c r="Q109" s="20">
        <v>885661</v>
      </c>
      <c r="R109" s="21">
        <f t="shared" ref="R109:R117" si="25">Q109-P109</f>
        <v>4924</v>
      </c>
      <c r="S109" s="31">
        <v>928338</v>
      </c>
      <c r="T109" s="20">
        <v>934357</v>
      </c>
      <c r="U109" s="21">
        <f t="shared" ref="U109:U117" si="26">T109-S109</f>
        <v>6019</v>
      </c>
    </row>
    <row r="110" spans="9:35" x14ac:dyDescent="0.25">
      <c r="I110" s="45">
        <v>30</v>
      </c>
      <c r="J110" s="15">
        <v>218851</v>
      </c>
      <c r="K110" s="20">
        <v>223077</v>
      </c>
      <c r="L110" s="21">
        <f t="shared" si="23"/>
        <v>4226</v>
      </c>
      <c r="M110" s="15">
        <v>309540</v>
      </c>
      <c r="N110" s="20">
        <v>316177</v>
      </c>
      <c r="O110" s="21">
        <f t="shared" si="24"/>
        <v>6637</v>
      </c>
      <c r="P110" s="15">
        <v>365192</v>
      </c>
      <c r="Q110" s="20">
        <v>370228</v>
      </c>
      <c r="R110" s="21">
        <f t="shared" si="25"/>
        <v>5036</v>
      </c>
      <c r="S110" s="31">
        <v>412676</v>
      </c>
      <c r="T110" s="20">
        <v>418875</v>
      </c>
      <c r="U110" s="21">
        <f t="shared" si="26"/>
        <v>6199</v>
      </c>
    </row>
    <row r="111" spans="9:35" x14ac:dyDescent="0.25">
      <c r="I111" s="44">
        <v>40</v>
      </c>
      <c r="J111" s="15">
        <v>509293</v>
      </c>
      <c r="K111" s="20">
        <v>513535</v>
      </c>
      <c r="L111" s="21">
        <f t="shared" si="23"/>
        <v>4242</v>
      </c>
      <c r="M111" s="15">
        <v>601325</v>
      </c>
      <c r="N111" s="20">
        <v>608307</v>
      </c>
      <c r="O111" s="21">
        <f t="shared" si="24"/>
        <v>6982</v>
      </c>
      <c r="P111" s="15">
        <v>37891</v>
      </c>
      <c r="Q111" s="20">
        <v>42805</v>
      </c>
      <c r="R111" s="21">
        <f t="shared" si="25"/>
        <v>4914</v>
      </c>
      <c r="S111" s="31">
        <v>132670</v>
      </c>
      <c r="T111" s="20">
        <v>139087</v>
      </c>
      <c r="U111" s="21">
        <f t="shared" si="26"/>
        <v>6417</v>
      </c>
    </row>
    <row r="112" spans="9:35" x14ac:dyDescent="0.25">
      <c r="I112" s="45">
        <v>50</v>
      </c>
      <c r="J112" s="15">
        <v>629196</v>
      </c>
      <c r="K112" s="20">
        <v>633357</v>
      </c>
      <c r="L112" s="21">
        <f t="shared" si="23"/>
        <v>4161</v>
      </c>
      <c r="M112" s="15">
        <v>722182</v>
      </c>
      <c r="N112" s="20">
        <v>729452</v>
      </c>
      <c r="O112" s="21">
        <f t="shared" si="24"/>
        <v>7270</v>
      </c>
      <c r="P112" s="15">
        <v>642000</v>
      </c>
      <c r="Q112" s="20">
        <v>647067</v>
      </c>
      <c r="R112" s="21">
        <f t="shared" si="25"/>
        <v>5067</v>
      </c>
      <c r="S112" s="31">
        <v>736820</v>
      </c>
      <c r="T112" s="20">
        <v>743203</v>
      </c>
      <c r="U112" s="21">
        <f t="shared" si="26"/>
        <v>6383</v>
      </c>
    </row>
    <row r="113" spans="9:21" x14ac:dyDescent="0.25">
      <c r="I113" s="44">
        <v>60</v>
      </c>
      <c r="J113" s="15">
        <v>201176</v>
      </c>
      <c r="K113" s="20">
        <v>205419</v>
      </c>
      <c r="L113" s="21">
        <f t="shared" si="23"/>
        <v>4243</v>
      </c>
      <c r="M113" s="15">
        <v>294365</v>
      </c>
      <c r="N113" s="20">
        <v>302032</v>
      </c>
      <c r="O113" s="21">
        <f t="shared" si="24"/>
        <v>7667</v>
      </c>
      <c r="P113" s="15">
        <v>25698</v>
      </c>
      <c r="Q113" s="20">
        <v>30840</v>
      </c>
      <c r="R113" s="21">
        <f t="shared" si="25"/>
        <v>5142</v>
      </c>
      <c r="S113" s="31">
        <v>120907</v>
      </c>
      <c r="T113" s="20">
        <v>127484</v>
      </c>
      <c r="U113" s="21">
        <f t="shared" si="26"/>
        <v>6577</v>
      </c>
    </row>
    <row r="114" spans="9:21" x14ac:dyDescent="0.25">
      <c r="I114" s="45">
        <v>70</v>
      </c>
      <c r="J114" s="15">
        <v>355690</v>
      </c>
      <c r="K114" s="20">
        <v>360090</v>
      </c>
      <c r="L114" s="21">
        <f t="shared" si="23"/>
        <v>4400</v>
      </c>
      <c r="M114" s="15">
        <v>450446</v>
      </c>
      <c r="N114" s="20">
        <v>458458</v>
      </c>
      <c r="O114" s="21">
        <f t="shared" si="24"/>
        <v>8012</v>
      </c>
      <c r="P114" s="15">
        <v>790626</v>
      </c>
      <c r="Q114" s="20">
        <v>795774</v>
      </c>
      <c r="R114" s="21">
        <f t="shared" si="25"/>
        <v>5148</v>
      </c>
      <c r="S114" s="31">
        <v>885309</v>
      </c>
      <c r="T114" s="20">
        <v>892165</v>
      </c>
      <c r="U114" s="21">
        <f t="shared" si="26"/>
        <v>6856</v>
      </c>
    </row>
    <row r="115" spans="9:21" x14ac:dyDescent="0.25">
      <c r="I115" s="44">
        <v>80</v>
      </c>
      <c r="J115" s="15">
        <v>779297</v>
      </c>
      <c r="K115" s="20">
        <v>783781</v>
      </c>
      <c r="L115" s="21">
        <f t="shared" si="23"/>
        <v>4484</v>
      </c>
      <c r="M115" s="15">
        <v>874745</v>
      </c>
      <c r="N115" s="20">
        <v>883188</v>
      </c>
      <c r="O115" s="21">
        <f t="shared" si="24"/>
        <v>8443</v>
      </c>
      <c r="P115" s="15">
        <v>538289</v>
      </c>
      <c r="Q115" s="20">
        <v>543478</v>
      </c>
      <c r="R115" s="21">
        <f t="shared" si="25"/>
        <v>5189</v>
      </c>
      <c r="S115" s="31">
        <v>633670</v>
      </c>
      <c r="T115" s="20">
        <v>640572</v>
      </c>
      <c r="U115" s="21">
        <f t="shared" si="26"/>
        <v>6902</v>
      </c>
    </row>
    <row r="116" spans="9:21" x14ac:dyDescent="0.25">
      <c r="I116" s="45">
        <v>90</v>
      </c>
      <c r="J116" s="15">
        <v>910644</v>
      </c>
      <c r="K116" s="20">
        <v>915237</v>
      </c>
      <c r="L116" s="21">
        <f t="shared" si="23"/>
        <v>4593</v>
      </c>
      <c r="M116" s="15">
        <v>3186</v>
      </c>
      <c r="N116" s="20">
        <v>12005</v>
      </c>
      <c r="O116" s="21">
        <f t="shared" si="24"/>
        <v>8819</v>
      </c>
      <c r="P116" s="15">
        <v>966978</v>
      </c>
      <c r="Q116" s="20">
        <v>972252</v>
      </c>
      <c r="R116" s="21">
        <f t="shared" si="25"/>
        <v>5274</v>
      </c>
      <c r="S116" s="31">
        <v>61580</v>
      </c>
      <c r="T116" s="20">
        <v>68836</v>
      </c>
      <c r="U116" s="21">
        <f t="shared" si="26"/>
        <v>7256</v>
      </c>
    </row>
    <row r="117" spans="9:21" ht="13.8" thickBot="1" x14ac:dyDescent="0.3">
      <c r="I117" s="46">
        <v>100</v>
      </c>
      <c r="J117" s="17">
        <v>995968</v>
      </c>
      <c r="K117" s="23">
        <v>1000715</v>
      </c>
      <c r="L117" s="42">
        <f t="shared" si="23"/>
        <v>4747</v>
      </c>
      <c r="M117" s="17">
        <v>49242</v>
      </c>
      <c r="N117" s="23">
        <v>58229</v>
      </c>
      <c r="O117" s="42">
        <f t="shared" si="24"/>
        <v>8987</v>
      </c>
      <c r="P117" s="17">
        <v>846969</v>
      </c>
      <c r="Q117" s="23">
        <v>852236</v>
      </c>
      <c r="R117" s="42">
        <f t="shared" si="25"/>
        <v>5267</v>
      </c>
      <c r="S117" s="32">
        <v>941621</v>
      </c>
      <c r="T117" s="23">
        <v>948975</v>
      </c>
      <c r="U117" s="42">
        <f t="shared" si="26"/>
        <v>7354</v>
      </c>
    </row>
    <row r="118" spans="9:21" x14ac:dyDescent="0.25">
      <c r="L118" s="47">
        <f>L93/L108</f>
        <v>15.545625841184387</v>
      </c>
      <c r="O118" s="47">
        <f>O93/O108</f>
        <v>24.704449331754358</v>
      </c>
      <c r="R118" s="47">
        <f>R93/R108</f>
        <v>34.262173081012122</v>
      </c>
      <c r="U118" s="47">
        <f>U93/U108</f>
        <v>25.304042480301472</v>
      </c>
    </row>
    <row r="120" spans="9:21" ht="13.8" thickBot="1" x14ac:dyDescent="0.3"/>
    <row r="121" spans="9:21" ht="16.2" thickBot="1" x14ac:dyDescent="0.35">
      <c r="I121" s="159" t="s">
        <v>133</v>
      </c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1"/>
    </row>
    <row r="122" spans="9:21" x14ac:dyDescent="0.25">
      <c r="I122" s="154" t="s">
        <v>130</v>
      </c>
      <c r="J122" s="162" t="s">
        <v>131</v>
      </c>
      <c r="K122" s="157"/>
      <c r="L122" s="158"/>
      <c r="M122" s="162" t="s">
        <v>128</v>
      </c>
      <c r="N122" s="157"/>
      <c r="O122" s="158"/>
      <c r="P122" s="162" t="s">
        <v>132</v>
      </c>
      <c r="Q122" s="157"/>
      <c r="R122" s="158"/>
      <c r="S122" s="156" t="s">
        <v>129</v>
      </c>
      <c r="T122" s="157"/>
      <c r="U122" s="158"/>
    </row>
    <row r="123" spans="9:21" ht="13.8" thickBot="1" x14ac:dyDescent="0.3">
      <c r="I123" s="155"/>
      <c r="J123" s="33" t="s">
        <v>122</v>
      </c>
      <c r="K123" s="24" t="s">
        <v>123</v>
      </c>
      <c r="L123" s="25" t="s">
        <v>124</v>
      </c>
      <c r="M123" s="33" t="s">
        <v>122</v>
      </c>
      <c r="N123" s="24" t="s">
        <v>123</v>
      </c>
      <c r="O123" s="25" t="s">
        <v>124</v>
      </c>
      <c r="P123" s="33" t="s">
        <v>122</v>
      </c>
      <c r="Q123" s="24" t="s">
        <v>123</v>
      </c>
      <c r="R123" s="25" t="s">
        <v>124</v>
      </c>
      <c r="S123" s="33" t="s">
        <v>122</v>
      </c>
      <c r="T123" s="24" t="s">
        <v>123</v>
      </c>
      <c r="U123" s="25" t="s">
        <v>124</v>
      </c>
    </row>
    <row r="124" spans="9:21" x14ac:dyDescent="0.25">
      <c r="I124" s="37">
        <v>10</v>
      </c>
      <c r="J124" s="38">
        <v>818527</v>
      </c>
      <c r="K124" s="39">
        <v>822242</v>
      </c>
      <c r="L124" s="40">
        <f>K124-J124</f>
        <v>3715</v>
      </c>
      <c r="M124" s="38">
        <v>864819</v>
      </c>
      <c r="N124" s="39">
        <v>870730</v>
      </c>
      <c r="O124" s="40">
        <f>N124-M124</f>
        <v>5911</v>
      </c>
      <c r="P124" s="15">
        <v>284379</v>
      </c>
      <c r="Q124" s="39">
        <v>289082</v>
      </c>
      <c r="R124" s="40">
        <f>Q124-P124</f>
        <v>4703</v>
      </c>
      <c r="S124" s="41">
        <v>332139</v>
      </c>
      <c r="T124" s="39">
        <v>337977</v>
      </c>
      <c r="U124" s="40">
        <f>T124-S124</f>
        <v>5838</v>
      </c>
    </row>
    <row r="125" spans="9:21" x14ac:dyDescent="0.25">
      <c r="I125" s="27">
        <v>20</v>
      </c>
      <c r="J125" s="15">
        <v>960879</v>
      </c>
      <c r="K125" s="20">
        <v>964725</v>
      </c>
      <c r="L125" s="21">
        <f t="shared" ref="L125:L133" si="27">K125-J125</f>
        <v>3846</v>
      </c>
      <c r="M125" s="15">
        <v>52637</v>
      </c>
      <c r="N125" s="20">
        <v>59026</v>
      </c>
      <c r="O125" s="21">
        <f t="shared" ref="O125:O133" si="28">N125-M125</f>
        <v>6389</v>
      </c>
      <c r="P125" s="15">
        <v>880737</v>
      </c>
      <c r="Q125" s="20">
        <v>885661</v>
      </c>
      <c r="R125" s="21">
        <f t="shared" ref="R125:R133" si="29">Q125-P125</f>
        <v>4924</v>
      </c>
      <c r="S125" s="31">
        <v>928338</v>
      </c>
      <c r="T125" s="20">
        <v>934357</v>
      </c>
      <c r="U125" s="21">
        <f t="shared" ref="U125:U133" si="30">T125-S125</f>
        <v>6019</v>
      </c>
    </row>
    <row r="126" spans="9:21" x14ac:dyDescent="0.25">
      <c r="I126" s="26">
        <v>30</v>
      </c>
      <c r="J126" s="15">
        <v>218851</v>
      </c>
      <c r="K126" s="20">
        <v>223077</v>
      </c>
      <c r="L126" s="21">
        <f t="shared" si="27"/>
        <v>4226</v>
      </c>
      <c r="M126" s="15">
        <v>309540</v>
      </c>
      <c r="N126" s="20">
        <v>316177</v>
      </c>
      <c r="O126" s="21">
        <f t="shared" si="28"/>
        <v>6637</v>
      </c>
      <c r="P126" s="15">
        <v>365192</v>
      </c>
      <c r="Q126" s="20">
        <v>370228</v>
      </c>
      <c r="R126" s="21">
        <f>Q126-P126</f>
        <v>5036</v>
      </c>
      <c r="S126" s="31">
        <v>412676</v>
      </c>
      <c r="T126" s="20">
        <v>418875</v>
      </c>
      <c r="U126" s="21">
        <f t="shared" si="30"/>
        <v>6199</v>
      </c>
    </row>
    <row r="127" spans="9:21" x14ac:dyDescent="0.25">
      <c r="I127" s="27">
        <v>40</v>
      </c>
      <c r="J127" s="15">
        <v>509293</v>
      </c>
      <c r="K127" s="20">
        <v>513535</v>
      </c>
      <c r="L127" s="21">
        <f t="shared" si="27"/>
        <v>4242</v>
      </c>
      <c r="M127" s="15">
        <v>601325</v>
      </c>
      <c r="N127" s="20">
        <v>608307</v>
      </c>
      <c r="O127" s="21">
        <f t="shared" si="28"/>
        <v>6982</v>
      </c>
      <c r="P127" s="15">
        <v>37891</v>
      </c>
      <c r="Q127" s="20">
        <v>42805</v>
      </c>
      <c r="R127" s="21">
        <f>Q127-P127</f>
        <v>4914</v>
      </c>
      <c r="S127" s="31">
        <v>132670</v>
      </c>
      <c r="T127" s="20">
        <v>139087</v>
      </c>
      <c r="U127" s="21">
        <f t="shared" si="30"/>
        <v>6417</v>
      </c>
    </row>
    <row r="128" spans="9:21" x14ac:dyDescent="0.25">
      <c r="I128" s="26">
        <v>50</v>
      </c>
      <c r="J128" s="15">
        <v>629196</v>
      </c>
      <c r="K128" s="20">
        <v>633357</v>
      </c>
      <c r="L128" s="21">
        <f t="shared" si="27"/>
        <v>4161</v>
      </c>
      <c r="M128" s="15">
        <v>722182</v>
      </c>
      <c r="N128" s="20">
        <v>729452</v>
      </c>
      <c r="O128" s="21">
        <f t="shared" si="28"/>
        <v>7270</v>
      </c>
      <c r="P128" s="15">
        <v>642000</v>
      </c>
      <c r="Q128" s="20">
        <v>647067</v>
      </c>
      <c r="R128" s="21">
        <f t="shared" si="29"/>
        <v>5067</v>
      </c>
      <c r="S128" s="31">
        <v>736820</v>
      </c>
      <c r="T128" s="20">
        <v>743203</v>
      </c>
      <c r="U128" s="21">
        <f t="shared" si="30"/>
        <v>6383</v>
      </c>
    </row>
    <row r="129" spans="9:21" x14ac:dyDescent="0.25">
      <c r="I129" s="27">
        <v>60</v>
      </c>
      <c r="J129" s="15">
        <v>201176</v>
      </c>
      <c r="K129" s="20">
        <v>205419</v>
      </c>
      <c r="L129" s="21">
        <f t="shared" si="27"/>
        <v>4243</v>
      </c>
      <c r="M129" s="15">
        <v>294365</v>
      </c>
      <c r="N129" s="20">
        <v>302032</v>
      </c>
      <c r="O129" s="21">
        <f t="shared" si="28"/>
        <v>7667</v>
      </c>
      <c r="P129" s="15">
        <v>25698</v>
      </c>
      <c r="Q129" s="20">
        <v>30840</v>
      </c>
      <c r="R129" s="21">
        <f t="shared" si="29"/>
        <v>5142</v>
      </c>
      <c r="S129" s="31">
        <v>120907</v>
      </c>
      <c r="T129" s="20">
        <v>127484</v>
      </c>
      <c r="U129" s="21">
        <f t="shared" si="30"/>
        <v>6577</v>
      </c>
    </row>
    <row r="130" spans="9:21" x14ac:dyDescent="0.25">
      <c r="I130" s="26">
        <v>70</v>
      </c>
      <c r="J130" s="15">
        <v>355690</v>
      </c>
      <c r="K130" s="20">
        <v>360090</v>
      </c>
      <c r="L130" s="21">
        <f t="shared" si="27"/>
        <v>4400</v>
      </c>
      <c r="M130" s="15">
        <v>450446</v>
      </c>
      <c r="N130" s="20">
        <v>458458</v>
      </c>
      <c r="O130" s="21">
        <f t="shared" si="28"/>
        <v>8012</v>
      </c>
      <c r="P130" s="15">
        <v>790626</v>
      </c>
      <c r="Q130" s="20">
        <v>795774</v>
      </c>
      <c r="R130" s="21">
        <f t="shared" si="29"/>
        <v>5148</v>
      </c>
      <c r="S130" s="31">
        <v>885309</v>
      </c>
      <c r="T130" s="20">
        <v>892165</v>
      </c>
      <c r="U130" s="21">
        <f t="shared" si="30"/>
        <v>6856</v>
      </c>
    </row>
    <row r="131" spans="9:21" x14ac:dyDescent="0.25">
      <c r="I131" s="27">
        <v>80</v>
      </c>
      <c r="J131" s="15">
        <v>779297</v>
      </c>
      <c r="K131" s="20">
        <v>783781</v>
      </c>
      <c r="L131" s="21">
        <f t="shared" si="27"/>
        <v>4484</v>
      </c>
      <c r="M131" s="15">
        <v>874745</v>
      </c>
      <c r="N131" s="20">
        <v>883188</v>
      </c>
      <c r="O131" s="21">
        <f t="shared" si="28"/>
        <v>8443</v>
      </c>
      <c r="P131" s="15">
        <v>538289</v>
      </c>
      <c r="Q131" s="20">
        <v>543478</v>
      </c>
      <c r="R131" s="21">
        <f t="shared" si="29"/>
        <v>5189</v>
      </c>
      <c r="S131" s="31">
        <v>633670</v>
      </c>
      <c r="T131" s="20">
        <v>640572</v>
      </c>
      <c r="U131" s="21">
        <f t="shared" si="30"/>
        <v>6902</v>
      </c>
    </row>
    <row r="132" spans="9:21" x14ac:dyDescent="0.25">
      <c r="I132" s="26">
        <v>90</v>
      </c>
      <c r="J132" s="15">
        <v>910644</v>
      </c>
      <c r="K132" s="20">
        <v>915237</v>
      </c>
      <c r="L132" s="21">
        <f t="shared" si="27"/>
        <v>4593</v>
      </c>
      <c r="M132" s="15">
        <v>3186</v>
      </c>
      <c r="N132" s="20">
        <v>12005</v>
      </c>
      <c r="O132" s="21">
        <f t="shared" si="28"/>
        <v>8819</v>
      </c>
      <c r="P132" s="15">
        <v>966978</v>
      </c>
      <c r="Q132" s="20">
        <v>972252</v>
      </c>
      <c r="R132" s="21">
        <f t="shared" si="29"/>
        <v>5274</v>
      </c>
      <c r="S132" s="31">
        <v>61580</v>
      </c>
      <c r="T132" s="20">
        <v>68836</v>
      </c>
      <c r="U132" s="21">
        <f t="shared" si="30"/>
        <v>7256</v>
      </c>
    </row>
    <row r="133" spans="9:21" ht="13.8" thickBot="1" x14ac:dyDescent="0.3">
      <c r="I133" s="28">
        <v>100</v>
      </c>
      <c r="J133" s="17">
        <v>995968</v>
      </c>
      <c r="K133" s="23">
        <v>1000715</v>
      </c>
      <c r="L133" s="42">
        <f t="shared" si="27"/>
        <v>4747</v>
      </c>
      <c r="M133" s="17">
        <v>49242</v>
      </c>
      <c r="N133" s="23">
        <v>58229</v>
      </c>
      <c r="O133" s="42">
        <f t="shared" si="28"/>
        <v>8987</v>
      </c>
      <c r="P133" s="17">
        <v>846969</v>
      </c>
      <c r="Q133" s="23">
        <v>852236</v>
      </c>
      <c r="R133" s="42">
        <f t="shared" si="29"/>
        <v>5267</v>
      </c>
      <c r="S133" s="32">
        <v>941621</v>
      </c>
      <c r="T133" s="23">
        <v>948975</v>
      </c>
      <c r="U133" s="42">
        <f t="shared" si="30"/>
        <v>7354</v>
      </c>
    </row>
    <row r="136" spans="9:21" x14ac:dyDescent="0.25">
      <c r="I136" s="26"/>
      <c r="J136" s="15"/>
      <c r="K136" s="20"/>
      <c r="L136" s="21"/>
      <c r="M136" s="15"/>
      <c r="N136" s="20"/>
      <c r="O136" s="21"/>
      <c r="P136" s="15"/>
      <c r="Q136" s="20"/>
      <c r="R136" s="21"/>
      <c r="S136" s="31"/>
      <c r="T136" s="20"/>
      <c r="U136" s="21"/>
    </row>
  </sheetData>
  <mergeCells count="23">
    <mergeCell ref="AG91:AI91"/>
    <mergeCell ref="I105:U105"/>
    <mergeCell ref="K13:L13"/>
    <mergeCell ref="I91:I92"/>
    <mergeCell ref="J91:L91"/>
    <mergeCell ref="M91:O91"/>
    <mergeCell ref="P91:R91"/>
    <mergeCell ref="S91:U91"/>
    <mergeCell ref="I121:U121"/>
    <mergeCell ref="W91:W92"/>
    <mergeCell ref="X91:Z91"/>
    <mergeCell ref="AA91:AC91"/>
    <mergeCell ref="AD91:AF91"/>
    <mergeCell ref="I106:I107"/>
    <mergeCell ref="J106:L106"/>
    <mergeCell ref="M106:O106"/>
    <mergeCell ref="P106:R106"/>
    <mergeCell ref="S106:U106"/>
    <mergeCell ref="I122:I123"/>
    <mergeCell ref="J122:L122"/>
    <mergeCell ref="M122:O122"/>
    <mergeCell ref="P122:R122"/>
    <mergeCell ref="S122:U122"/>
  </mergeCells>
  <conditionalFormatting sqref="J93:J102">
    <cfRule type="colorScale" priority="41">
      <colorScale>
        <cfvo type="min"/>
        <cfvo type="max"/>
        <color rgb="FF63BE7B"/>
        <color rgb="FFFCFCFF"/>
      </colorScale>
    </cfRule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3:K10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">
      <colorScale>
        <cfvo type="min"/>
        <cfvo type="max"/>
        <color rgb="FF63BE7B"/>
        <color rgb="FFFCFCFF"/>
      </colorScale>
    </cfRule>
  </conditionalFormatting>
  <conditionalFormatting sqref="L93:L102">
    <cfRule type="colorScale" priority="42">
      <colorScale>
        <cfvo type="min"/>
        <cfvo type="max"/>
        <color rgb="FF63BE7B"/>
        <color rgb="FFFCFCFF"/>
      </colorScale>
    </cfRule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08:L11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max"/>
        <color rgb="FF63BE7B"/>
        <color rgb="FFFCFCFF"/>
      </colorScale>
    </cfRule>
  </conditionalFormatting>
  <conditionalFormatting sqref="L124:L133">
    <cfRule type="colorScale" priority="23">
      <colorScale>
        <cfvo type="min"/>
        <cfvo type="max"/>
        <color rgb="FF63BE7B"/>
        <color rgb="FFFCFCFF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36"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3:M102">
    <cfRule type="colorScale" priority="43">
      <colorScale>
        <cfvo type="min"/>
        <cfvo type="max"/>
        <color rgb="FF63BE7B"/>
        <color rgb="FFFCFCFF"/>
      </colorScale>
    </cfRule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93:N10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rgb="FF63BE7B"/>
        <color rgb="FFFCFCFF"/>
      </colorScale>
    </cfRule>
  </conditionalFormatting>
  <conditionalFormatting sqref="O93:O102">
    <cfRule type="colorScale" priority="44">
      <colorScale>
        <cfvo type="min"/>
        <cfvo type="max"/>
        <color rgb="FF63BE7B"/>
        <color rgb="FFFCFCFF"/>
      </colorScale>
    </cfRule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08:O11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max"/>
        <color rgb="FF63BE7B"/>
        <color rgb="FFFCFCFF"/>
      </colorScale>
    </cfRule>
  </conditionalFormatting>
  <conditionalFormatting sqref="O118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24:O133">
    <cfRule type="colorScale" priority="21">
      <colorScale>
        <cfvo type="min"/>
        <cfvo type="max"/>
        <color rgb="FF63BE7B"/>
        <color rgb="FFFCFCFF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36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3:Q10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">
      <colorScale>
        <cfvo type="min"/>
        <cfvo type="max"/>
        <color rgb="FF63BE7B"/>
        <color rgb="FFFCFCFF"/>
      </colorScale>
    </cfRule>
  </conditionalFormatting>
  <conditionalFormatting sqref="R93:R102">
    <cfRule type="colorScale" priority="47">
      <colorScale>
        <cfvo type="min"/>
        <cfvo type="max"/>
        <color rgb="FF63BE7B"/>
        <color rgb="FFFCFCFF"/>
      </colorScale>
    </cfRule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8:R117">
    <cfRule type="colorScale" priority="27">
      <colorScale>
        <cfvo type="min"/>
        <cfvo type="max"/>
        <color rgb="FF63BE7B"/>
        <color rgb="FFFCFCFF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R124:R13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R13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">
      <colorScale>
        <cfvo type="min"/>
        <cfvo type="max"/>
        <color rgb="FF63BE7B"/>
        <color rgb="FFFCFCFF"/>
      </colorScale>
    </cfRule>
  </conditionalFormatting>
  <conditionalFormatting sqref="S93:S102">
    <cfRule type="colorScale" priority="45">
      <colorScale>
        <cfvo type="min"/>
        <cfvo type="max"/>
        <color rgb="FF63BE7B"/>
        <color rgb="FFFCFCFF"/>
      </colorScale>
    </cfRule>
  </conditionalFormatting>
  <conditionalFormatting sqref="T93:T102">
    <cfRule type="colorScale" priority="33">
      <colorScale>
        <cfvo type="min"/>
        <cfvo type="max"/>
        <color rgb="FF63BE7B"/>
        <color rgb="FFFCFCFF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3:U102">
    <cfRule type="colorScale" priority="46">
      <colorScale>
        <cfvo type="min"/>
        <cfvo type="max"/>
        <color rgb="FF63BE7B"/>
        <color rgb="FFFCFCFF"/>
      </colorScale>
    </cfRule>
  </conditionalFormatting>
  <conditionalFormatting sqref="U108:U11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U118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4:U13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conditionalFormatting sqref="U13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X93:X102 Y94:AC102 Y93:AI93 AE94:AI102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H60" r:id="rId1" xr:uid="{77E83433-5E81-4767-BD87-66758588FD23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E590-DA6A-4F78-A681-A15208584B93}">
  <sheetPr>
    <tabColor rgb="FF00A933"/>
  </sheetPr>
  <dimension ref="A1:BU135"/>
  <sheetViews>
    <sheetView zoomScale="70" zoomScaleNormal="70" workbookViewId="0">
      <selection activeCell="C11" sqref="C11:C15"/>
    </sheetView>
  </sheetViews>
  <sheetFormatPr defaultColWidth="11.77734375" defaultRowHeight="13.2" x14ac:dyDescent="0.25"/>
  <cols>
    <col min="2" max="3" width="14" customWidth="1"/>
    <col min="4" max="5" width="16.77734375" customWidth="1"/>
    <col min="8" max="8" width="13" bestFit="1" customWidth="1"/>
    <col min="13" max="13" width="13" bestFit="1" customWidth="1"/>
    <col min="20" max="20" width="13" bestFit="1" customWidth="1"/>
    <col min="29" max="30" width="10.109375" customWidth="1"/>
    <col min="36" max="36" width="12.44140625" customWidth="1"/>
    <col min="40" max="40" width="12.6640625" customWidth="1"/>
    <col min="43" max="43" width="13.44140625" customWidth="1"/>
  </cols>
  <sheetData>
    <row r="1" spans="1:73" x14ac:dyDescent="0.25">
      <c r="AC1" s="1"/>
      <c r="AD1" s="1"/>
      <c r="AN1" s="1"/>
      <c r="BD1" s="1"/>
    </row>
    <row r="2" spans="1:73" x14ac:dyDescent="0.25">
      <c r="AC2" s="1"/>
      <c r="AD2" s="1"/>
      <c r="AV2" s="1"/>
    </row>
    <row r="3" spans="1:73" ht="13.8" thickBot="1" x14ac:dyDescent="0.3">
      <c r="H3" s="1"/>
      <c r="I3" s="1"/>
      <c r="L3" s="1"/>
      <c r="BG3" s="1"/>
      <c r="BS3" s="1"/>
    </row>
    <row r="4" spans="1:73" ht="13.8" thickBot="1" x14ac:dyDescent="0.3">
      <c r="A4" s="116"/>
      <c r="B4" s="171" t="s">
        <v>183</v>
      </c>
      <c r="C4" s="171" t="s">
        <v>184</v>
      </c>
      <c r="D4" s="171" t="s">
        <v>185</v>
      </c>
      <c r="E4" s="173" t="s">
        <v>186</v>
      </c>
      <c r="G4" s="72"/>
      <c r="H4" s="73"/>
      <c r="I4" s="73"/>
      <c r="J4" s="73"/>
      <c r="K4" s="74"/>
      <c r="L4" s="76"/>
      <c r="M4" s="73"/>
      <c r="N4" s="73"/>
      <c r="O4" s="73"/>
      <c r="P4" s="74"/>
      <c r="R4" s="72"/>
      <c r="S4" s="73"/>
      <c r="T4" s="73"/>
      <c r="U4" s="74"/>
    </row>
    <row r="5" spans="1:73" ht="13.8" thickBot="1" x14ac:dyDescent="0.3">
      <c r="A5" s="121"/>
      <c r="B5" s="172"/>
      <c r="C5" s="172"/>
      <c r="D5" s="172"/>
      <c r="E5" s="174"/>
      <c r="G5" s="14"/>
      <c r="K5" s="75"/>
      <c r="P5" s="75"/>
      <c r="R5" s="14"/>
      <c r="U5" s="75"/>
      <c r="AE5" s="90"/>
      <c r="AT5" s="3"/>
      <c r="BG5" s="3"/>
      <c r="BH5" s="3"/>
      <c r="BI5" s="3"/>
      <c r="BJ5" s="3"/>
      <c r="BK5" s="3"/>
      <c r="BL5" s="3"/>
    </row>
    <row r="6" spans="1:73" ht="13.8" thickBot="1" x14ac:dyDescent="0.3">
      <c r="A6" s="129">
        <v>20</v>
      </c>
      <c r="B6" s="130">
        <v>192960</v>
      </c>
      <c r="C6" s="39">
        <v>253323</v>
      </c>
      <c r="D6" s="39">
        <v>92514</v>
      </c>
      <c r="E6" s="40">
        <v>200963</v>
      </c>
      <c r="G6" s="102"/>
      <c r="H6" s="107"/>
      <c r="I6" s="108"/>
      <c r="J6" s="103"/>
      <c r="K6" s="106"/>
      <c r="L6" s="102"/>
      <c r="M6" s="107"/>
      <c r="N6" s="108"/>
      <c r="O6" s="103"/>
      <c r="P6" s="106"/>
      <c r="Q6" s="90"/>
      <c r="R6" s="121"/>
      <c r="S6" s="105"/>
      <c r="T6" s="105"/>
      <c r="U6" s="106"/>
      <c r="AE6" s="90"/>
      <c r="BU6" s="4"/>
    </row>
    <row r="7" spans="1:73" x14ac:dyDescent="0.25">
      <c r="A7" s="113">
        <v>40</v>
      </c>
      <c r="B7" s="66">
        <v>232495</v>
      </c>
      <c r="C7" s="9">
        <v>217873</v>
      </c>
      <c r="D7" s="9">
        <v>91812</v>
      </c>
      <c r="E7" s="16">
        <v>253576</v>
      </c>
      <c r="G7" s="87"/>
      <c r="H7" s="66"/>
      <c r="I7" s="80"/>
      <c r="J7" s="9"/>
      <c r="K7" s="16"/>
      <c r="L7" s="86"/>
      <c r="M7" s="80"/>
      <c r="N7" s="80"/>
      <c r="O7" s="20"/>
      <c r="P7" s="21"/>
      <c r="Q7" s="90"/>
      <c r="R7" s="125"/>
      <c r="S7" s="80"/>
      <c r="T7" s="126"/>
      <c r="U7" s="126"/>
      <c r="AE7" s="90"/>
      <c r="BU7" s="4"/>
    </row>
    <row r="8" spans="1:73" x14ac:dyDescent="0.25">
      <c r="A8" s="113">
        <v>60</v>
      </c>
      <c r="B8" s="66">
        <v>240647</v>
      </c>
      <c r="C8" s="9">
        <v>280622</v>
      </c>
      <c r="D8" s="9">
        <v>91659</v>
      </c>
      <c r="E8" s="16">
        <v>220961</v>
      </c>
      <c r="G8" s="87"/>
      <c r="H8" s="66"/>
      <c r="I8" s="66"/>
      <c r="J8" s="9"/>
      <c r="K8" s="16"/>
      <c r="L8" s="87"/>
      <c r="M8" s="80"/>
      <c r="N8" s="80"/>
      <c r="O8" s="9"/>
      <c r="P8" s="16"/>
      <c r="Q8" s="90"/>
      <c r="R8" s="112"/>
      <c r="S8" s="66"/>
      <c r="T8" s="122"/>
      <c r="U8" s="122"/>
      <c r="AE8" s="90"/>
      <c r="BU8" s="4"/>
    </row>
    <row r="9" spans="1:73" x14ac:dyDescent="0.25">
      <c r="A9" s="113">
        <v>80</v>
      </c>
      <c r="B9" s="66">
        <v>213163</v>
      </c>
      <c r="C9" s="9">
        <v>217026</v>
      </c>
      <c r="D9" s="9">
        <v>92249</v>
      </c>
      <c r="E9" s="16">
        <v>223949</v>
      </c>
      <c r="G9" s="87"/>
      <c r="H9" s="66"/>
      <c r="I9" s="66"/>
      <c r="J9" s="9"/>
      <c r="K9" s="16"/>
      <c r="L9" s="87"/>
      <c r="M9" s="80"/>
      <c r="N9" s="80"/>
      <c r="O9" s="93"/>
      <c r="P9" s="94"/>
      <c r="Q9" s="90"/>
      <c r="R9" s="112"/>
      <c r="S9" s="66"/>
      <c r="T9" s="122"/>
      <c r="U9" s="122"/>
      <c r="AE9" s="90"/>
      <c r="AT9" s="98"/>
      <c r="BU9" s="4"/>
    </row>
    <row r="10" spans="1:73" ht="13.8" thickBot="1" x14ac:dyDescent="0.3">
      <c r="A10" s="114">
        <v>100</v>
      </c>
      <c r="B10" s="77">
        <v>233154</v>
      </c>
      <c r="C10" s="18">
        <v>248111</v>
      </c>
      <c r="D10" s="18">
        <v>92489</v>
      </c>
      <c r="E10" s="19">
        <v>181799</v>
      </c>
      <c r="G10" s="88"/>
      <c r="H10" s="77"/>
      <c r="I10" s="77"/>
      <c r="J10" s="18"/>
      <c r="K10" s="19"/>
      <c r="L10" s="88"/>
      <c r="M10" s="109"/>
      <c r="N10" s="109"/>
      <c r="O10" s="96"/>
      <c r="P10" s="97"/>
      <c r="Q10" s="90"/>
      <c r="R10" s="123"/>
      <c r="S10" s="77"/>
      <c r="T10" s="124"/>
      <c r="U10" s="124"/>
      <c r="AG10" s="4"/>
      <c r="AN10" s="4"/>
      <c r="AX10" s="4"/>
      <c r="AY10" s="4"/>
      <c r="BD10" s="4"/>
      <c r="BE10" s="4"/>
    </row>
    <row r="11" spans="1:73" ht="13.8" thickBot="1" x14ac:dyDescent="0.3">
      <c r="B11">
        <f>B6/D6</f>
        <v>2.0857383747324731</v>
      </c>
      <c r="C11">
        <f>C6/E6</f>
        <v>1.2605454735448813</v>
      </c>
      <c r="V11" s="4"/>
      <c r="W11" s="4"/>
      <c r="X11" s="4"/>
      <c r="Y11" s="4"/>
      <c r="AF11" s="49"/>
      <c r="AG11" s="49"/>
      <c r="AH11" s="49"/>
      <c r="AI11" s="49"/>
      <c r="AJ11" s="49"/>
      <c r="AN11" s="4"/>
      <c r="AX11" s="4"/>
      <c r="AY11" s="4"/>
      <c r="BD11" s="4"/>
      <c r="BE11" s="4"/>
    </row>
    <row r="12" spans="1:73" ht="13.8" thickBot="1" x14ac:dyDescent="0.3">
      <c r="B12">
        <f t="shared" ref="B12:B15" si="0">B7/D7</f>
        <v>2.5322942534744914</v>
      </c>
      <c r="C12">
        <f t="shared" ref="C12:C15" si="1">C7/E7</f>
        <v>0.85920197495031081</v>
      </c>
      <c r="AA12" s="4"/>
      <c r="AF12" s="70"/>
      <c r="AG12" s="163"/>
      <c r="AH12" s="164"/>
      <c r="AI12" s="71"/>
      <c r="AJ12" s="53"/>
      <c r="BE12" s="4"/>
      <c r="BU12" s="4"/>
    </row>
    <row r="13" spans="1:73" x14ac:dyDescent="0.25">
      <c r="B13">
        <f t="shared" si="0"/>
        <v>2.625459583892471</v>
      </c>
      <c r="C13">
        <f t="shared" si="1"/>
        <v>1.2700069242988581</v>
      </c>
      <c r="Y13" s="4"/>
      <c r="AA13" s="4"/>
      <c r="AF13" s="22"/>
      <c r="AG13" s="20"/>
      <c r="AH13" s="20"/>
      <c r="AI13" s="69"/>
      <c r="AJ13" s="49"/>
      <c r="AV13" s="58"/>
      <c r="AW13" s="58"/>
      <c r="AX13" s="58"/>
      <c r="AY13" s="59"/>
      <c r="AZ13" s="59"/>
      <c r="BA13" s="59"/>
      <c r="BE13" s="4"/>
      <c r="BU13" s="4"/>
    </row>
    <row r="14" spans="1:73" x14ac:dyDescent="0.25">
      <c r="B14">
        <f t="shared" si="0"/>
        <v>2.310735075718978</v>
      </c>
      <c r="C14">
        <f t="shared" si="1"/>
        <v>0.96908671170668326</v>
      </c>
      <c r="N14" s="80"/>
      <c r="AA14" s="4"/>
      <c r="AF14" s="15"/>
      <c r="AG14" s="9"/>
      <c r="AH14" s="9"/>
      <c r="AI14" s="67"/>
      <c r="AJ14" s="49"/>
      <c r="AN14" s="92"/>
      <c r="AO14" s="93"/>
      <c r="AP14" s="93"/>
      <c r="AQ14" s="98"/>
      <c r="AR14" s="4"/>
      <c r="AS14" s="4"/>
      <c r="AT14" s="4"/>
      <c r="AU14" s="4"/>
      <c r="AV14" s="60"/>
      <c r="AW14" s="61"/>
      <c r="AX14" s="62"/>
      <c r="AY14" s="62"/>
      <c r="AZ14" s="61"/>
      <c r="BA14" s="61"/>
      <c r="BE14" s="4"/>
      <c r="BU14" s="4"/>
    </row>
    <row r="15" spans="1:73" ht="13.8" thickBot="1" x14ac:dyDescent="0.3">
      <c r="B15">
        <f t="shared" si="0"/>
        <v>2.5208835645319985</v>
      </c>
      <c r="C15">
        <f t="shared" si="1"/>
        <v>1.3647544815978085</v>
      </c>
      <c r="N15" s="80"/>
      <c r="AA15" s="4"/>
      <c r="AF15" s="15"/>
      <c r="AG15" s="9"/>
      <c r="AH15" s="9"/>
      <c r="AI15" s="67"/>
      <c r="AJ15" s="49"/>
      <c r="AN15" s="95"/>
      <c r="AO15" s="96"/>
      <c r="AP15" s="96"/>
      <c r="AQ15" s="98"/>
      <c r="AR15" s="4"/>
      <c r="AS15" s="4"/>
      <c r="AT15" s="4"/>
      <c r="AU15" s="4"/>
      <c r="AV15" s="60"/>
      <c r="AW15" s="62"/>
      <c r="AX15" s="62"/>
      <c r="AY15" s="62"/>
      <c r="AZ15" s="61"/>
      <c r="BA15" s="61"/>
      <c r="BE15" s="4"/>
      <c r="BU15" s="4"/>
    </row>
    <row r="16" spans="1:73" x14ac:dyDescent="0.25">
      <c r="N16" s="80"/>
      <c r="AA16" s="4"/>
      <c r="AF16" s="15"/>
      <c r="AG16" s="9"/>
      <c r="AH16" s="9"/>
      <c r="AI16" s="67"/>
      <c r="AJ16" s="49"/>
      <c r="AN16" s="1"/>
      <c r="AV16" s="60"/>
      <c r="AW16" s="62"/>
      <c r="AX16" s="62"/>
      <c r="AY16" s="62"/>
      <c r="AZ16" s="61"/>
      <c r="BA16" s="61"/>
      <c r="BB16" s="1"/>
      <c r="BE16" s="4"/>
    </row>
    <row r="17" spans="14:73" x14ac:dyDescent="0.25">
      <c r="N17" s="80"/>
      <c r="AF17" s="15"/>
      <c r="AG17" s="9"/>
      <c r="AH17" s="9"/>
      <c r="AI17" s="67"/>
      <c r="AJ17" s="49"/>
      <c r="AV17" s="60"/>
      <c r="AW17" s="62"/>
      <c r="AX17" s="62"/>
      <c r="AY17" s="62"/>
      <c r="AZ17" s="61"/>
      <c r="BA17" s="61"/>
      <c r="BU17" s="4"/>
    </row>
    <row r="18" spans="14:73" ht="13.8" thickBot="1" x14ac:dyDescent="0.3">
      <c r="N18" s="80"/>
      <c r="AF18" s="17"/>
      <c r="AG18" s="18"/>
      <c r="AH18" s="18"/>
      <c r="AI18" s="68"/>
      <c r="AJ18" s="49"/>
      <c r="AV18" s="60"/>
      <c r="AW18" s="62"/>
      <c r="AX18" s="62"/>
      <c r="AY18" s="62"/>
      <c r="AZ18" s="61"/>
      <c r="BA18" s="61"/>
      <c r="BU18" s="4"/>
    </row>
    <row r="19" spans="14:73" x14ac:dyDescent="0.25">
      <c r="AM19" s="49"/>
      <c r="AV19" s="60"/>
      <c r="AW19" s="62"/>
      <c r="AX19" s="62"/>
      <c r="AY19" s="62"/>
      <c r="AZ19" s="61"/>
      <c r="BA19" s="61"/>
      <c r="BU19" s="4"/>
    </row>
    <row r="20" spans="14:73" x14ac:dyDescent="0.25">
      <c r="AV20" s="60"/>
      <c r="AW20" s="62"/>
      <c r="AX20" s="62"/>
      <c r="AY20" s="62"/>
      <c r="AZ20" s="61"/>
      <c r="BA20" s="61"/>
      <c r="BU20" s="4"/>
    </row>
    <row r="21" spans="14:73" x14ac:dyDescent="0.25">
      <c r="V21" s="4"/>
      <c r="W21" s="4"/>
      <c r="X21" s="4"/>
      <c r="Y21" s="4"/>
      <c r="AL21" s="4"/>
      <c r="AN21" s="3"/>
      <c r="BU21" s="4"/>
    </row>
    <row r="22" spans="14:73" x14ac:dyDescent="0.25">
      <c r="Z22" s="4"/>
      <c r="AA22" s="4"/>
      <c r="AB22" s="4"/>
      <c r="AC22" s="4"/>
      <c r="AD22" s="4"/>
      <c r="AL22" s="4"/>
      <c r="AN22" s="3"/>
      <c r="AP22" s="49"/>
      <c r="AQ22" s="49"/>
      <c r="AR22" s="49"/>
      <c r="AS22" s="49"/>
      <c r="AT22" s="49"/>
      <c r="AU22" s="49"/>
      <c r="BU22" s="4"/>
    </row>
    <row r="23" spans="14:73" x14ac:dyDescent="0.25">
      <c r="Z23" s="4"/>
      <c r="AA23" s="4"/>
      <c r="AB23" s="4"/>
      <c r="AC23" s="4"/>
      <c r="AD23" s="4"/>
      <c r="AL23" s="4"/>
      <c r="AN23" s="3"/>
      <c r="AP23" s="49"/>
      <c r="AQ23" s="49"/>
      <c r="AR23" s="49"/>
      <c r="AS23" s="49"/>
      <c r="AT23" s="49"/>
      <c r="AU23" s="49"/>
      <c r="BU23" s="4"/>
    </row>
    <row r="24" spans="14:73" x14ac:dyDescent="0.25">
      <c r="Z24" s="4"/>
      <c r="AA24" s="4"/>
      <c r="AB24" s="4"/>
      <c r="AC24" s="4"/>
      <c r="AD24" s="4"/>
      <c r="AL24" s="4"/>
      <c r="AN24" s="3"/>
      <c r="AP24" s="49"/>
      <c r="AQ24" s="49"/>
      <c r="AR24" s="49"/>
      <c r="AS24" s="49"/>
      <c r="AT24" s="49"/>
      <c r="AU24" s="49"/>
      <c r="BU24" s="4"/>
    </row>
    <row r="25" spans="14:73" x14ac:dyDescent="0.25">
      <c r="Z25" s="4"/>
      <c r="AA25" s="4"/>
      <c r="AB25" s="4"/>
      <c r="AC25" s="4"/>
      <c r="AD25" s="4"/>
      <c r="AL25" s="4"/>
      <c r="AN25" s="3"/>
      <c r="AP25" s="49"/>
      <c r="AQ25" s="49"/>
      <c r="AR25" s="49"/>
      <c r="AS25" s="49"/>
      <c r="AT25" s="49"/>
      <c r="AU25" s="49"/>
      <c r="BU25" s="4"/>
    </row>
    <row r="26" spans="14:73" x14ac:dyDescent="0.25">
      <c r="Z26" s="4"/>
      <c r="AA26" s="4"/>
      <c r="AB26" s="4"/>
      <c r="AC26" s="4"/>
      <c r="AD26" s="4"/>
      <c r="AL26" s="4"/>
      <c r="AN26" s="3"/>
      <c r="AP26" s="49"/>
      <c r="AQ26" s="49"/>
      <c r="AR26" s="49"/>
      <c r="AS26" s="49"/>
      <c r="AT26" s="49"/>
      <c r="AU26" s="49"/>
      <c r="BU26" s="4"/>
    </row>
    <row r="27" spans="14:73" x14ac:dyDescent="0.25">
      <c r="Z27" s="4"/>
      <c r="AA27" s="4"/>
      <c r="AB27" s="4"/>
      <c r="AC27" s="4"/>
      <c r="AD27" s="4"/>
      <c r="AL27" s="4"/>
      <c r="AN27" s="3"/>
      <c r="AP27" s="49"/>
      <c r="AQ27" s="49"/>
      <c r="AR27" s="49"/>
      <c r="AS27" s="49"/>
      <c r="AT27" s="49"/>
      <c r="AU27" s="49"/>
      <c r="BU27" s="4"/>
    </row>
    <row r="28" spans="14:73" x14ac:dyDescent="0.25">
      <c r="Z28" s="4"/>
      <c r="AA28" s="4"/>
      <c r="AB28" s="4"/>
      <c r="AC28" s="4"/>
      <c r="AD28" s="4"/>
      <c r="AL28" s="4"/>
      <c r="AN28" s="3"/>
      <c r="BU28" s="4"/>
    </row>
    <row r="29" spans="14:73" x14ac:dyDescent="0.25">
      <c r="Z29" s="4"/>
      <c r="AA29" s="4"/>
      <c r="AB29" s="4"/>
      <c r="AC29" s="4"/>
      <c r="AD29" s="4"/>
      <c r="AL29" s="4"/>
      <c r="AN29" s="3"/>
      <c r="BU29" s="4"/>
    </row>
    <row r="30" spans="14:73" x14ac:dyDescent="0.25">
      <c r="Z30" s="4"/>
      <c r="AA30" s="4"/>
      <c r="AB30" s="4"/>
      <c r="AC30" s="4"/>
      <c r="AD30" s="4"/>
      <c r="AL30" s="4"/>
      <c r="AN30" s="3"/>
      <c r="BU30" s="4"/>
    </row>
    <row r="31" spans="14:73" x14ac:dyDescent="0.25">
      <c r="Z31" s="4"/>
      <c r="AA31" s="4"/>
      <c r="AB31" s="4"/>
      <c r="AC31" s="4"/>
      <c r="AD31" s="4"/>
      <c r="AL31" s="4"/>
      <c r="AN31" s="3"/>
      <c r="BU31" s="4"/>
    </row>
    <row r="32" spans="14:73" x14ac:dyDescent="0.25">
      <c r="Z32" s="4"/>
      <c r="AA32" s="4"/>
      <c r="AB32" s="4"/>
      <c r="AC32" s="4"/>
      <c r="AD32" s="4"/>
      <c r="AL32" s="4"/>
      <c r="AN32" s="3"/>
      <c r="BU32" s="4"/>
    </row>
    <row r="33" spans="26:73" x14ac:dyDescent="0.25">
      <c r="Z33" s="4"/>
      <c r="AA33" s="4"/>
      <c r="AB33" s="4"/>
      <c r="AC33" s="4"/>
      <c r="AD33" s="4"/>
      <c r="AL33" s="4"/>
      <c r="AN33" s="3"/>
      <c r="BU33" s="4"/>
    </row>
    <row r="34" spans="26:73" x14ac:dyDescent="0.25">
      <c r="Z34" s="4"/>
      <c r="AA34" s="4"/>
      <c r="AB34" s="4"/>
      <c r="AC34" s="4"/>
      <c r="AD34" s="4"/>
      <c r="AL34" s="4"/>
      <c r="AN34" s="3"/>
      <c r="BU34" s="4"/>
    </row>
    <row r="35" spans="26:73" x14ac:dyDescent="0.25">
      <c r="Z35" s="4"/>
      <c r="AA35" s="4"/>
      <c r="AB35" s="4"/>
      <c r="AC35" s="4"/>
      <c r="AD35" s="4"/>
      <c r="AL35" s="4"/>
      <c r="AN35" s="3"/>
      <c r="BU35" s="4"/>
    </row>
    <row r="36" spans="26:73" x14ac:dyDescent="0.25">
      <c r="Z36" s="4"/>
      <c r="AA36" s="4"/>
      <c r="AB36" s="4"/>
      <c r="AC36" s="4"/>
      <c r="AD36" s="4"/>
      <c r="AL36" s="4"/>
      <c r="AN36" s="3"/>
      <c r="BU36" s="4"/>
    </row>
    <row r="37" spans="26:73" x14ac:dyDescent="0.25">
      <c r="Z37" s="4"/>
      <c r="AA37" s="4"/>
      <c r="AB37" s="4"/>
      <c r="AC37" s="4"/>
      <c r="AD37" s="4"/>
      <c r="AL37" s="4"/>
      <c r="AN37" s="3"/>
      <c r="BU37" s="4"/>
    </row>
    <row r="38" spans="26:73" x14ac:dyDescent="0.25">
      <c r="Z38" s="4"/>
      <c r="AA38" s="4"/>
      <c r="AB38" s="4"/>
      <c r="AC38" s="4"/>
      <c r="AD38" s="4"/>
      <c r="AL38" s="4"/>
      <c r="AN38" s="3"/>
      <c r="BU38" s="4"/>
    </row>
    <row r="39" spans="26:73" x14ac:dyDescent="0.25">
      <c r="Z39" s="4"/>
      <c r="AA39" s="4"/>
      <c r="AB39" s="4"/>
      <c r="AC39" s="4"/>
      <c r="AD39" s="4"/>
      <c r="AL39" s="4"/>
      <c r="AN39" s="3"/>
      <c r="BU39" s="4"/>
    </row>
    <row r="40" spans="26:73" x14ac:dyDescent="0.25">
      <c r="Z40" s="4"/>
      <c r="AA40" s="4"/>
      <c r="AB40" s="4"/>
      <c r="AC40" s="4"/>
      <c r="AD40" s="4"/>
      <c r="AL40" s="4"/>
      <c r="AN40" s="3"/>
      <c r="BU40" s="4"/>
    </row>
    <row r="41" spans="26:73" x14ac:dyDescent="0.25">
      <c r="Z41" s="4"/>
      <c r="AA41" s="4"/>
      <c r="AB41" s="4"/>
      <c r="AC41" s="4"/>
      <c r="AD41" s="4"/>
      <c r="AL41" s="4"/>
      <c r="AN41" s="3"/>
      <c r="BU41" s="4"/>
    </row>
    <row r="42" spans="26:73" x14ac:dyDescent="0.25">
      <c r="Z42" s="4"/>
      <c r="AA42" s="4"/>
      <c r="AB42" s="4"/>
      <c r="AC42" s="4"/>
      <c r="AD42" s="4"/>
      <c r="AL42" s="4"/>
      <c r="AN42" s="3"/>
      <c r="BU42" s="4"/>
    </row>
    <row r="43" spans="26:73" x14ac:dyDescent="0.25">
      <c r="Z43" s="4"/>
      <c r="AA43" s="4"/>
      <c r="AB43" s="4"/>
      <c r="AC43" s="4"/>
      <c r="AD43" s="4"/>
      <c r="AL43" s="4"/>
      <c r="AN43" s="3"/>
      <c r="BU43" s="4"/>
    </row>
    <row r="44" spans="26:73" x14ac:dyDescent="0.25">
      <c r="Z44" s="4"/>
      <c r="AA44" s="4"/>
      <c r="AB44" s="4"/>
      <c r="AC44" s="4"/>
      <c r="AD44" s="4"/>
      <c r="AL44" s="4"/>
      <c r="AN44" s="3"/>
      <c r="BU44" s="4"/>
    </row>
    <row r="45" spans="26:73" x14ac:dyDescent="0.25">
      <c r="Z45" s="4"/>
      <c r="AA45" s="4"/>
      <c r="AB45" s="4"/>
      <c r="AC45" s="4"/>
      <c r="AD45" s="4"/>
      <c r="AL45" s="4"/>
      <c r="AN45" s="3"/>
      <c r="BU45" s="4"/>
    </row>
    <row r="46" spans="26:73" x14ac:dyDescent="0.25">
      <c r="Z46" s="4"/>
      <c r="AA46" s="4"/>
      <c r="AB46" s="4"/>
      <c r="AC46" s="4"/>
      <c r="AD46" s="4"/>
      <c r="AL46" s="4"/>
      <c r="AN46" s="3"/>
      <c r="BU46" s="4"/>
    </row>
    <row r="47" spans="26:73" x14ac:dyDescent="0.25">
      <c r="Z47" s="4"/>
      <c r="AA47" s="4"/>
      <c r="AB47" s="4"/>
      <c r="AC47" s="4"/>
      <c r="AD47" s="4"/>
      <c r="AL47" s="4"/>
      <c r="AN47" s="3"/>
      <c r="BU47" s="4"/>
    </row>
    <row r="48" spans="26:73" x14ac:dyDescent="0.25">
      <c r="Z48" s="4"/>
      <c r="AA48" s="4"/>
      <c r="AB48" s="4"/>
      <c r="AC48" s="4"/>
      <c r="AD48" s="4"/>
      <c r="AL48" s="4"/>
      <c r="AN48" s="3"/>
      <c r="BU48" s="4"/>
    </row>
    <row r="49" spans="26:73" x14ac:dyDescent="0.25">
      <c r="Z49" s="4"/>
      <c r="AA49" s="4"/>
      <c r="AB49" s="4"/>
      <c r="AC49" s="4"/>
      <c r="AD49" s="4"/>
      <c r="AL49" s="4"/>
      <c r="AN49" s="3"/>
      <c r="BU49" s="4"/>
    </row>
    <row r="50" spans="26:73" x14ac:dyDescent="0.25">
      <c r="Z50" s="4"/>
      <c r="AA50" s="4"/>
      <c r="AB50" s="4"/>
      <c r="AC50" s="4"/>
      <c r="AD50" s="4"/>
      <c r="AL50" s="4"/>
      <c r="AN50" s="3"/>
      <c r="BU50" s="4"/>
    </row>
    <row r="51" spans="26:73" x14ac:dyDescent="0.25">
      <c r="Z51" s="4"/>
      <c r="AA51" s="4"/>
      <c r="AB51" s="4"/>
      <c r="AC51" s="4"/>
      <c r="AD51" s="4"/>
      <c r="AL51" s="4"/>
      <c r="AN51" s="3"/>
      <c r="BU51" s="4"/>
    </row>
    <row r="52" spans="26:73" x14ac:dyDescent="0.25">
      <c r="Z52" s="4"/>
      <c r="AA52" s="4"/>
      <c r="AB52" s="4"/>
      <c r="AC52" s="4"/>
      <c r="AD52" s="4"/>
      <c r="AL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B52" s="4"/>
      <c r="BC52" s="4"/>
      <c r="BD52" s="4"/>
      <c r="BE52" s="4"/>
    </row>
    <row r="53" spans="26:73" x14ac:dyDescent="0.25">
      <c r="Z53" s="4"/>
      <c r="AA53" s="4"/>
      <c r="AB53" s="4"/>
      <c r="AC53" s="4"/>
      <c r="AD53" s="4"/>
      <c r="AL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B53" s="4"/>
      <c r="BC53" s="4"/>
      <c r="BD53" s="4"/>
      <c r="BE53" s="4"/>
    </row>
    <row r="54" spans="26:73" x14ac:dyDescent="0.25">
      <c r="Z54" s="4"/>
      <c r="AA54" s="4"/>
      <c r="AB54" s="4"/>
      <c r="AC54" s="4"/>
      <c r="AD54" s="4"/>
      <c r="AI54" s="1"/>
      <c r="AJ54" s="1"/>
      <c r="AN54" s="4"/>
      <c r="AO54" s="1"/>
      <c r="AU54" s="4"/>
      <c r="AV54" s="1"/>
      <c r="AZ54" s="4"/>
      <c r="BA54" s="1"/>
      <c r="BE54" s="4"/>
      <c r="BF54" s="1"/>
    </row>
    <row r="55" spans="26:73" x14ac:dyDescent="0.25">
      <c r="Z55" s="4"/>
      <c r="AA55" s="4"/>
      <c r="AB55" s="4"/>
      <c r="AC55" s="4"/>
      <c r="AD55" s="4"/>
      <c r="AN55" s="4"/>
      <c r="AU55" s="4"/>
      <c r="AZ55" s="4"/>
      <c r="BE55" s="4"/>
    </row>
    <row r="56" spans="26:73" x14ac:dyDescent="0.25">
      <c r="AN56" s="4"/>
      <c r="AU56" s="4"/>
      <c r="AZ56" s="4"/>
      <c r="BE56" s="4"/>
    </row>
    <row r="57" spans="26:73" x14ac:dyDescent="0.25">
      <c r="AN57" s="4"/>
      <c r="AU57" s="4"/>
      <c r="AZ57" s="4"/>
      <c r="BE57" s="4"/>
    </row>
    <row r="58" spans="26:73" x14ac:dyDescent="0.25">
      <c r="AI58" s="49"/>
      <c r="AJ58" s="49"/>
      <c r="AK58" s="49"/>
      <c r="AL58" s="49"/>
      <c r="AM58" s="49"/>
      <c r="AN58" s="4"/>
      <c r="AO58" s="49"/>
      <c r="AP58" s="49"/>
      <c r="AQ58" s="49"/>
      <c r="AR58" s="49"/>
      <c r="AS58" s="49"/>
      <c r="AT58" s="49"/>
      <c r="AU58" s="4"/>
      <c r="AV58" s="49"/>
      <c r="AW58" s="49"/>
      <c r="AX58" s="49"/>
      <c r="AY58" s="49"/>
      <c r="AZ58" s="4"/>
      <c r="BA58" s="49"/>
      <c r="BB58" s="49"/>
      <c r="BC58" s="49"/>
      <c r="BD58" s="89"/>
      <c r="BE58" s="4"/>
      <c r="BF58" s="49"/>
      <c r="BG58" s="49"/>
      <c r="BH58" s="49"/>
      <c r="BI58" s="49"/>
    </row>
    <row r="59" spans="26:73" x14ac:dyDescent="0.25">
      <c r="AC59" s="2"/>
      <c r="AD59" s="2"/>
      <c r="AI59" s="49"/>
      <c r="AJ59" s="49"/>
      <c r="AK59" s="49"/>
      <c r="AL59" s="49"/>
      <c r="AM59" s="49"/>
      <c r="AO59" s="49"/>
      <c r="AP59" s="49"/>
      <c r="AQ59" s="49"/>
      <c r="AR59" s="49"/>
      <c r="AS59" s="49"/>
      <c r="AT59" s="49"/>
      <c r="AU59" s="4"/>
      <c r="AV59" s="49"/>
      <c r="AW59" s="49"/>
      <c r="AX59" s="49"/>
      <c r="AY59" s="49"/>
      <c r="AZ59" s="4"/>
      <c r="BA59" s="49"/>
      <c r="BB59" s="49"/>
      <c r="BC59" s="49"/>
      <c r="BD59" s="89"/>
      <c r="BF59" s="49"/>
      <c r="BG59" s="49"/>
      <c r="BH59" s="49"/>
      <c r="BI59" s="49"/>
    </row>
    <row r="60" spans="26:73" x14ac:dyDescent="0.25">
      <c r="AI60" s="49"/>
      <c r="AJ60" s="49"/>
      <c r="AK60" s="49"/>
      <c r="AL60" s="49"/>
      <c r="AM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BA60" s="49"/>
      <c r="BB60" s="49"/>
      <c r="BC60" s="49"/>
      <c r="BD60" s="89"/>
      <c r="BF60" s="49"/>
      <c r="BG60" s="49"/>
      <c r="BH60" s="49"/>
      <c r="BI60" s="49"/>
    </row>
    <row r="61" spans="26:73" x14ac:dyDescent="0.25">
      <c r="AI61" s="49"/>
      <c r="AJ61" s="49"/>
      <c r="AL61" s="49"/>
      <c r="AM61" s="49"/>
      <c r="AO61" s="49"/>
      <c r="AR61" s="49"/>
      <c r="AS61" s="49"/>
      <c r="AT61" s="49"/>
      <c r="AV61" s="49"/>
      <c r="AW61" s="49"/>
      <c r="AX61" s="49"/>
      <c r="AY61" s="49"/>
      <c r="BA61" s="49"/>
      <c r="BB61" s="49"/>
      <c r="BC61" s="49"/>
      <c r="BD61" s="89"/>
      <c r="BF61" s="49"/>
      <c r="BG61" s="49"/>
      <c r="BH61" s="49"/>
      <c r="BI61" s="49"/>
    </row>
    <row r="62" spans="26:73" x14ac:dyDescent="0.25">
      <c r="AI62" s="49"/>
      <c r="AJ62" s="49"/>
      <c r="AK62" s="49"/>
      <c r="AL62" s="49"/>
      <c r="AM62" s="49"/>
      <c r="AO62" s="49"/>
      <c r="AP62" s="49"/>
      <c r="AQ62" s="49"/>
      <c r="AR62" s="49"/>
      <c r="AS62" s="49"/>
      <c r="AT62" s="49"/>
      <c r="AV62" s="49"/>
      <c r="AW62" s="49"/>
      <c r="AX62" s="49"/>
      <c r="AY62" s="49"/>
      <c r="BA62" s="49"/>
      <c r="BB62" s="49"/>
      <c r="BC62" s="49"/>
      <c r="BD62" s="89"/>
      <c r="BF62" s="49"/>
      <c r="BG62" s="49"/>
      <c r="BH62" s="49"/>
      <c r="BI62" s="49"/>
    </row>
    <row r="63" spans="26:73" x14ac:dyDescent="0.25">
      <c r="AC63" s="1"/>
      <c r="AD63" s="1"/>
      <c r="AI63" s="49"/>
      <c r="AJ63" s="49"/>
      <c r="AK63" s="49"/>
      <c r="AL63" s="49"/>
      <c r="AM63" s="49"/>
      <c r="AO63" s="49"/>
      <c r="AP63" s="49"/>
      <c r="AQ63" s="49"/>
      <c r="AR63" s="49"/>
      <c r="AS63" s="49"/>
      <c r="AT63" s="49"/>
      <c r="AW63" s="49"/>
      <c r="AX63" s="49"/>
      <c r="AY63" s="49"/>
      <c r="BF63" s="49"/>
      <c r="BG63" s="49"/>
      <c r="BH63" s="49"/>
      <c r="BI63" s="49"/>
    </row>
    <row r="64" spans="26:73" x14ac:dyDescent="0.25">
      <c r="AI64" s="3"/>
      <c r="AJ64" s="3"/>
      <c r="AK64" s="52"/>
      <c r="AL64" s="52"/>
      <c r="AM64" s="53"/>
      <c r="AN64" s="1"/>
      <c r="AR64" s="4"/>
      <c r="AS64" s="4"/>
      <c r="AT64" s="4"/>
      <c r="AU64" s="4"/>
      <c r="AV64" s="4"/>
      <c r="AW64" s="4"/>
      <c r="AX64" s="4"/>
      <c r="AY64" s="4"/>
      <c r="AZ64" s="4"/>
    </row>
    <row r="65" spans="37:52" x14ac:dyDescent="0.25">
      <c r="AK65" s="54"/>
      <c r="AL65" s="55"/>
      <c r="AM65" s="55"/>
    </row>
    <row r="66" spans="37:52" x14ac:dyDescent="0.25">
      <c r="AK66" s="54"/>
      <c r="AL66" s="54"/>
      <c r="AM66" s="55"/>
    </row>
    <row r="67" spans="37:52" x14ac:dyDescent="0.25">
      <c r="AK67" s="54"/>
      <c r="AL67" s="54"/>
      <c r="AM67" s="55"/>
    </row>
    <row r="68" spans="37:52" x14ac:dyDescent="0.25">
      <c r="AK68" s="54"/>
      <c r="AL68" s="54"/>
      <c r="AM68" s="55"/>
      <c r="AN68" s="4"/>
      <c r="AU68" s="4"/>
      <c r="AV68" s="4"/>
      <c r="AW68" s="4"/>
      <c r="AX68" s="4"/>
      <c r="AY68" s="4"/>
      <c r="AZ68" s="4"/>
    </row>
    <row r="69" spans="37:52" x14ac:dyDescent="0.25">
      <c r="AK69" s="54"/>
      <c r="AL69" s="54"/>
      <c r="AM69" s="55"/>
      <c r="AN69" s="4"/>
      <c r="AU69" s="4"/>
      <c r="AV69" s="4"/>
      <c r="AW69" s="4"/>
      <c r="AX69" s="4"/>
      <c r="AY69" s="4"/>
      <c r="AZ69" s="4"/>
    </row>
    <row r="70" spans="37:52" x14ac:dyDescent="0.25">
      <c r="AM70" s="49"/>
      <c r="AN70" s="4"/>
      <c r="AU70" s="4"/>
      <c r="AV70" s="4"/>
      <c r="AW70" s="4"/>
      <c r="AX70" s="4"/>
      <c r="AY70" s="4"/>
      <c r="AZ70" s="4"/>
    </row>
    <row r="71" spans="37:52" x14ac:dyDescent="0.25">
      <c r="AN71" s="4"/>
      <c r="AU71" s="4"/>
      <c r="AV71" s="4"/>
      <c r="AW71" s="4"/>
      <c r="AX71" s="4"/>
      <c r="AY71" s="4"/>
      <c r="AZ71" s="4"/>
    </row>
    <row r="72" spans="37:52" x14ac:dyDescent="0.25">
      <c r="AN72" s="4"/>
      <c r="AU72" s="4"/>
      <c r="AV72" s="4"/>
      <c r="AW72" s="4"/>
      <c r="AX72" s="4"/>
      <c r="AY72" s="4"/>
      <c r="AZ72" s="4"/>
    </row>
    <row r="73" spans="37:52" x14ac:dyDescent="0.25">
      <c r="AN73" s="4"/>
      <c r="AU73" s="4"/>
      <c r="AV73" s="4"/>
      <c r="AW73" s="4"/>
      <c r="AX73" s="4"/>
      <c r="AY73" s="4"/>
      <c r="AZ73" s="4"/>
    </row>
    <row r="75" spans="37:52" x14ac:dyDescent="0.25">
      <c r="AR75" s="4"/>
    </row>
    <row r="76" spans="37:52" x14ac:dyDescent="0.25">
      <c r="AR76" s="4"/>
    </row>
    <row r="89" spans="31:60" ht="13.8" thickBot="1" x14ac:dyDescent="0.3"/>
    <row r="90" spans="31:60" x14ac:dyDescent="0.25">
      <c r="AE90" s="154"/>
      <c r="AF90" s="162"/>
      <c r="AG90" s="157"/>
      <c r="AH90" s="158"/>
      <c r="AI90" s="162"/>
      <c r="AJ90" s="156"/>
      <c r="AK90" s="157"/>
      <c r="AL90" s="158"/>
      <c r="AM90" s="162"/>
      <c r="AN90" s="157"/>
      <c r="AO90" s="158"/>
      <c r="AP90" s="156"/>
      <c r="AQ90" s="156"/>
      <c r="AR90" s="157"/>
      <c r="AS90" s="158"/>
      <c r="AT90" s="99"/>
      <c r="AV90" s="154"/>
      <c r="AW90" s="162"/>
      <c r="AX90" s="157"/>
      <c r="AY90" s="158"/>
      <c r="AZ90" s="162"/>
      <c r="BA90" s="157"/>
      <c r="BB90" s="158"/>
      <c r="BC90" s="162"/>
      <c r="BD90" s="157"/>
      <c r="BE90" s="158"/>
      <c r="BF90" s="156"/>
      <c r="BG90" s="157"/>
      <c r="BH90" s="158"/>
    </row>
    <row r="91" spans="31:60" ht="13.8" thickBot="1" x14ac:dyDescent="0.3">
      <c r="AE91" s="155"/>
      <c r="AF91" s="33"/>
      <c r="AG91" s="24"/>
      <c r="AH91" s="25"/>
      <c r="AI91" s="33"/>
      <c r="AJ91" s="29"/>
      <c r="AK91" s="24"/>
      <c r="AL91" s="25"/>
      <c r="AM91" s="33"/>
      <c r="AN91" s="24"/>
      <c r="AO91" s="25"/>
      <c r="AP91" s="29"/>
      <c r="AQ91" s="29"/>
      <c r="AR91" s="24"/>
      <c r="AS91" s="25"/>
      <c r="AT91" s="99"/>
      <c r="AV91" s="155"/>
      <c r="AW91" s="33"/>
      <c r="AX91" s="24"/>
      <c r="AY91" s="25"/>
      <c r="AZ91" s="33"/>
      <c r="BA91" s="24"/>
      <c r="BB91" s="25"/>
      <c r="BC91" s="33"/>
      <c r="BD91" s="24"/>
      <c r="BE91" s="25"/>
      <c r="BF91" s="29"/>
      <c r="BG91" s="24"/>
      <c r="BH91" s="25"/>
    </row>
    <row r="92" spans="31:60" x14ac:dyDescent="0.25">
      <c r="AE92" s="26"/>
      <c r="AF92" s="22"/>
      <c r="AG92" s="20"/>
      <c r="AH92" s="21"/>
      <c r="AI92" s="22"/>
      <c r="AJ92" s="30"/>
      <c r="AK92" s="20"/>
      <c r="AL92" s="21"/>
      <c r="AM92" s="34"/>
      <c r="AN92" s="20"/>
      <c r="AO92" s="21"/>
      <c r="AP92" s="30"/>
      <c r="AQ92" s="30"/>
      <c r="AR92" s="20"/>
      <c r="AS92" s="21"/>
      <c r="AV92" s="26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</row>
    <row r="93" spans="31:60" x14ac:dyDescent="0.25">
      <c r="AE93" s="27"/>
      <c r="AF93" s="15"/>
      <c r="AG93" s="20"/>
      <c r="AH93" s="16"/>
      <c r="AI93" s="15"/>
      <c r="AJ93" s="30"/>
      <c r="AK93" s="20"/>
      <c r="AL93" s="16"/>
      <c r="AM93" s="35"/>
      <c r="AN93" s="20"/>
      <c r="AO93" s="16"/>
      <c r="AP93" s="31"/>
      <c r="AQ93" s="30"/>
      <c r="AR93" s="20"/>
      <c r="AS93" s="16"/>
      <c r="AV93" s="27"/>
      <c r="AW93" s="22"/>
      <c r="AX93" s="22"/>
      <c r="AY93" s="22"/>
      <c r="AZ93" s="22"/>
      <c r="BA93" s="22"/>
      <c r="BB93" s="22"/>
      <c r="BC93" s="35"/>
      <c r="BD93" s="22"/>
      <c r="BE93" s="22"/>
      <c r="BF93" s="22"/>
      <c r="BG93" s="22"/>
      <c r="BH93" s="22"/>
    </row>
    <row r="94" spans="31:60" x14ac:dyDescent="0.25">
      <c r="AE94" s="26"/>
      <c r="AF94" s="15"/>
      <c r="AG94" s="20"/>
      <c r="AH94" s="16"/>
      <c r="AI94" s="15"/>
      <c r="AJ94" s="30"/>
      <c r="AK94" s="20"/>
      <c r="AL94" s="16"/>
      <c r="AM94" s="35"/>
      <c r="AN94" s="20"/>
      <c r="AO94" s="16"/>
      <c r="AP94" s="31"/>
      <c r="AQ94" s="30"/>
      <c r="AR94" s="20"/>
      <c r="AS94" s="16"/>
      <c r="AV94" s="26"/>
      <c r="AW94" s="22"/>
      <c r="AX94" s="22"/>
      <c r="AY94" s="22"/>
      <c r="AZ94" s="22"/>
      <c r="BA94" s="22"/>
      <c r="BB94" s="22"/>
      <c r="BC94" s="35"/>
      <c r="BD94" s="22"/>
      <c r="BE94" s="22"/>
      <c r="BF94" s="22"/>
      <c r="BG94" s="22"/>
      <c r="BH94" s="22"/>
    </row>
    <row r="95" spans="31:60" x14ac:dyDescent="0.25">
      <c r="AE95" s="27"/>
      <c r="AF95" s="15"/>
      <c r="AG95" s="20"/>
      <c r="AH95" s="16"/>
      <c r="AI95" s="15"/>
      <c r="AJ95" s="30"/>
      <c r="AK95" s="20"/>
      <c r="AL95" s="16"/>
      <c r="AM95" s="35"/>
      <c r="AN95" s="20"/>
      <c r="AO95" s="16"/>
      <c r="AP95" s="31"/>
      <c r="AQ95" s="30"/>
      <c r="AR95" s="20"/>
      <c r="AS95" s="16"/>
      <c r="AV95" s="27"/>
      <c r="AW95" s="22"/>
      <c r="AX95" s="22"/>
      <c r="AY95" s="22"/>
      <c r="AZ95" s="22"/>
      <c r="BA95" s="22"/>
      <c r="BB95" s="22"/>
      <c r="BC95" s="35"/>
      <c r="BD95" s="22"/>
      <c r="BE95" s="22"/>
      <c r="BF95" s="22"/>
      <c r="BG95" s="22"/>
      <c r="BH95" s="22"/>
    </row>
    <row r="96" spans="31:60" x14ac:dyDescent="0.25">
      <c r="AE96" s="26"/>
      <c r="AF96" s="15"/>
      <c r="AG96" s="20"/>
      <c r="AH96" s="16"/>
      <c r="AI96" s="15"/>
      <c r="AJ96" s="30"/>
      <c r="AK96" s="20"/>
      <c r="AL96" s="16"/>
      <c r="AM96" s="35"/>
      <c r="AN96" s="20"/>
      <c r="AO96" s="16"/>
      <c r="AP96" s="31"/>
      <c r="AQ96" s="30"/>
      <c r="AR96" s="20"/>
      <c r="AS96" s="16"/>
      <c r="AV96" s="26"/>
      <c r="AW96" s="22"/>
      <c r="AX96" s="22"/>
      <c r="AY96" s="22"/>
      <c r="AZ96" s="22"/>
      <c r="BA96" s="22"/>
      <c r="BB96" s="22"/>
      <c r="BC96" s="35"/>
      <c r="BD96" s="22"/>
      <c r="BE96" s="22"/>
      <c r="BF96" s="22"/>
      <c r="BG96" s="22"/>
      <c r="BH96" s="22"/>
    </row>
    <row r="97" spans="31:60" x14ac:dyDescent="0.25">
      <c r="AE97" s="27"/>
      <c r="AF97" s="15"/>
      <c r="AG97" s="20"/>
      <c r="AH97" s="16"/>
      <c r="AI97" s="15"/>
      <c r="AJ97" s="30"/>
      <c r="AK97" s="20"/>
      <c r="AL97" s="16"/>
      <c r="AM97" s="35"/>
      <c r="AN97" s="20"/>
      <c r="AO97" s="16"/>
      <c r="AP97" s="31"/>
      <c r="AQ97" s="30"/>
      <c r="AR97" s="20"/>
      <c r="AS97" s="16"/>
      <c r="AV97" s="27"/>
      <c r="AW97" s="22"/>
      <c r="AX97" s="22"/>
      <c r="AY97" s="22"/>
      <c r="AZ97" s="22"/>
      <c r="BA97" s="22"/>
      <c r="BB97" s="22"/>
      <c r="BC97" s="35"/>
      <c r="BD97" s="22"/>
      <c r="BE97" s="22"/>
      <c r="BF97" s="22"/>
      <c r="BG97" s="22"/>
      <c r="BH97" s="22"/>
    </row>
    <row r="98" spans="31:60" x14ac:dyDescent="0.25">
      <c r="AE98" s="26"/>
      <c r="AF98" s="15"/>
      <c r="AG98" s="20"/>
      <c r="AH98" s="16"/>
      <c r="AI98" s="15"/>
      <c r="AJ98" s="30"/>
      <c r="AK98" s="20"/>
      <c r="AL98" s="16"/>
      <c r="AM98" s="35"/>
      <c r="AN98" s="20"/>
      <c r="AO98" s="16"/>
      <c r="AP98" s="31"/>
      <c r="AQ98" s="30"/>
      <c r="AR98" s="20"/>
      <c r="AS98" s="16"/>
      <c r="AV98" s="26"/>
      <c r="AW98" s="22"/>
      <c r="AX98" s="22"/>
      <c r="AY98" s="22"/>
      <c r="AZ98" s="22"/>
      <c r="BA98" s="22"/>
      <c r="BB98" s="22"/>
      <c r="BC98" s="35"/>
      <c r="BD98" s="22"/>
      <c r="BE98" s="22"/>
      <c r="BF98" s="22"/>
      <c r="BG98" s="22"/>
      <c r="BH98" s="22"/>
    </row>
    <row r="99" spans="31:60" x14ac:dyDescent="0.25">
      <c r="AE99" s="27"/>
      <c r="AF99" s="15"/>
      <c r="AG99" s="20"/>
      <c r="AH99" s="16"/>
      <c r="AI99" s="15"/>
      <c r="AJ99" s="30"/>
      <c r="AK99" s="20"/>
      <c r="AL99" s="16"/>
      <c r="AM99" s="35"/>
      <c r="AN99" s="20"/>
      <c r="AO99" s="16"/>
      <c r="AP99" s="31"/>
      <c r="AQ99" s="30"/>
      <c r="AR99" s="20"/>
      <c r="AS99" s="16"/>
      <c r="AV99" s="27"/>
      <c r="AW99" s="22"/>
      <c r="AX99" s="22"/>
      <c r="AY99" s="22"/>
      <c r="AZ99" s="22"/>
      <c r="BA99" s="22"/>
      <c r="BB99" s="22"/>
      <c r="BC99" s="35"/>
      <c r="BD99" s="22"/>
      <c r="BE99" s="22"/>
      <c r="BF99" s="22"/>
      <c r="BG99" s="22"/>
      <c r="BH99" s="22"/>
    </row>
    <row r="100" spans="31:60" x14ac:dyDescent="0.25">
      <c r="AE100" s="26"/>
      <c r="AF100" s="15"/>
      <c r="AG100" s="20"/>
      <c r="AH100" s="16"/>
      <c r="AI100" s="15"/>
      <c r="AJ100" s="30"/>
      <c r="AK100" s="20"/>
      <c r="AL100" s="16"/>
      <c r="AM100" s="35"/>
      <c r="AN100" s="20"/>
      <c r="AO100" s="16"/>
      <c r="AP100" s="31"/>
      <c r="AQ100" s="30"/>
      <c r="AR100" s="20"/>
      <c r="AS100" s="16"/>
      <c r="AV100" s="26"/>
      <c r="AW100" s="22"/>
      <c r="AX100" s="22"/>
      <c r="AY100" s="22"/>
      <c r="AZ100" s="22"/>
      <c r="BA100" s="22"/>
      <c r="BB100" s="22"/>
      <c r="BC100" s="35"/>
      <c r="BD100" s="22"/>
      <c r="BE100" s="22"/>
      <c r="BF100" s="22"/>
      <c r="BG100" s="22"/>
      <c r="BH100" s="22"/>
    </row>
    <row r="101" spans="31:60" ht="13.8" thickBot="1" x14ac:dyDescent="0.3">
      <c r="AE101" s="28"/>
      <c r="AF101" s="17"/>
      <c r="AG101" s="23"/>
      <c r="AH101" s="19"/>
      <c r="AI101" s="17"/>
      <c r="AJ101" s="101"/>
      <c r="AK101" s="23"/>
      <c r="AL101" s="19"/>
      <c r="AM101" s="36"/>
      <c r="AN101" s="23"/>
      <c r="AO101" s="19"/>
      <c r="AP101" s="32"/>
      <c r="AQ101" s="101"/>
      <c r="AR101" s="23"/>
      <c r="AS101" s="19"/>
      <c r="AV101" s="28"/>
      <c r="AW101" s="22"/>
      <c r="AX101" s="22"/>
      <c r="AY101" s="22"/>
      <c r="AZ101" s="22"/>
      <c r="BA101" s="22"/>
      <c r="BB101" s="22"/>
      <c r="BC101" s="36"/>
      <c r="BD101" s="22"/>
      <c r="BE101" s="22"/>
      <c r="BF101" s="22"/>
      <c r="BG101" s="22"/>
      <c r="BH101" s="22"/>
    </row>
    <row r="103" spans="31:60" ht="13.8" thickBot="1" x14ac:dyDescent="0.3"/>
    <row r="104" spans="31:60" ht="16.2" thickBot="1" x14ac:dyDescent="0.35">
      <c r="AE104" s="159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1"/>
      <c r="AT104" s="100"/>
    </row>
    <row r="105" spans="31:60" x14ac:dyDescent="0.25">
      <c r="AE105" s="154"/>
      <c r="AF105" s="162"/>
      <c r="AG105" s="157"/>
      <c r="AH105" s="158"/>
      <c r="AI105" s="162"/>
      <c r="AJ105" s="156"/>
      <c r="AK105" s="157"/>
      <c r="AL105" s="158"/>
      <c r="AM105" s="162"/>
      <c r="AN105" s="157"/>
      <c r="AO105" s="158"/>
      <c r="AP105" s="156"/>
      <c r="AQ105" s="156"/>
      <c r="AR105" s="157"/>
      <c r="AS105" s="158"/>
      <c r="AT105" s="99"/>
    </row>
    <row r="106" spans="31:60" ht="13.8" thickBot="1" x14ac:dyDescent="0.3">
      <c r="AE106" s="155"/>
      <c r="AF106" s="33"/>
      <c r="AG106" s="24"/>
      <c r="AH106" s="25"/>
      <c r="AI106" s="33"/>
      <c r="AJ106" s="29"/>
      <c r="AK106" s="24"/>
      <c r="AL106" s="25"/>
      <c r="AM106" s="33"/>
      <c r="AN106" s="24"/>
      <c r="AO106" s="25"/>
      <c r="AP106" s="33"/>
      <c r="AQ106" s="29"/>
      <c r="AR106" s="24"/>
      <c r="AS106" s="25"/>
      <c r="AT106" s="99"/>
    </row>
    <row r="107" spans="31:60" x14ac:dyDescent="0.25">
      <c r="AE107" s="43"/>
      <c r="AF107" s="38"/>
      <c r="AG107" s="39"/>
      <c r="AH107" s="40"/>
      <c r="AI107" s="38"/>
      <c r="AJ107" s="41"/>
      <c r="AK107" s="39"/>
      <c r="AL107" s="40"/>
      <c r="AM107" s="15"/>
      <c r="AN107" s="39"/>
      <c r="AO107" s="40"/>
      <c r="AP107" s="41"/>
      <c r="AQ107" s="41"/>
      <c r="AR107" s="39"/>
      <c r="AS107" s="40"/>
    </row>
    <row r="108" spans="31:60" x14ac:dyDescent="0.25">
      <c r="AE108" s="44"/>
      <c r="AF108" s="15"/>
      <c r="AG108" s="20"/>
      <c r="AH108" s="21"/>
      <c r="AI108" s="15"/>
      <c r="AJ108" s="30"/>
      <c r="AK108" s="20"/>
      <c r="AL108" s="21"/>
      <c r="AM108" s="15"/>
      <c r="AN108" s="20"/>
      <c r="AO108" s="21"/>
      <c r="AP108" s="31"/>
      <c r="AQ108" s="30"/>
      <c r="AR108" s="20"/>
      <c r="AS108" s="21"/>
    </row>
    <row r="109" spans="31:60" x14ac:dyDescent="0.25">
      <c r="AE109" s="45"/>
      <c r="AF109" s="15"/>
      <c r="AG109" s="20"/>
      <c r="AH109" s="21"/>
      <c r="AI109" s="15"/>
      <c r="AJ109" s="30"/>
      <c r="AK109" s="20"/>
      <c r="AL109" s="21"/>
      <c r="AM109" s="15"/>
      <c r="AN109" s="20"/>
      <c r="AO109" s="21"/>
      <c r="AP109" s="31"/>
      <c r="AQ109" s="30"/>
      <c r="AR109" s="20"/>
      <c r="AS109" s="21"/>
    </row>
    <row r="110" spans="31:60" x14ac:dyDescent="0.25">
      <c r="AE110" s="44"/>
      <c r="AF110" s="15"/>
      <c r="AG110" s="20"/>
      <c r="AH110" s="21"/>
      <c r="AI110" s="15"/>
      <c r="AJ110" s="30"/>
      <c r="AK110" s="20"/>
      <c r="AL110" s="21"/>
      <c r="AM110" s="15"/>
      <c r="AN110" s="20"/>
      <c r="AO110" s="21"/>
      <c r="AP110" s="31"/>
      <c r="AQ110" s="30"/>
      <c r="AR110" s="20"/>
      <c r="AS110" s="21"/>
    </row>
    <row r="111" spans="31:60" x14ac:dyDescent="0.25">
      <c r="AE111" s="45"/>
      <c r="AF111" s="15"/>
      <c r="AG111" s="20"/>
      <c r="AH111" s="21"/>
      <c r="AI111" s="15"/>
      <c r="AJ111" s="30"/>
      <c r="AK111" s="20"/>
      <c r="AL111" s="21"/>
      <c r="AM111" s="15"/>
      <c r="AN111" s="20"/>
      <c r="AO111" s="21"/>
      <c r="AP111" s="31"/>
      <c r="AQ111" s="30"/>
      <c r="AR111" s="20"/>
      <c r="AS111" s="21"/>
    </row>
    <row r="112" spans="31:60" x14ac:dyDescent="0.25">
      <c r="AE112" s="44"/>
      <c r="AF112" s="15"/>
      <c r="AG112" s="20"/>
      <c r="AH112" s="21"/>
      <c r="AI112" s="15"/>
      <c r="AJ112" s="30"/>
      <c r="AK112" s="20"/>
      <c r="AL112" s="21"/>
      <c r="AM112" s="15"/>
      <c r="AN112" s="20"/>
      <c r="AO112" s="21"/>
      <c r="AP112" s="31"/>
      <c r="AQ112" s="30"/>
      <c r="AR112" s="20"/>
      <c r="AS112" s="21"/>
    </row>
    <row r="113" spans="31:46" x14ac:dyDescent="0.25">
      <c r="AE113" s="45"/>
      <c r="AF113" s="15"/>
      <c r="AG113" s="20"/>
      <c r="AH113" s="21"/>
      <c r="AI113" s="15"/>
      <c r="AJ113" s="30"/>
      <c r="AK113" s="20"/>
      <c r="AL113" s="21"/>
      <c r="AM113" s="15"/>
      <c r="AN113" s="20"/>
      <c r="AO113" s="21"/>
      <c r="AP113" s="31"/>
      <c r="AQ113" s="30"/>
      <c r="AR113" s="20"/>
      <c r="AS113" s="21"/>
    </row>
    <row r="114" spans="31:46" x14ac:dyDescent="0.25">
      <c r="AE114" s="44"/>
      <c r="AF114" s="15"/>
      <c r="AG114" s="20"/>
      <c r="AH114" s="21"/>
      <c r="AI114" s="15"/>
      <c r="AJ114" s="30"/>
      <c r="AK114" s="20"/>
      <c r="AL114" s="21"/>
      <c r="AM114" s="15"/>
      <c r="AN114" s="20"/>
      <c r="AO114" s="21"/>
      <c r="AP114" s="31"/>
      <c r="AQ114" s="30"/>
      <c r="AR114" s="20"/>
      <c r="AS114" s="21"/>
    </row>
    <row r="115" spans="31:46" x14ac:dyDescent="0.25">
      <c r="AE115" s="45"/>
      <c r="AF115" s="15"/>
      <c r="AG115" s="20"/>
      <c r="AH115" s="21"/>
      <c r="AI115" s="15"/>
      <c r="AJ115" s="30"/>
      <c r="AK115" s="20"/>
      <c r="AL115" s="21"/>
      <c r="AM115" s="15"/>
      <c r="AN115" s="20"/>
      <c r="AO115" s="21"/>
      <c r="AP115" s="31"/>
      <c r="AQ115" s="30"/>
      <c r="AR115" s="20"/>
      <c r="AS115" s="21"/>
    </row>
    <row r="116" spans="31:46" ht="13.8" thickBot="1" x14ac:dyDescent="0.3">
      <c r="AE116" s="46"/>
      <c r="AF116" s="17"/>
      <c r="AG116" s="23"/>
      <c r="AH116" s="42"/>
      <c r="AI116" s="17"/>
      <c r="AJ116" s="101"/>
      <c r="AK116" s="23"/>
      <c r="AL116" s="42"/>
      <c r="AM116" s="17"/>
      <c r="AN116" s="23"/>
      <c r="AO116" s="42"/>
      <c r="AP116" s="32"/>
      <c r="AQ116" s="101"/>
      <c r="AR116" s="23"/>
      <c r="AS116" s="42"/>
    </row>
    <row r="117" spans="31:46" x14ac:dyDescent="0.25">
      <c r="AH117" s="47"/>
      <c r="AL117" s="47"/>
      <c r="AO117" s="47"/>
      <c r="AS117" s="47"/>
    </row>
    <row r="119" spans="31:46" ht="13.8" thickBot="1" x14ac:dyDescent="0.3"/>
    <row r="120" spans="31:46" ht="16.2" thickBot="1" x14ac:dyDescent="0.35">
      <c r="AE120" s="159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1"/>
      <c r="AT120" s="100"/>
    </row>
    <row r="121" spans="31:46" x14ac:dyDescent="0.25">
      <c r="AE121" s="154"/>
      <c r="AF121" s="162"/>
      <c r="AG121" s="157"/>
      <c r="AH121" s="158"/>
      <c r="AI121" s="162"/>
      <c r="AJ121" s="156"/>
      <c r="AK121" s="157"/>
      <c r="AL121" s="158"/>
      <c r="AM121" s="162"/>
      <c r="AN121" s="157"/>
      <c r="AO121" s="158"/>
      <c r="AP121" s="156"/>
      <c r="AQ121" s="156"/>
      <c r="AR121" s="157"/>
      <c r="AS121" s="158"/>
      <c r="AT121" s="99"/>
    </row>
    <row r="122" spans="31:46" ht="13.8" thickBot="1" x14ac:dyDescent="0.3">
      <c r="AE122" s="155"/>
      <c r="AF122" s="33"/>
      <c r="AG122" s="24"/>
      <c r="AH122" s="25"/>
      <c r="AI122" s="33"/>
      <c r="AJ122" s="29"/>
      <c r="AK122" s="24"/>
      <c r="AL122" s="25"/>
      <c r="AM122" s="33"/>
      <c r="AN122" s="24"/>
      <c r="AO122" s="25"/>
      <c r="AP122" s="33"/>
      <c r="AQ122" s="29"/>
      <c r="AR122" s="24"/>
      <c r="AS122" s="25"/>
      <c r="AT122" s="99"/>
    </row>
    <row r="123" spans="31:46" x14ac:dyDescent="0.25">
      <c r="AE123" s="37"/>
      <c r="AF123" s="38"/>
      <c r="AG123" s="39"/>
      <c r="AH123" s="40"/>
      <c r="AI123" s="38"/>
      <c r="AJ123" s="41"/>
      <c r="AK123" s="39"/>
      <c r="AL123" s="40"/>
      <c r="AM123" s="15"/>
      <c r="AN123" s="39"/>
      <c r="AO123" s="40"/>
      <c r="AP123" s="41"/>
      <c r="AQ123" s="41"/>
      <c r="AR123" s="39"/>
      <c r="AS123" s="40"/>
    </row>
    <row r="124" spans="31:46" x14ac:dyDescent="0.25">
      <c r="AE124" s="27"/>
      <c r="AF124" s="15"/>
      <c r="AG124" s="20"/>
      <c r="AH124" s="21"/>
      <c r="AI124" s="15"/>
      <c r="AJ124" s="30"/>
      <c r="AK124" s="20"/>
      <c r="AL124" s="21"/>
      <c r="AM124" s="15"/>
      <c r="AN124" s="20"/>
      <c r="AO124" s="21"/>
      <c r="AP124" s="31"/>
      <c r="AQ124" s="30"/>
      <c r="AR124" s="20"/>
      <c r="AS124" s="21"/>
    </row>
    <row r="125" spans="31:46" x14ac:dyDescent="0.25">
      <c r="AE125" s="26"/>
      <c r="AF125" s="15"/>
      <c r="AG125" s="20"/>
      <c r="AH125" s="21"/>
      <c r="AI125" s="15"/>
      <c r="AJ125" s="30"/>
      <c r="AK125" s="20"/>
      <c r="AL125" s="21"/>
      <c r="AM125" s="15"/>
      <c r="AN125" s="20"/>
      <c r="AO125" s="21"/>
      <c r="AP125" s="31"/>
      <c r="AQ125" s="30"/>
      <c r="AR125" s="20"/>
      <c r="AS125" s="21"/>
    </row>
    <row r="126" spans="31:46" x14ac:dyDescent="0.25">
      <c r="AE126" s="27"/>
      <c r="AF126" s="15"/>
      <c r="AG126" s="20"/>
      <c r="AH126" s="21"/>
      <c r="AI126" s="15"/>
      <c r="AJ126" s="30"/>
      <c r="AK126" s="20"/>
      <c r="AL126" s="21"/>
      <c r="AM126" s="15"/>
      <c r="AN126" s="20"/>
      <c r="AO126" s="21"/>
      <c r="AP126" s="31"/>
      <c r="AQ126" s="30"/>
      <c r="AR126" s="20"/>
      <c r="AS126" s="21"/>
    </row>
    <row r="127" spans="31:46" x14ac:dyDescent="0.25">
      <c r="AE127" s="26"/>
      <c r="AF127" s="15"/>
      <c r="AG127" s="20"/>
      <c r="AH127" s="21"/>
      <c r="AI127" s="15"/>
      <c r="AJ127" s="30"/>
      <c r="AK127" s="20"/>
      <c r="AL127" s="21"/>
      <c r="AM127" s="15"/>
      <c r="AN127" s="20"/>
      <c r="AO127" s="21"/>
      <c r="AP127" s="31"/>
      <c r="AQ127" s="30"/>
      <c r="AR127" s="20"/>
      <c r="AS127" s="21"/>
    </row>
    <row r="128" spans="31:46" x14ac:dyDescent="0.25">
      <c r="AE128" s="27"/>
      <c r="AF128" s="15"/>
      <c r="AG128" s="20"/>
      <c r="AH128" s="21"/>
      <c r="AI128" s="15"/>
      <c r="AJ128" s="30"/>
      <c r="AK128" s="20"/>
      <c r="AL128" s="21"/>
      <c r="AM128" s="15"/>
      <c r="AN128" s="20"/>
      <c r="AO128" s="21"/>
      <c r="AP128" s="31"/>
      <c r="AQ128" s="30"/>
      <c r="AR128" s="20"/>
      <c r="AS128" s="21"/>
    </row>
    <row r="129" spans="31:45" x14ac:dyDescent="0.25">
      <c r="AE129" s="26"/>
      <c r="AF129" s="15"/>
      <c r="AG129" s="20"/>
      <c r="AH129" s="21"/>
      <c r="AI129" s="15"/>
      <c r="AJ129" s="30"/>
      <c r="AK129" s="20"/>
      <c r="AL129" s="21"/>
      <c r="AM129" s="15"/>
      <c r="AN129" s="20"/>
      <c r="AO129" s="21"/>
      <c r="AP129" s="31"/>
      <c r="AQ129" s="30"/>
      <c r="AR129" s="20"/>
      <c r="AS129" s="21"/>
    </row>
    <row r="130" spans="31:45" x14ac:dyDescent="0.25">
      <c r="AE130" s="27"/>
      <c r="AF130" s="15"/>
      <c r="AG130" s="20"/>
      <c r="AH130" s="21"/>
      <c r="AI130" s="15"/>
      <c r="AJ130" s="30"/>
      <c r="AK130" s="20"/>
      <c r="AL130" s="21"/>
      <c r="AM130" s="15"/>
      <c r="AN130" s="20"/>
      <c r="AO130" s="21"/>
      <c r="AP130" s="31"/>
      <c r="AQ130" s="30"/>
      <c r="AR130" s="20"/>
      <c r="AS130" s="21"/>
    </row>
    <row r="131" spans="31:45" x14ac:dyDescent="0.25">
      <c r="AE131" s="26"/>
      <c r="AF131" s="15"/>
      <c r="AG131" s="20"/>
      <c r="AH131" s="21"/>
      <c r="AI131" s="15"/>
      <c r="AJ131" s="30"/>
      <c r="AK131" s="20"/>
      <c r="AL131" s="21"/>
      <c r="AM131" s="15"/>
      <c r="AN131" s="20"/>
      <c r="AO131" s="21"/>
      <c r="AP131" s="31"/>
      <c r="AQ131" s="30"/>
      <c r="AR131" s="20"/>
      <c r="AS131" s="21"/>
    </row>
    <row r="132" spans="31:45" ht="13.8" thickBot="1" x14ac:dyDescent="0.3">
      <c r="AE132" s="28"/>
      <c r="AF132" s="17"/>
      <c r="AG132" s="23"/>
      <c r="AH132" s="42"/>
      <c r="AI132" s="17"/>
      <c r="AJ132" s="101"/>
      <c r="AK132" s="23"/>
      <c r="AL132" s="42"/>
      <c r="AM132" s="17"/>
      <c r="AN132" s="23"/>
      <c r="AO132" s="42"/>
      <c r="AP132" s="32"/>
      <c r="AQ132" s="101"/>
      <c r="AR132" s="23"/>
      <c r="AS132" s="42"/>
    </row>
    <row r="135" spans="31:45" x14ac:dyDescent="0.25">
      <c r="AE135" s="26"/>
      <c r="AF135" s="15"/>
      <c r="AG135" s="20"/>
      <c r="AH135" s="21"/>
      <c r="AI135" s="15"/>
      <c r="AJ135" s="30"/>
      <c r="AK135" s="20"/>
      <c r="AL135" s="21"/>
      <c r="AM135" s="15"/>
      <c r="AN135" s="20"/>
      <c r="AO135" s="21"/>
      <c r="AP135" s="31"/>
      <c r="AQ135" s="30"/>
      <c r="AR135" s="20"/>
      <c r="AS135" s="21"/>
    </row>
  </sheetData>
  <mergeCells count="27">
    <mergeCell ref="AE121:AE122"/>
    <mergeCell ref="AF121:AH121"/>
    <mergeCell ref="AI121:AL121"/>
    <mergeCell ref="AM121:AO121"/>
    <mergeCell ref="AP121:AS121"/>
    <mergeCell ref="AE120:AS120"/>
    <mergeCell ref="AV90:AV91"/>
    <mergeCell ref="AW90:AY90"/>
    <mergeCell ref="AZ90:BB90"/>
    <mergeCell ref="BC90:BE90"/>
    <mergeCell ref="AE105:AE106"/>
    <mergeCell ref="AF105:AH105"/>
    <mergeCell ref="AI105:AL105"/>
    <mergeCell ref="AM105:AO105"/>
    <mergeCell ref="AP105:AS105"/>
    <mergeCell ref="AE104:AS104"/>
    <mergeCell ref="AP90:AS90"/>
    <mergeCell ref="B4:B5"/>
    <mergeCell ref="C4:C5"/>
    <mergeCell ref="D4:D5"/>
    <mergeCell ref="E4:E5"/>
    <mergeCell ref="BF90:BH90"/>
    <mergeCell ref="AG12:AH12"/>
    <mergeCell ref="AE90:AE91"/>
    <mergeCell ref="AF90:AH90"/>
    <mergeCell ref="AI90:AL90"/>
    <mergeCell ref="AM90:AO90"/>
  </mergeCells>
  <conditionalFormatting sqref="AF92:AF101">
    <cfRule type="colorScale" priority="41">
      <colorScale>
        <cfvo type="min"/>
        <cfvo type="max"/>
        <color rgb="FF63BE7B"/>
        <color rgb="FFFCFCFF"/>
      </colorScale>
    </cfRule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92:AG10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">
      <colorScale>
        <cfvo type="min"/>
        <cfvo type="max"/>
        <color rgb="FF63BE7B"/>
        <color rgb="FFFCFCFF"/>
      </colorScale>
    </cfRule>
  </conditionalFormatting>
  <conditionalFormatting sqref="AH92:AH101">
    <cfRule type="colorScale" priority="42">
      <colorScale>
        <cfvo type="min"/>
        <cfvo type="max"/>
        <color rgb="FF63BE7B"/>
        <color rgb="FFFCFCFF"/>
      </colorScale>
    </cfRule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07:AH11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max"/>
        <color rgb="FF63BE7B"/>
        <color rgb="FFFCFCFF"/>
      </colorScale>
    </cfRule>
  </conditionalFormatting>
  <conditionalFormatting sqref="AH123:AH132">
    <cfRule type="colorScale" priority="23">
      <colorScale>
        <cfvo type="min"/>
        <cfvo type="max"/>
        <color rgb="FF63BE7B"/>
        <color rgb="FFFCFCFF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35"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92:AJ101">
    <cfRule type="colorScale" priority="43">
      <colorScale>
        <cfvo type="min"/>
        <cfvo type="max"/>
        <color rgb="FF63BE7B"/>
        <color rgb="FFFCFCFF"/>
      </colorScale>
    </cfRule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92:AK10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rgb="FF63BE7B"/>
        <color rgb="FFFCFCFF"/>
      </colorScale>
    </cfRule>
  </conditionalFormatting>
  <conditionalFormatting sqref="AL92:AL101">
    <cfRule type="colorScale" priority="44">
      <colorScale>
        <cfvo type="min"/>
        <cfvo type="max"/>
        <color rgb="FF63BE7B"/>
        <color rgb="FFFCFCFF"/>
      </colorScale>
    </cfRule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107:AL11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max"/>
        <color rgb="FF63BE7B"/>
        <color rgb="FFFCFCFF"/>
      </colorScale>
    </cfRule>
  </conditionalFormatting>
  <conditionalFormatting sqref="AL117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123:AL132">
    <cfRule type="colorScale" priority="21">
      <colorScale>
        <cfvo type="min"/>
        <cfvo type="max"/>
        <color rgb="FF63BE7B"/>
        <color rgb="FFFCFCFF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135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N92:AN10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">
      <colorScale>
        <cfvo type="min"/>
        <cfvo type="max"/>
        <color rgb="FF63BE7B"/>
        <color rgb="FFFCFCFF"/>
      </colorScale>
    </cfRule>
  </conditionalFormatting>
  <conditionalFormatting sqref="AO92:AO101">
    <cfRule type="colorScale" priority="47">
      <colorScale>
        <cfvo type="min"/>
        <cfvo type="max"/>
        <color rgb="FF63BE7B"/>
        <color rgb="FFFCFCFF"/>
      </colorScale>
    </cfRule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107:AO116">
    <cfRule type="colorScale" priority="27">
      <colorScale>
        <cfvo type="min"/>
        <cfvo type="max"/>
        <color rgb="FF63BE7B"/>
        <color rgb="FFFCFCFF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1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AO123:AO13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AO13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1">
      <colorScale>
        <cfvo type="min"/>
        <cfvo type="max"/>
        <color rgb="FF63BE7B"/>
        <color rgb="FFFCFCFF"/>
      </colorScale>
    </cfRule>
  </conditionalFormatting>
  <conditionalFormatting sqref="AP92:AQ101">
    <cfRule type="colorScale" priority="45">
      <colorScale>
        <cfvo type="min"/>
        <cfvo type="max"/>
        <color rgb="FF63BE7B"/>
        <color rgb="FFFCFCFF"/>
      </colorScale>
    </cfRule>
  </conditionalFormatting>
  <conditionalFormatting sqref="AR92:AR101">
    <cfRule type="colorScale" priority="33">
      <colorScale>
        <cfvo type="min"/>
        <cfvo type="max"/>
        <color rgb="FF63BE7B"/>
        <color rgb="FFFCFCFF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92:AT101">
    <cfRule type="colorScale" priority="46">
      <colorScale>
        <cfvo type="min"/>
        <cfvo type="max"/>
        <color rgb="FF63BE7B"/>
        <color rgb="FFFCFCFF"/>
      </colorScale>
    </cfRule>
  </conditionalFormatting>
  <conditionalFormatting sqref="AS107:AT11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AS117:AT117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123:AT1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conditionalFormatting sqref="AS135:AT13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AW92:AW101 AX93:BB101 AX92:BH92 BD93:BH101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F820-C9D9-43A6-BFA7-B0EB9415BDFE}">
  <sheetPr>
    <tabColor rgb="FF00B050"/>
  </sheetPr>
  <dimension ref="A1:Q22"/>
  <sheetViews>
    <sheetView zoomScale="80" zoomScaleNormal="80" workbookViewId="0">
      <selection activeCell="E14" sqref="E14"/>
    </sheetView>
  </sheetViews>
  <sheetFormatPr defaultColWidth="11.77734375" defaultRowHeight="13.2" x14ac:dyDescent="0.25"/>
  <cols>
    <col min="1" max="1" width="18.5546875" customWidth="1"/>
    <col min="1019" max="1023" width="11.5546875" customWidth="1"/>
  </cols>
  <sheetData>
    <row r="1" spans="1:17" x14ac:dyDescent="0.25">
      <c r="A1" s="1" t="s">
        <v>13</v>
      </c>
      <c r="G1" s="1" t="s">
        <v>220</v>
      </c>
      <c r="L1" s="1" t="s">
        <v>221</v>
      </c>
    </row>
    <row r="2" spans="1:17" ht="13.8" thickBot="1" x14ac:dyDescent="0.3"/>
    <row r="3" spans="1:17" ht="93" thickBot="1" x14ac:dyDescent="0.3">
      <c r="A3" s="121" t="s">
        <v>25</v>
      </c>
      <c r="B3" s="105" t="s">
        <v>222</v>
      </c>
      <c r="C3" s="106" t="s">
        <v>223</v>
      </c>
      <c r="E3" s="3"/>
      <c r="G3" s="121" t="s">
        <v>25</v>
      </c>
      <c r="H3" s="105" t="s">
        <v>145</v>
      </c>
      <c r="I3" s="105" t="s">
        <v>170</v>
      </c>
      <c r="J3" s="106" t="s">
        <v>147</v>
      </c>
      <c r="Q3" s="3"/>
    </row>
    <row r="4" spans="1:17" x14ac:dyDescent="0.25">
      <c r="A4" s="125">
        <v>20</v>
      </c>
      <c r="B4" s="126">
        <v>92514</v>
      </c>
      <c r="C4" s="152">
        <v>4424</v>
      </c>
      <c r="D4">
        <v>4424</v>
      </c>
      <c r="E4" s="127"/>
      <c r="G4" s="125">
        <v>20</v>
      </c>
      <c r="H4" s="80"/>
      <c r="I4" s="126">
        <v>264</v>
      </c>
      <c r="J4" s="126">
        <v>264</v>
      </c>
    </row>
    <row r="5" spans="1:17" x14ac:dyDescent="0.25">
      <c r="A5" s="112">
        <v>40</v>
      </c>
      <c r="B5" s="122">
        <v>91812</v>
      </c>
      <c r="C5" s="152">
        <v>5198</v>
      </c>
      <c r="D5">
        <v>5198</v>
      </c>
      <c r="E5" s="127">
        <f>D5-D4</f>
        <v>774</v>
      </c>
      <c r="G5" s="112">
        <v>40</v>
      </c>
      <c r="H5" s="66"/>
      <c r="I5" s="122">
        <v>312</v>
      </c>
      <c r="J5" s="122">
        <v>312</v>
      </c>
    </row>
    <row r="6" spans="1:17" x14ac:dyDescent="0.25">
      <c r="A6" s="112">
        <v>60</v>
      </c>
      <c r="B6" s="122">
        <v>91659</v>
      </c>
      <c r="C6" s="152">
        <v>5971</v>
      </c>
      <c r="D6">
        <v>5971</v>
      </c>
      <c r="E6" s="127">
        <f>D6-D5</f>
        <v>773</v>
      </c>
      <c r="G6" s="112">
        <v>60</v>
      </c>
      <c r="H6" s="66"/>
      <c r="I6" s="122">
        <v>330</v>
      </c>
      <c r="J6" s="122">
        <v>330</v>
      </c>
    </row>
    <row r="7" spans="1:17" x14ac:dyDescent="0.25">
      <c r="A7" s="112">
        <v>80</v>
      </c>
      <c r="B7" s="122">
        <v>92249</v>
      </c>
      <c r="C7" s="152">
        <v>6723</v>
      </c>
      <c r="D7">
        <v>6723</v>
      </c>
      <c r="E7" s="127">
        <f>D7-D6</f>
        <v>752</v>
      </c>
      <c r="G7" s="112">
        <v>80</v>
      </c>
      <c r="H7" s="66"/>
      <c r="I7" s="122">
        <v>349</v>
      </c>
      <c r="J7" s="122">
        <v>349</v>
      </c>
    </row>
    <row r="8" spans="1:17" ht="13.8" thickBot="1" x14ac:dyDescent="0.3">
      <c r="A8" s="123">
        <v>100</v>
      </c>
      <c r="B8" s="124">
        <v>92489</v>
      </c>
      <c r="C8" s="152">
        <v>7478</v>
      </c>
      <c r="D8">
        <v>7478</v>
      </c>
      <c r="E8" s="127">
        <f>D8-D7</f>
        <v>755</v>
      </c>
      <c r="G8" s="123">
        <v>100</v>
      </c>
      <c r="H8" s="77"/>
      <c r="I8" s="124">
        <v>347</v>
      </c>
      <c r="J8" s="124">
        <v>347</v>
      </c>
    </row>
    <row r="10" spans="1:17" x14ac:dyDescent="0.25">
      <c r="E10" s="127"/>
    </row>
    <row r="15" spans="1:17" ht="17.399999999999999" x14ac:dyDescent="0.3">
      <c r="A15" s="153" t="s">
        <v>224</v>
      </c>
    </row>
    <row r="16" spans="1:17" x14ac:dyDescent="0.25">
      <c r="A16" s="49" t="s">
        <v>225</v>
      </c>
    </row>
    <row r="17" spans="1:2" x14ac:dyDescent="0.25">
      <c r="A17" s="49" t="s">
        <v>226</v>
      </c>
    </row>
    <row r="18" spans="1:2" x14ac:dyDescent="0.25">
      <c r="A18" s="49" t="s">
        <v>227</v>
      </c>
    </row>
    <row r="19" spans="1:2" x14ac:dyDescent="0.25">
      <c r="A19" s="49" t="s">
        <v>228</v>
      </c>
    </row>
    <row r="20" spans="1:2" x14ac:dyDescent="0.25">
      <c r="B20" t="s">
        <v>229</v>
      </c>
    </row>
    <row r="21" spans="1:2" x14ac:dyDescent="0.25">
      <c r="A21" s="49" t="s">
        <v>230</v>
      </c>
    </row>
    <row r="22" spans="1:2" x14ac:dyDescent="0.25">
      <c r="A22" s="49" t="s">
        <v>231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X55"/>
  <sheetViews>
    <sheetView zoomScale="80" zoomScaleNormal="80" workbookViewId="0">
      <selection activeCell="E27" sqref="E27"/>
    </sheetView>
  </sheetViews>
  <sheetFormatPr defaultColWidth="11.77734375" defaultRowHeight="13.2" x14ac:dyDescent="0.25"/>
  <cols>
    <col min="1" max="1" width="17.77734375" customWidth="1"/>
    <col min="6" max="6" width="18.5546875" customWidth="1"/>
  </cols>
  <sheetData>
    <row r="1" spans="1:23" x14ac:dyDescent="0.25">
      <c r="A1" s="1" t="s">
        <v>14</v>
      </c>
      <c r="F1" s="1"/>
      <c r="M1" s="1"/>
    </row>
    <row r="2" spans="1:23" x14ac:dyDescent="0.25">
      <c r="A2" s="1"/>
      <c r="F2" s="1"/>
      <c r="K2" s="1" t="s">
        <v>15</v>
      </c>
      <c r="M2" s="1"/>
      <c r="T2" s="1" t="s">
        <v>15</v>
      </c>
    </row>
    <row r="3" spans="1:23" x14ac:dyDescent="0.25">
      <c r="A3" s="1" t="s">
        <v>16</v>
      </c>
      <c r="B3" t="s">
        <v>17</v>
      </c>
      <c r="F3" s="1" t="s">
        <v>18</v>
      </c>
      <c r="K3" s="1" t="s">
        <v>18</v>
      </c>
      <c r="T3" s="1" t="s">
        <v>19</v>
      </c>
    </row>
    <row r="4" spans="1:23" x14ac:dyDescent="0.25">
      <c r="B4" t="s">
        <v>20</v>
      </c>
      <c r="G4" t="s">
        <v>21</v>
      </c>
      <c r="L4" t="s">
        <v>22</v>
      </c>
    </row>
    <row r="5" spans="1:23" x14ac:dyDescent="0.25">
      <c r="A5" t="s">
        <v>23</v>
      </c>
      <c r="B5" t="s">
        <v>4</v>
      </c>
      <c r="C5" t="s">
        <v>5</v>
      </c>
      <c r="D5" t="s">
        <v>6</v>
      </c>
      <c r="F5" t="s">
        <v>24</v>
      </c>
      <c r="G5" t="s">
        <v>4</v>
      </c>
      <c r="H5" t="s">
        <v>5</v>
      </c>
      <c r="I5" t="s">
        <v>6</v>
      </c>
      <c r="K5" t="s">
        <v>25</v>
      </c>
      <c r="L5" t="s">
        <v>4</v>
      </c>
      <c r="M5" t="s">
        <v>5</v>
      </c>
      <c r="N5" t="s">
        <v>6</v>
      </c>
      <c r="T5" t="s">
        <v>25</v>
      </c>
      <c r="U5" t="s">
        <v>4</v>
      </c>
      <c r="V5" t="s">
        <v>5</v>
      </c>
      <c r="W5" t="s">
        <v>6</v>
      </c>
    </row>
    <row r="6" spans="1:23" x14ac:dyDescent="0.25">
      <c r="A6" s="4">
        <v>1</v>
      </c>
      <c r="B6" s="4">
        <v>380353</v>
      </c>
      <c r="C6" s="4">
        <v>388536</v>
      </c>
      <c r="D6" s="4">
        <f t="shared" ref="D6:D16" si="0">C6-B6</f>
        <v>8183</v>
      </c>
      <c r="F6" s="4">
        <v>1</v>
      </c>
      <c r="G6" s="4">
        <v>258327</v>
      </c>
      <c r="H6" s="4">
        <v>930792</v>
      </c>
      <c r="I6" s="4">
        <f t="shared" ref="I6:I11" si="1">H6-G6</f>
        <v>672465</v>
      </c>
      <c r="K6" s="4">
        <v>1</v>
      </c>
      <c r="L6" s="4">
        <v>856788</v>
      </c>
      <c r="M6" s="4">
        <v>1610444</v>
      </c>
      <c r="N6" s="4">
        <f>M6-L6</f>
        <v>753656</v>
      </c>
      <c r="T6" s="4">
        <v>1</v>
      </c>
      <c r="U6" s="4">
        <v>129329</v>
      </c>
      <c r="V6" s="4">
        <v>130637</v>
      </c>
      <c r="W6" s="4">
        <f>V6-U6</f>
        <v>1308</v>
      </c>
    </row>
    <row r="7" spans="1:23" x14ac:dyDescent="0.25">
      <c r="A7" s="4">
        <v>10</v>
      </c>
      <c r="B7" s="4">
        <v>584377</v>
      </c>
      <c r="C7" s="4">
        <v>1112305</v>
      </c>
      <c r="D7" s="4">
        <f t="shared" si="0"/>
        <v>527928</v>
      </c>
      <c r="F7" s="4">
        <v>20</v>
      </c>
      <c r="G7" s="4">
        <v>480467</v>
      </c>
      <c r="H7" s="4">
        <v>1298929</v>
      </c>
      <c r="I7" s="4">
        <f t="shared" si="1"/>
        <v>818462</v>
      </c>
      <c r="K7" s="4">
        <v>10</v>
      </c>
      <c r="L7" s="4">
        <v>750992</v>
      </c>
      <c r="M7" s="4">
        <v>1514758</v>
      </c>
      <c r="N7" s="4">
        <f>M7-L7</f>
        <v>763766</v>
      </c>
      <c r="T7" s="4">
        <v>10</v>
      </c>
      <c r="U7" s="4">
        <v>470993</v>
      </c>
      <c r="V7" s="4">
        <v>472397</v>
      </c>
      <c r="W7" s="4">
        <f>V7-U7</f>
        <v>1404</v>
      </c>
    </row>
    <row r="8" spans="1:23" x14ac:dyDescent="0.25">
      <c r="A8" s="4">
        <v>20</v>
      </c>
      <c r="B8" s="4">
        <v>456380</v>
      </c>
      <c r="C8" s="4">
        <v>1561143</v>
      </c>
      <c r="D8" s="4">
        <f t="shared" si="0"/>
        <v>1104763</v>
      </c>
      <c r="F8" s="4">
        <v>40</v>
      </c>
      <c r="G8" s="4">
        <v>731476</v>
      </c>
      <c r="H8" s="4">
        <v>1675484</v>
      </c>
      <c r="I8" s="4">
        <f t="shared" si="1"/>
        <v>944008</v>
      </c>
      <c r="K8" s="4">
        <v>100</v>
      </c>
      <c r="L8" s="4">
        <v>808856</v>
      </c>
      <c r="M8" s="4">
        <v>1585008</v>
      </c>
      <c r="N8" s="4">
        <f>M8-L8</f>
        <v>776152</v>
      </c>
      <c r="T8" s="4">
        <v>100</v>
      </c>
      <c r="U8" s="4">
        <v>346953</v>
      </c>
      <c r="V8" s="4">
        <v>348514</v>
      </c>
      <c r="W8" s="4">
        <f>V8-U8</f>
        <v>1561</v>
      </c>
    </row>
    <row r="9" spans="1:23" x14ac:dyDescent="0.25">
      <c r="A9" s="4">
        <v>30</v>
      </c>
      <c r="B9" s="4">
        <v>132319</v>
      </c>
      <c r="C9" s="4">
        <v>1808817</v>
      </c>
      <c r="D9" s="4">
        <f t="shared" si="0"/>
        <v>1676498</v>
      </c>
      <c r="F9" s="4">
        <v>60</v>
      </c>
      <c r="G9" s="4">
        <v>18777</v>
      </c>
      <c r="H9" s="4">
        <v>982237</v>
      </c>
      <c r="I9" s="4">
        <f t="shared" si="1"/>
        <v>963460</v>
      </c>
      <c r="K9" s="4">
        <v>1000</v>
      </c>
      <c r="L9" s="4">
        <v>463397</v>
      </c>
      <c r="M9" s="4">
        <v>1262671</v>
      </c>
      <c r="N9" s="4">
        <f>M9-L9</f>
        <v>799274</v>
      </c>
      <c r="T9" s="4">
        <v>1000</v>
      </c>
      <c r="U9" s="4">
        <v>756917</v>
      </c>
      <c r="V9" s="4">
        <v>760499</v>
      </c>
      <c r="W9" s="4">
        <f>V9-U9</f>
        <v>3582</v>
      </c>
    </row>
    <row r="10" spans="1:23" x14ac:dyDescent="0.25">
      <c r="A10" s="4">
        <v>40</v>
      </c>
      <c r="B10" s="4">
        <v>104316</v>
      </c>
      <c r="C10" s="4">
        <v>2272583</v>
      </c>
      <c r="D10" s="4">
        <f t="shared" si="0"/>
        <v>2168267</v>
      </c>
      <c r="F10" s="4">
        <v>80</v>
      </c>
      <c r="G10" s="4">
        <v>145843</v>
      </c>
      <c r="H10" s="4">
        <v>1199291</v>
      </c>
      <c r="I10" s="4">
        <f t="shared" si="1"/>
        <v>1053448</v>
      </c>
      <c r="K10" s="4">
        <v>10000</v>
      </c>
      <c r="L10" s="4">
        <v>733881</v>
      </c>
      <c r="M10" s="4">
        <v>1614874</v>
      </c>
      <c r="N10" s="4">
        <f>M10-L10</f>
        <v>880993</v>
      </c>
      <c r="T10" s="4">
        <v>10000</v>
      </c>
      <c r="U10" s="4">
        <v>800554</v>
      </c>
      <c r="V10" s="4">
        <v>832319</v>
      </c>
      <c r="W10" s="4">
        <f>V10-U10</f>
        <v>31765</v>
      </c>
    </row>
    <row r="11" spans="1:23" x14ac:dyDescent="0.25">
      <c r="A11" s="4">
        <v>50</v>
      </c>
      <c r="B11" s="4">
        <v>36589</v>
      </c>
      <c r="C11" s="4">
        <v>2812723</v>
      </c>
      <c r="D11" s="4">
        <f t="shared" si="0"/>
        <v>2776134</v>
      </c>
      <c r="F11" s="4">
        <v>100</v>
      </c>
      <c r="G11" s="4">
        <v>171831</v>
      </c>
      <c r="H11" s="4">
        <v>1337186</v>
      </c>
      <c r="I11" s="4">
        <f t="shared" si="1"/>
        <v>1165355</v>
      </c>
      <c r="K11" s="4"/>
      <c r="L11" s="4"/>
      <c r="M11" s="4"/>
      <c r="N11" s="4"/>
    </row>
    <row r="12" spans="1:23" x14ac:dyDescent="0.25">
      <c r="A12" s="4">
        <v>60</v>
      </c>
      <c r="B12" s="4">
        <v>596310</v>
      </c>
      <c r="C12" s="4">
        <v>3985062</v>
      </c>
      <c r="D12" s="4">
        <f t="shared" si="0"/>
        <v>3388752</v>
      </c>
      <c r="G12" s="4"/>
      <c r="H12" s="4"/>
      <c r="N12" s="4"/>
    </row>
    <row r="13" spans="1:23" x14ac:dyDescent="0.25">
      <c r="A13" s="4">
        <v>70</v>
      </c>
      <c r="B13" s="4">
        <v>768321</v>
      </c>
      <c r="C13" s="4">
        <v>4713300</v>
      </c>
      <c r="D13" s="4">
        <f t="shared" si="0"/>
        <v>3944979</v>
      </c>
      <c r="N13" s="4"/>
    </row>
    <row r="14" spans="1:23" x14ac:dyDescent="0.25">
      <c r="A14" s="4">
        <v>80</v>
      </c>
      <c r="B14" s="4">
        <v>208427</v>
      </c>
      <c r="C14" s="4">
        <v>4775010</v>
      </c>
      <c r="D14" s="4">
        <f t="shared" si="0"/>
        <v>4566583</v>
      </c>
      <c r="I14" s="4"/>
      <c r="N14" s="4"/>
    </row>
    <row r="15" spans="1:23" x14ac:dyDescent="0.25">
      <c r="A15" s="4">
        <v>90</v>
      </c>
      <c r="B15" s="4">
        <v>360316</v>
      </c>
      <c r="C15" s="4">
        <v>5509660</v>
      </c>
      <c r="D15" s="4">
        <f t="shared" si="0"/>
        <v>5149344</v>
      </c>
      <c r="I15" s="4"/>
      <c r="N15" s="4"/>
    </row>
    <row r="16" spans="1:23" x14ac:dyDescent="0.25">
      <c r="A16" s="4">
        <v>100</v>
      </c>
      <c r="B16" s="4">
        <v>80582</v>
      </c>
      <c r="C16" s="4">
        <v>5752268</v>
      </c>
      <c r="D16" s="4">
        <f t="shared" si="0"/>
        <v>5671686</v>
      </c>
      <c r="F16" s="1" t="s">
        <v>26</v>
      </c>
      <c r="K16" s="1" t="s">
        <v>15</v>
      </c>
      <c r="N16" s="4"/>
    </row>
    <row r="17" spans="1:14" x14ac:dyDescent="0.25">
      <c r="G17" t="s">
        <v>21</v>
      </c>
      <c r="L17" t="s">
        <v>22</v>
      </c>
    </row>
    <row r="18" spans="1:14" x14ac:dyDescent="0.25">
      <c r="G18" t="s">
        <v>27</v>
      </c>
      <c r="L18" t="s">
        <v>28</v>
      </c>
    </row>
    <row r="19" spans="1:14" x14ac:dyDescent="0.25">
      <c r="F19" t="s">
        <v>24</v>
      </c>
      <c r="G19" t="s">
        <v>4</v>
      </c>
      <c r="H19" t="s">
        <v>5</v>
      </c>
      <c r="I19" t="s">
        <v>6</v>
      </c>
      <c r="K19" t="s">
        <v>25</v>
      </c>
      <c r="L19" t="s">
        <v>4</v>
      </c>
      <c r="M19" t="s">
        <v>5</v>
      </c>
      <c r="N19" t="s">
        <v>6</v>
      </c>
    </row>
    <row r="20" spans="1:14" x14ac:dyDescent="0.25">
      <c r="F20" s="4">
        <v>1</v>
      </c>
      <c r="G20" s="4">
        <v>718095</v>
      </c>
      <c r="H20" s="4">
        <v>2326336</v>
      </c>
      <c r="I20" s="4">
        <f t="shared" ref="I20:I25" si="2">H20-G20</f>
        <v>1608241</v>
      </c>
      <c r="K20" s="4">
        <v>1</v>
      </c>
      <c r="L20" s="4">
        <v>127865</v>
      </c>
      <c r="M20" s="4">
        <v>1775896</v>
      </c>
      <c r="N20" s="4">
        <f>M20-L20</f>
        <v>1648031</v>
      </c>
    </row>
    <row r="21" spans="1:14" x14ac:dyDescent="0.25">
      <c r="F21" s="4">
        <v>20</v>
      </c>
      <c r="G21" s="4">
        <v>751515</v>
      </c>
      <c r="H21" s="4">
        <v>2477721</v>
      </c>
      <c r="I21" s="4">
        <f t="shared" si="2"/>
        <v>1726206</v>
      </c>
      <c r="K21" s="4">
        <v>10</v>
      </c>
      <c r="L21" s="4">
        <v>951904</v>
      </c>
      <c r="M21" s="4">
        <v>2601641</v>
      </c>
      <c r="N21" s="4">
        <f>M21-L21</f>
        <v>1649737</v>
      </c>
    </row>
    <row r="22" spans="1:14" x14ac:dyDescent="0.25">
      <c r="F22" s="4">
        <v>40</v>
      </c>
      <c r="G22" s="4">
        <v>796916</v>
      </c>
      <c r="H22" s="4">
        <v>2594639</v>
      </c>
      <c r="I22" s="4">
        <f t="shared" si="2"/>
        <v>1797723</v>
      </c>
      <c r="K22" s="4">
        <v>100</v>
      </c>
      <c r="L22" s="4">
        <v>636456</v>
      </c>
      <c r="M22" s="4">
        <v>2279845</v>
      </c>
      <c r="N22" s="4">
        <f>M22-L22</f>
        <v>1643389</v>
      </c>
    </row>
    <row r="23" spans="1:14" x14ac:dyDescent="0.25">
      <c r="F23" s="4">
        <v>60</v>
      </c>
      <c r="G23" s="4">
        <v>362147</v>
      </c>
      <c r="H23" s="4">
        <v>2192491</v>
      </c>
      <c r="I23" s="4">
        <f t="shared" si="2"/>
        <v>1830344</v>
      </c>
      <c r="K23" s="4">
        <v>1000</v>
      </c>
      <c r="L23" s="4">
        <v>313062</v>
      </c>
      <c r="M23" s="4">
        <v>1982141</v>
      </c>
      <c r="N23" s="4">
        <f>M23-L23</f>
        <v>1669079</v>
      </c>
    </row>
    <row r="24" spans="1:14" x14ac:dyDescent="0.25">
      <c r="F24" s="4">
        <v>80</v>
      </c>
      <c r="G24" s="4">
        <v>118810</v>
      </c>
      <c r="H24" s="4">
        <v>2086189</v>
      </c>
      <c r="I24" s="4">
        <f t="shared" si="2"/>
        <v>1967379</v>
      </c>
      <c r="K24" s="4">
        <v>10000</v>
      </c>
      <c r="L24" s="4">
        <v>693492</v>
      </c>
      <c r="M24" s="4">
        <v>2363542</v>
      </c>
      <c r="N24" s="4">
        <f>M24-L24</f>
        <v>1670050</v>
      </c>
    </row>
    <row r="25" spans="1:14" x14ac:dyDescent="0.25">
      <c r="F25" s="4">
        <v>100</v>
      </c>
      <c r="G25" s="4">
        <v>636098</v>
      </c>
      <c r="H25" s="4">
        <v>2631913</v>
      </c>
      <c r="I25" s="4">
        <f t="shared" si="2"/>
        <v>1995815</v>
      </c>
      <c r="K25" s="4"/>
      <c r="L25" s="4"/>
      <c r="M25" s="4"/>
      <c r="N25" s="4"/>
    </row>
    <row r="26" spans="1:14" x14ac:dyDescent="0.25">
      <c r="A26" s="2" t="s">
        <v>9</v>
      </c>
      <c r="I26" s="4"/>
    </row>
    <row r="30" spans="1:14" x14ac:dyDescent="0.25">
      <c r="A30" s="1" t="s">
        <v>29</v>
      </c>
      <c r="J30" t="s">
        <v>30</v>
      </c>
    </row>
    <row r="31" spans="1:14" x14ac:dyDescent="0.25">
      <c r="F31" s="1" t="s">
        <v>26</v>
      </c>
      <c r="I31" s="4"/>
      <c r="K31" t="s">
        <v>31</v>
      </c>
    </row>
    <row r="32" spans="1:14" x14ac:dyDescent="0.25">
      <c r="A32" t="s">
        <v>16</v>
      </c>
      <c r="G32" t="s">
        <v>21</v>
      </c>
      <c r="K32" t="s">
        <v>32</v>
      </c>
    </row>
    <row r="33" spans="1:24" x14ac:dyDescent="0.25">
      <c r="B33" t="s">
        <v>33</v>
      </c>
      <c r="G33" t="s">
        <v>34</v>
      </c>
    </row>
    <row r="34" spans="1:24" x14ac:dyDescent="0.25">
      <c r="B34" t="s">
        <v>35</v>
      </c>
      <c r="F34" t="s">
        <v>36</v>
      </c>
      <c r="G34" t="s">
        <v>4</v>
      </c>
      <c r="H34" t="s">
        <v>5</v>
      </c>
      <c r="I34" t="s">
        <v>6</v>
      </c>
    </row>
    <row r="35" spans="1:24" x14ac:dyDescent="0.25">
      <c r="B35" t="s">
        <v>37</v>
      </c>
      <c r="F35" s="4">
        <v>1</v>
      </c>
      <c r="G35" s="4">
        <v>378266</v>
      </c>
      <c r="H35" s="4">
        <v>2652513</v>
      </c>
      <c r="I35" s="4">
        <f t="shared" ref="I35:I40" si="3">H35-G35</f>
        <v>2274247</v>
      </c>
    </row>
    <row r="36" spans="1:24" x14ac:dyDescent="0.25">
      <c r="F36" s="4">
        <v>20</v>
      </c>
      <c r="G36" s="4">
        <v>482147</v>
      </c>
      <c r="H36" s="4">
        <v>2738070</v>
      </c>
      <c r="I36" s="4">
        <f t="shared" si="3"/>
        <v>2255923</v>
      </c>
    </row>
    <row r="37" spans="1:24" x14ac:dyDescent="0.25">
      <c r="A37" t="s">
        <v>38</v>
      </c>
      <c r="F37" s="4">
        <v>40</v>
      </c>
      <c r="G37" s="4">
        <v>821902</v>
      </c>
      <c r="H37" s="4">
        <v>3059544</v>
      </c>
      <c r="I37" s="4">
        <f t="shared" si="3"/>
        <v>2237642</v>
      </c>
    </row>
    <row r="38" spans="1:24" x14ac:dyDescent="0.25">
      <c r="B38" t="s">
        <v>39</v>
      </c>
      <c r="F38" s="4">
        <v>60</v>
      </c>
      <c r="G38" s="4">
        <v>894317</v>
      </c>
      <c r="H38" s="4">
        <v>3100498</v>
      </c>
      <c r="I38" s="4">
        <f t="shared" si="3"/>
        <v>2206181</v>
      </c>
    </row>
    <row r="39" spans="1:24" x14ac:dyDescent="0.25">
      <c r="B39" t="s">
        <v>40</v>
      </c>
      <c r="F39" s="4">
        <v>80</v>
      </c>
      <c r="G39" s="4">
        <v>77689</v>
      </c>
      <c r="H39" s="4">
        <v>2342498</v>
      </c>
      <c r="I39" s="4">
        <f t="shared" si="3"/>
        <v>2264809</v>
      </c>
    </row>
    <row r="40" spans="1:24" x14ac:dyDescent="0.25">
      <c r="B40" t="s">
        <v>41</v>
      </c>
      <c r="F40" s="4">
        <v>100</v>
      </c>
      <c r="G40" s="4">
        <v>492019</v>
      </c>
      <c r="H40" s="4">
        <v>2725556</v>
      </c>
      <c r="I40" s="4">
        <f t="shared" si="3"/>
        <v>2233537</v>
      </c>
    </row>
    <row r="41" spans="1:24" x14ac:dyDescent="0.25">
      <c r="U41">
        <v>1693404200740470</v>
      </c>
      <c r="V41">
        <v>1693404200753660</v>
      </c>
      <c r="W41">
        <f t="shared" ref="W41:W47" si="4">V41-U41</f>
        <v>13190</v>
      </c>
      <c r="X41">
        <f>AVERAGE(W41:W45)</f>
        <v>12244</v>
      </c>
    </row>
    <row r="42" spans="1:24" x14ac:dyDescent="0.25">
      <c r="A42" t="s">
        <v>42</v>
      </c>
      <c r="U42">
        <v>1693404311020870</v>
      </c>
      <c r="V42">
        <v>1693404311033980</v>
      </c>
      <c r="W42">
        <f t="shared" si="4"/>
        <v>13110</v>
      </c>
    </row>
    <row r="43" spans="1:24" x14ac:dyDescent="0.25">
      <c r="B43" t="s">
        <v>43</v>
      </c>
      <c r="U43">
        <v>1693404332204810</v>
      </c>
      <c r="V43">
        <v>1693404332217470</v>
      </c>
      <c r="W43">
        <f t="shared" si="4"/>
        <v>12660</v>
      </c>
    </row>
    <row r="44" spans="1:24" x14ac:dyDescent="0.25">
      <c r="B44" t="s">
        <v>44</v>
      </c>
      <c r="U44">
        <v>1693404347650900</v>
      </c>
      <c r="V44">
        <v>1693404347660800</v>
      </c>
      <c r="W44">
        <f t="shared" si="4"/>
        <v>9900</v>
      </c>
    </row>
    <row r="45" spans="1:24" x14ac:dyDescent="0.25">
      <c r="U45">
        <v>1693404363840950</v>
      </c>
      <c r="V45">
        <v>1693404363853310</v>
      </c>
      <c r="W45">
        <f t="shared" si="4"/>
        <v>12360</v>
      </c>
    </row>
    <row r="46" spans="1:24" x14ac:dyDescent="0.25">
      <c r="A46" t="s">
        <v>42</v>
      </c>
      <c r="W46">
        <f t="shared" si="4"/>
        <v>0</v>
      </c>
    </row>
    <row r="47" spans="1:24" x14ac:dyDescent="0.25">
      <c r="B47" t="s">
        <v>45</v>
      </c>
      <c r="W47">
        <f t="shared" si="4"/>
        <v>0</v>
      </c>
    </row>
    <row r="48" spans="1:24" x14ac:dyDescent="0.25">
      <c r="B48" t="s">
        <v>46</v>
      </c>
    </row>
    <row r="50" spans="1:24" x14ac:dyDescent="0.25">
      <c r="A50" t="s">
        <v>47</v>
      </c>
    </row>
    <row r="51" spans="1:24" x14ac:dyDescent="0.25">
      <c r="B51" t="s">
        <v>48</v>
      </c>
      <c r="U51">
        <v>1693421837157030</v>
      </c>
      <c r="V51">
        <v>1693421837160490</v>
      </c>
      <c r="W51">
        <f>V51-U51</f>
        <v>3460</v>
      </c>
      <c r="X51">
        <f>AVERAGE(W51:W55)</f>
        <v>3748</v>
      </c>
    </row>
    <row r="52" spans="1:24" x14ac:dyDescent="0.25">
      <c r="B52" t="s">
        <v>49</v>
      </c>
      <c r="U52">
        <v>1693421892433640</v>
      </c>
      <c r="V52">
        <v>1693421892436990</v>
      </c>
      <c r="W52">
        <f>V52-U52</f>
        <v>3350</v>
      </c>
    </row>
    <row r="53" spans="1:24" x14ac:dyDescent="0.25">
      <c r="U53">
        <v>1693421913285960</v>
      </c>
      <c r="V53">
        <v>1693421913290830</v>
      </c>
      <c r="W53">
        <f>V53-U53</f>
        <v>4870</v>
      </c>
    </row>
    <row r="54" spans="1:24" x14ac:dyDescent="0.25">
      <c r="U54">
        <v>1693421930640840</v>
      </c>
      <c r="V54">
        <v>1693421930644430</v>
      </c>
      <c r="W54">
        <f>V54-U54</f>
        <v>3590</v>
      </c>
    </row>
    <row r="55" spans="1:24" x14ac:dyDescent="0.25">
      <c r="U55">
        <v>1693421947041070</v>
      </c>
      <c r="V55">
        <v>1693421947044540</v>
      </c>
      <c r="W55">
        <f>V55-U55</f>
        <v>3470</v>
      </c>
    </row>
  </sheetData>
  <hyperlinks>
    <hyperlink ref="A26" r:id="rId1" xr:uid="{00000000-0004-0000-0200-00000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60"/>
  <sheetViews>
    <sheetView topLeftCell="A31" zoomScale="80" zoomScaleNormal="80" workbookViewId="0">
      <selection activeCell="Q56" sqref="Q56"/>
    </sheetView>
  </sheetViews>
  <sheetFormatPr defaultColWidth="11.6640625" defaultRowHeight="13.2" x14ac:dyDescent="0.25"/>
  <cols>
    <col min="1" max="1" width="18" customWidth="1"/>
    <col min="2" max="2" width="14.5546875" customWidth="1"/>
    <col min="8" max="8" width="13" customWidth="1"/>
  </cols>
  <sheetData>
    <row r="1" spans="1:3" x14ac:dyDescent="0.25">
      <c r="A1" t="s">
        <v>50</v>
      </c>
    </row>
    <row r="2" spans="1:3" x14ac:dyDescent="0.25">
      <c r="B2" t="s">
        <v>148</v>
      </c>
    </row>
    <row r="3" spans="1:3" x14ac:dyDescent="0.25">
      <c r="B3" t="s">
        <v>171</v>
      </c>
    </row>
    <row r="4" spans="1:3" x14ac:dyDescent="0.25">
      <c r="B4" t="s">
        <v>51</v>
      </c>
    </row>
    <row r="6" spans="1:3" x14ac:dyDescent="0.25">
      <c r="A6" t="s">
        <v>52</v>
      </c>
    </row>
    <row r="7" spans="1:3" x14ac:dyDescent="0.25">
      <c r="B7" t="s">
        <v>53</v>
      </c>
    </row>
    <row r="8" spans="1:3" x14ac:dyDescent="0.25">
      <c r="C8" t="s">
        <v>54</v>
      </c>
    </row>
    <row r="9" spans="1:3" x14ac:dyDescent="0.25">
      <c r="C9" t="s">
        <v>55</v>
      </c>
    </row>
    <row r="11" spans="1:3" x14ac:dyDescent="0.25">
      <c r="A11" t="s">
        <v>56</v>
      </c>
    </row>
    <row r="12" spans="1:3" x14ac:dyDescent="0.25">
      <c r="B12" t="s">
        <v>149</v>
      </c>
    </row>
    <row r="13" spans="1:3" x14ac:dyDescent="0.25">
      <c r="B13" t="s">
        <v>57</v>
      </c>
    </row>
    <row r="14" spans="1:3" x14ac:dyDescent="0.25">
      <c r="B14" t="s">
        <v>58</v>
      </c>
    </row>
    <row r="15" spans="1:3" x14ac:dyDescent="0.25">
      <c r="B15" t="s">
        <v>190</v>
      </c>
    </row>
    <row r="16" spans="1:3" x14ac:dyDescent="0.25">
      <c r="B16" t="s">
        <v>191</v>
      </c>
    </row>
    <row r="18" spans="1:14" ht="76.5" customHeight="1" x14ac:dyDescent="0.25">
      <c r="A18" s="5" t="s">
        <v>3</v>
      </c>
      <c r="B18" s="6" t="s">
        <v>59</v>
      </c>
      <c r="C18" s="5" t="s">
        <v>60</v>
      </c>
      <c r="D18" s="6" t="s">
        <v>61</v>
      </c>
      <c r="E18" s="6" t="s">
        <v>62</v>
      </c>
      <c r="F18" s="5" t="s">
        <v>63</v>
      </c>
      <c r="G18" s="6" t="s">
        <v>64</v>
      </c>
      <c r="H18" s="6" t="s">
        <v>65</v>
      </c>
      <c r="I18" s="6" t="s">
        <v>66</v>
      </c>
      <c r="J18" s="6" t="s">
        <v>67</v>
      </c>
    </row>
    <row r="19" spans="1:14" x14ac:dyDescent="0.25">
      <c r="A19" s="7">
        <v>20</v>
      </c>
      <c r="B19" s="7">
        <v>1.65</v>
      </c>
      <c r="C19" s="7">
        <v>187.291</v>
      </c>
      <c r="D19" s="7">
        <v>3.7999999999999999E-2</v>
      </c>
      <c r="E19" s="7">
        <v>0.35399999999999998</v>
      </c>
      <c r="F19" s="7">
        <v>491.80500000000001</v>
      </c>
      <c r="G19" s="7">
        <v>1.35</v>
      </c>
      <c r="H19" s="7">
        <v>1.3260000000000001</v>
      </c>
      <c r="I19" s="7">
        <v>1E-3</v>
      </c>
      <c r="J19" s="7">
        <v>0.3</v>
      </c>
    </row>
    <row r="20" spans="1:14" x14ac:dyDescent="0.25">
      <c r="A20" s="7">
        <v>40</v>
      </c>
      <c r="B20" s="7">
        <v>1.879</v>
      </c>
      <c r="C20" s="7">
        <v>188.54400000000001</v>
      </c>
      <c r="D20" s="7">
        <v>3.7999999999999999E-2</v>
      </c>
      <c r="E20" s="7">
        <v>0.377</v>
      </c>
      <c r="F20" s="7">
        <v>491.69400000000002</v>
      </c>
      <c r="G20" s="7">
        <v>1.5820000000000001</v>
      </c>
      <c r="H20" s="7">
        <v>1.5609999999999999</v>
      </c>
      <c r="I20" s="7">
        <v>2E-3</v>
      </c>
      <c r="J20" s="7">
        <v>0.29599999999999999</v>
      </c>
    </row>
    <row r="21" spans="1:14" x14ac:dyDescent="0.25">
      <c r="A21" s="7">
        <v>60</v>
      </c>
      <c r="B21" s="7">
        <v>2.21</v>
      </c>
      <c r="C21" s="7">
        <v>190.77799999999999</v>
      </c>
      <c r="D21" s="7">
        <v>3.7999999999999999E-2</v>
      </c>
      <c r="E21" s="7">
        <v>0.35899999999999999</v>
      </c>
      <c r="F21" s="7">
        <v>520.25400000000002</v>
      </c>
      <c r="G21" s="7">
        <v>1.923</v>
      </c>
      <c r="H21" s="7">
        <v>1.8979999999999999</v>
      </c>
      <c r="I21" s="7">
        <v>2E-3</v>
      </c>
      <c r="J21" s="7">
        <v>0.28699999999999998</v>
      </c>
    </row>
    <row r="22" spans="1:14" x14ac:dyDescent="0.25">
      <c r="A22" s="7">
        <v>80</v>
      </c>
      <c r="B22" s="7">
        <v>2.012</v>
      </c>
      <c r="C22" s="7">
        <v>186.40700000000001</v>
      </c>
      <c r="D22" s="7">
        <v>3.9E-2</v>
      </c>
      <c r="E22" s="7">
        <v>0.34200000000000003</v>
      </c>
      <c r="F22" s="7">
        <v>491.11399999999998</v>
      </c>
      <c r="G22" s="7">
        <v>1.6970000000000001</v>
      </c>
      <c r="H22" s="7">
        <v>1.67</v>
      </c>
      <c r="I22" s="7">
        <v>1E-3</v>
      </c>
      <c r="J22" s="7">
        <v>0.315</v>
      </c>
    </row>
    <row r="23" spans="1:14" x14ac:dyDescent="0.25">
      <c r="A23" s="7">
        <v>100</v>
      </c>
      <c r="B23" s="7">
        <v>4.0129999999999999</v>
      </c>
      <c r="C23" s="7">
        <v>187.40899999999999</v>
      </c>
      <c r="D23" s="7">
        <v>3.5999999999999997E-2</v>
      </c>
      <c r="E23" s="7">
        <v>0.36599999999999999</v>
      </c>
      <c r="F23" s="7">
        <v>489.928</v>
      </c>
      <c r="G23" s="7">
        <v>3.7250000000000001</v>
      </c>
      <c r="H23" s="7">
        <v>3.698</v>
      </c>
      <c r="I23" s="7">
        <v>1E-3</v>
      </c>
      <c r="J23" s="7">
        <v>0.28699999999999998</v>
      </c>
    </row>
    <row r="24" spans="1:1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M26">
        <v>774907</v>
      </c>
      <c r="N26" t="e">
        <f>#REF!-M26</f>
        <v>#REF!</v>
      </c>
    </row>
    <row r="27" spans="1:1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5" spans="1:14" x14ac:dyDescent="0.25">
      <c r="A35" s="1" t="s">
        <v>68</v>
      </c>
    </row>
    <row r="37" spans="1:14" ht="66" x14ac:dyDescent="0.25">
      <c r="A37" s="5" t="s">
        <v>3</v>
      </c>
      <c r="B37" s="6" t="s">
        <v>59</v>
      </c>
      <c r="C37" s="5" t="s">
        <v>60</v>
      </c>
      <c r="D37" s="6" t="s">
        <v>61</v>
      </c>
      <c r="E37" s="6" t="s">
        <v>62</v>
      </c>
      <c r="F37" s="5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L37" s="8" t="s">
        <v>69</v>
      </c>
      <c r="M37" s="8" t="s">
        <v>13</v>
      </c>
      <c r="N37" s="8" t="s">
        <v>47</v>
      </c>
    </row>
    <row r="38" spans="1:14" x14ac:dyDescent="0.25">
      <c r="A38" s="7">
        <v>20</v>
      </c>
      <c r="B38" s="7">
        <f t="shared" ref="B38:J38" si="0">B19*1000</f>
        <v>1650</v>
      </c>
      <c r="C38" s="7">
        <f t="shared" si="0"/>
        <v>187291</v>
      </c>
      <c r="D38" s="7">
        <f t="shared" si="0"/>
        <v>38</v>
      </c>
      <c r="E38" s="7">
        <f t="shared" si="0"/>
        <v>354</v>
      </c>
      <c r="F38" s="7">
        <f t="shared" si="0"/>
        <v>491805</v>
      </c>
      <c r="G38" s="7">
        <f t="shared" si="0"/>
        <v>1350</v>
      </c>
      <c r="H38" s="7">
        <f t="shared" si="0"/>
        <v>1326</v>
      </c>
      <c r="I38" s="7">
        <f t="shared" si="0"/>
        <v>1</v>
      </c>
      <c r="J38" s="7">
        <f t="shared" si="0"/>
        <v>300</v>
      </c>
      <c r="L38">
        <f>C38+D38</f>
        <v>187329</v>
      </c>
      <c r="M38">
        <f>F38</f>
        <v>491805</v>
      </c>
      <c r="N38">
        <f>F38+H38+J38</f>
        <v>493431</v>
      </c>
    </row>
    <row r="39" spans="1:14" x14ac:dyDescent="0.25">
      <c r="A39" s="7">
        <v>40</v>
      </c>
      <c r="B39" s="7">
        <f t="shared" ref="B39:J39" si="1">B20*1000</f>
        <v>1879</v>
      </c>
      <c r="C39" s="7">
        <f t="shared" si="1"/>
        <v>188544</v>
      </c>
      <c r="D39" s="7">
        <f t="shared" si="1"/>
        <v>38</v>
      </c>
      <c r="E39" s="7">
        <f t="shared" si="1"/>
        <v>377</v>
      </c>
      <c r="F39" s="7">
        <f t="shared" si="1"/>
        <v>491694</v>
      </c>
      <c r="G39" s="7">
        <f t="shared" si="1"/>
        <v>1582</v>
      </c>
      <c r="H39" s="7">
        <f t="shared" si="1"/>
        <v>1561</v>
      </c>
      <c r="I39" s="7">
        <f t="shared" si="1"/>
        <v>2</v>
      </c>
      <c r="J39" s="7">
        <f t="shared" si="1"/>
        <v>296</v>
      </c>
      <c r="L39">
        <f t="shared" ref="L39:L42" si="2">C39+D39</f>
        <v>188582</v>
      </c>
      <c r="M39">
        <f t="shared" ref="M39:M42" si="3">F39</f>
        <v>491694</v>
      </c>
      <c r="N39">
        <f t="shared" ref="N39:N42" si="4">F39+H39+J39</f>
        <v>493551</v>
      </c>
    </row>
    <row r="40" spans="1:14" x14ac:dyDescent="0.25">
      <c r="A40" s="7">
        <v>60</v>
      </c>
      <c r="B40" s="7">
        <f t="shared" ref="B40:J40" si="5">B21*1000</f>
        <v>2210</v>
      </c>
      <c r="C40" s="7">
        <f t="shared" si="5"/>
        <v>190778</v>
      </c>
      <c r="D40" s="7">
        <f t="shared" si="5"/>
        <v>38</v>
      </c>
      <c r="E40" s="7">
        <f t="shared" si="5"/>
        <v>359</v>
      </c>
      <c r="F40" s="7">
        <f t="shared" si="5"/>
        <v>520254</v>
      </c>
      <c r="G40" s="7">
        <f t="shared" si="5"/>
        <v>1923</v>
      </c>
      <c r="H40" s="7">
        <f t="shared" si="5"/>
        <v>1898</v>
      </c>
      <c r="I40" s="7">
        <f t="shared" si="5"/>
        <v>2</v>
      </c>
      <c r="J40" s="7">
        <f t="shared" si="5"/>
        <v>287</v>
      </c>
      <c r="L40">
        <f t="shared" si="2"/>
        <v>190816</v>
      </c>
      <c r="M40">
        <f t="shared" si="3"/>
        <v>520254</v>
      </c>
      <c r="N40">
        <f t="shared" si="4"/>
        <v>522439</v>
      </c>
    </row>
    <row r="41" spans="1:14" x14ac:dyDescent="0.25">
      <c r="A41" s="7">
        <v>80</v>
      </c>
      <c r="B41" s="7">
        <f t="shared" ref="B41:J41" si="6">B22*1000</f>
        <v>2012</v>
      </c>
      <c r="C41" s="7">
        <f t="shared" si="6"/>
        <v>186407</v>
      </c>
      <c r="D41" s="7">
        <f t="shared" si="6"/>
        <v>39</v>
      </c>
      <c r="E41" s="7">
        <f t="shared" si="6"/>
        <v>342</v>
      </c>
      <c r="F41" s="7">
        <f t="shared" si="6"/>
        <v>491114</v>
      </c>
      <c r="G41" s="7">
        <f t="shared" si="6"/>
        <v>1697</v>
      </c>
      <c r="H41" s="7">
        <f t="shared" si="6"/>
        <v>1670</v>
      </c>
      <c r="I41" s="7">
        <f t="shared" si="6"/>
        <v>1</v>
      </c>
      <c r="J41" s="7">
        <f t="shared" si="6"/>
        <v>315</v>
      </c>
      <c r="L41">
        <f t="shared" si="2"/>
        <v>186446</v>
      </c>
      <c r="M41">
        <f t="shared" si="3"/>
        <v>491114</v>
      </c>
      <c r="N41">
        <f t="shared" si="4"/>
        <v>493099</v>
      </c>
    </row>
    <row r="42" spans="1:14" x14ac:dyDescent="0.25">
      <c r="A42" s="7">
        <v>100</v>
      </c>
      <c r="B42" s="7">
        <f t="shared" ref="B42:J42" si="7">B23*1000</f>
        <v>4013</v>
      </c>
      <c r="C42" s="7">
        <f t="shared" si="7"/>
        <v>187409</v>
      </c>
      <c r="D42" s="7">
        <f t="shared" si="7"/>
        <v>36</v>
      </c>
      <c r="E42" s="7">
        <f t="shared" si="7"/>
        <v>366</v>
      </c>
      <c r="F42" s="7">
        <f t="shared" si="7"/>
        <v>489928</v>
      </c>
      <c r="G42" s="7">
        <f t="shared" si="7"/>
        <v>3725</v>
      </c>
      <c r="H42" s="7">
        <f t="shared" si="7"/>
        <v>3698</v>
      </c>
      <c r="I42" s="7">
        <f t="shared" si="7"/>
        <v>1</v>
      </c>
      <c r="J42" s="7">
        <f t="shared" si="7"/>
        <v>287</v>
      </c>
      <c r="L42">
        <f t="shared" si="2"/>
        <v>187445</v>
      </c>
      <c r="M42">
        <f t="shared" si="3"/>
        <v>489928</v>
      </c>
      <c r="N42">
        <f t="shared" si="4"/>
        <v>493913</v>
      </c>
    </row>
    <row r="43" spans="1:14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>
        <f t="shared" ref="L43:L52" si="8">C43+F43</f>
        <v>0</v>
      </c>
      <c r="M43">
        <f t="shared" ref="M43:M52" si="9">J43</f>
        <v>0</v>
      </c>
    </row>
    <row r="44" spans="1:14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L44">
        <f t="shared" si="8"/>
        <v>0</v>
      </c>
      <c r="M44">
        <f t="shared" si="9"/>
        <v>0</v>
      </c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L45">
        <f t="shared" si="8"/>
        <v>0</v>
      </c>
      <c r="M45">
        <f t="shared" si="9"/>
        <v>0</v>
      </c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L46">
        <f t="shared" si="8"/>
        <v>0</v>
      </c>
      <c r="M46">
        <f t="shared" si="9"/>
        <v>0</v>
      </c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>
        <f t="shared" si="8"/>
        <v>0</v>
      </c>
      <c r="M47">
        <f t="shared" si="9"/>
        <v>0</v>
      </c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L48">
        <f t="shared" si="8"/>
        <v>0</v>
      </c>
      <c r="M48">
        <f t="shared" si="9"/>
        <v>0</v>
      </c>
    </row>
    <row r="49" spans="1:1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L49">
        <f t="shared" si="8"/>
        <v>0</v>
      </c>
      <c r="M49">
        <f t="shared" si="9"/>
        <v>0</v>
      </c>
    </row>
    <row r="50" spans="1:1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L50">
        <f t="shared" si="8"/>
        <v>0</v>
      </c>
      <c r="M50">
        <f t="shared" si="9"/>
        <v>0</v>
      </c>
    </row>
    <row r="51" spans="1:1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L51">
        <f t="shared" si="8"/>
        <v>0</v>
      </c>
      <c r="M51">
        <f t="shared" si="9"/>
        <v>0</v>
      </c>
    </row>
    <row r="52" spans="1:1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L52">
        <f t="shared" si="8"/>
        <v>0</v>
      </c>
      <c r="M52">
        <f t="shared" si="9"/>
        <v>0</v>
      </c>
    </row>
    <row r="54" spans="1:16" ht="13.8" thickBot="1" x14ac:dyDescent="0.3"/>
    <row r="55" spans="1:16" ht="66" x14ac:dyDescent="0.25">
      <c r="A55" s="138" t="s">
        <v>3</v>
      </c>
      <c r="B55" s="139" t="s">
        <v>209</v>
      </c>
      <c r="C55" s="140" t="s">
        <v>210</v>
      </c>
      <c r="D55" s="139" t="s">
        <v>211</v>
      </c>
      <c r="E55" s="139" t="s">
        <v>212</v>
      </c>
      <c r="F55" s="140" t="s">
        <v>213</v>
      </c>
      <c r="G55" s="139" t="s">
        <v>215</v>
      </c>
      <c r="H55" s="141" t="s">
        <v>208</v>
      </c>
      <c r="I55" s="139" t="s">
        <v>202</v>
      </c>
      <c r="J55" s="140" t="s">
        <v>203</v>
      </c>
      <c r="K55" s="139" t="s">
        <v>204</v>
      </c>
      <c r="L55" s="139" t="s">
        <v>205</v>
      </c>
      <c r="M55" s="140" t="s">
        <v>214</v>
      </c>
      <c r="N55" s="139" t="s">
        <v>206</v>
      </c>
      <c r="O55" s="141" t="s">
        <v>207</v>
      </c>
      <c r="P55" s="142" t="s">
        <v>216</v>
      </c>
    </row>
    <row r="56" spans="1:16" x14ac:dyDescent="0.25">
      <c r="A56" s="143">
        <v>20</v>
      </c>
      <c r="B56">
        <v>27493</v>
      </c>
      <c r="C56">
        <v>67604555</v>
      </c>
      <c r="D56">
        <v>27213</v>
      </c>
      <c r="E56">
        <v>27204</v>
      </c>
      <c r="F56" s="7">
        <v>0</v>
      </c>
      <c r="G56" s="7">
        <v>280</v>
      </c>
      <c r="H56" s="137">
        <f>SUM(B56:G56)</f>
        <v>67686745</v>
      </c>
      <c r="I56">
        <v>27484</v>
      </c>
      <c r="J56">
        <v>67604564</v>
      </c>
      <c r="K56">
        <v>27204</v>
      </c>
      <c r="L56">
        <v>27204</v>
      </c>
      <c r="M56" s="7">
        <v>0</v>
      </c>
      <c r="N56" s="7">
        <v>280</v>
      </c>
      <c r="O56" s="137">
        <f>SUM(I56:N56)</f>
        <v>67686736</v>
      </c>
      <c r="P56" s="148">
        <f>H56+O56</f>
        <v>135373481</v>
      </c>
    </row>
    <row r="57" spans="1:16" x14ac:dyDescent="0.25">
      <c r="A57" s="143">
        <v>40</v>
      </c>
      <c r="B57" s="7">
        <v>46668</v>
      </c>
      <c r="C57" s="7">
        <v>67604564</v>
      </c>
      <c r="D57" s="7">
        <v>46148</v>
      </c>
      <c r="E57" s="7">
        <v>46148</v>
      </c>
      <c r="F57" s="7">
        <v>0</v>
      </c>
      <c r="G57" s="7">
        <v>520</v>
      </c>
      <c r="H57" s="137">
        <f t="shared" ref="H57:H60" si="10">SUM(B57:G57)</f>
        <v>67744048</v>
      </c>
      <c r="I57" s="7">
        <v>46668</v>
      </c>
      <c r="J57" s="7">
        <v>67604564</v>
      </c>
      <c r="K57" s="7">
        <v>46148</v>
      </c>
      <c r="L57" s="7">
        <v>46148</v>
      </c>
      <c r="M57" s="7">
        <v>0</v>
      </c>
      <c r="N57" s="7">
        <v>520</v>
      </c>
      <c r="O57" s="137">
        <f t="shared" ref="O57:O58" si="11">SUM(I57:N57)</f>
        <v>67744048</v>
      </c>
      <c r="P57" s="148">
        <f t="shared" ref="P57:P60" si="12">H57+O57</f>
        <v>135488096</v>
      </c>
    </row>
    <row r="58" spans="1:16" x14ac:dyDescent="0.25">
      <c r="A58" s="143">
        <v>60</v>
      </c>
      <c r="B58" s="7">
        <v>74044</v>
      </c>
      <c r="C58" s="7">
        <v>67604564</v>
      </c>
      <c r="D58" s="7">
        <v>73284</v>
      </c>
      <c r="E58" s="7">
        <v>73284</v>
      </c>
      <c r="F58" s="7">
        <v>0</v>
      </c>
      <c r="G58" s="7">
        <v>760</v>
      </c>
      <c r="H58" s="137">
        <f t="shared" si="10"/>
        <v>67825936</v>
      </c>
      <c r="I58" s="7">
        <v>74044</v>
      </c>
      <c r="J58" s="7">
        <v>67604564</v>
      </c>
      <c r="K58" s="7">
        <v>73284</v>
      </c>
      <c r="L58" s="7">
        <v>73284</v>
      </c>
      <c r="M58" s="7">
        <v>0</v>
      </c>
      <c r="N58" s="7">
        <v>760</v>
      </c>
      <c r="O58" s="137">
        <f t="shared" si="11"/>
        <v>67825936</v>
      </c>
      <c r="P58" s="148">
        <f t="shared" si="12"/>
        <v>135651872</v>
      </c>
    </row>
    <row r="59" spans="1:16" x14ac:dyDescent="0.25">
      <c r="A59" s="143">
        <v>80</v>
      </c>
      <c r="B59" s="7">
        <v>93237</v>
      </c>
      <c r="C59" s="7">
        <v>67604555</v>
      </c>
      <c r="D59" s="7">
        <v>92237</v>
      </c>
      <c r="E59" s="7">
        <v>92228</v>
      </c>
      <c r="F59" s="7">
        <v>0</v>
      </c>
      <c r="G59" s="7">
        <v>1000</v>
      </c>
      <c r="H59" s="137">
        <f>SUM(B59:G59)</f>
        <v>67883257</v>
      </c>
      <c r="I59" s="7">
        <v>93228</v>
      </c>
      <c r="J59" s="7">
        <v>67604564</v>
      </c>
      <c r="K59" s="7">
        <v>92228</v>
      </c>
      <c r="L59" s="7">
        <v>92228</v>
      </c>
      <c r="M59" s="7">
        <v>0</v>
      </c>
      <c r="N59" s="7">
        <v>1000</v>
      </c>
      <c r="O59" s="137">
        <f>SUM(I59:N59)</f>
        <v>67883248</v>
      </c>
      <c r="P59" s="148">
        <f t="shared" si="12"/>
        <v>135766505</v>
      </c>
    </row>
    <row r="60" spans="1:16" ht="13.8" thickBot="1" x14ac:dyDescent="0.3">
      <c r="A60" s="144">
        <v>100</v>
      </c>
      <c r="B60" s="145">
        <v>120595</v>
      </c>
      <c r="C60" s="145">
        <v>67604564</v>
      </c>
      <c r="D60" s="146">
        <v>119364</v>
      </c>
      <c r="E60" s="145">
        <v>119364</v>
      </c>
      <c r="F60" s="145">
        <v>0</v>
      </c>
      <c r="G60" s="145">
        <v>1231</v>
      </c>
      <c r="H60" s="147">
        <f t="shared" si="10"/>
        <v>67965118</v>
      </c>
      <c r="I60" s="145">
        <v>120604</v>
      </c>
      <c r="J60" s="145">
        <v>67604564</v>
      </c>
      <c r="K60" s="145">
        <v>119364</v>
      </c>
      <c r="L60" s="145">
        <v>119364</v>
      </c>
      <c r="M60" s="145">
        <v>0</v>
      </c>
      <c r="N60" s="145">
        <v>1240</v>
      </c>
      <c r="O60" s="147">
        <f t="shared" ref="O60" si="13">SUM(I60:N60)</f>
        <v>67965136</v>
      </c>
      <c r="P60" s="149">
        <f t="shared" si="12"/>
        <v>135930254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63"/>
  <sheetViews>
    <sheetView topLeftCell="A7" zoomScaleNormal="100" workbookViewId="0">
      <selection activeCell="M17" sqref="M17"/>
    </sheetView>
  </sheetViews>
  <sheetFormatPr defaultColWidth="11.5546875" defaultRowHeight="13.2" x14ac:dyDescent="0.25"/>
  <sheetData>
    <row r="1" spans="1:14" x14ac:dyDescent="0.25">
      <c r="A1" s="1" t="s">
        <v>198</v>
      </c>
      <c r="G1" s="1" t="s">
        <v>70</v>
      </c>
      <c r="L1" s="50" t="s">
        <v>199</v>
      </c>
      <c r="M1" s="1"/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G3" t="s">
        <v>3</v>
      </c>
      <c r="H3" t="s">
        <v>4</v>
      </c>
      <c r="I3" t="s">
        <v>5</v>
      </c>
      <c r="J3" t="s">
        <v>6</v>
      </c>
      <c r="L3" t="s">
        <v>3</v>
      </c>
      <c r="M3" t="s">
        <v>201</v>
      </c>
      <c r="N3" t="s">
        <v>200</v>
      </c>
    </row>
    <row r="4" spans="1:14" x14ac:dyDescent="0.25">
      <c r="A4">
        <v>20</v>
      </c>
      <c r="B4">
        <v>893526</v>
      </c>
      <c r="C4">
        <v>1063216</v>
      </c>
      <c r="D4">
        <f t="shared" ref="D4:D8" si="0">C4-B4</f>
        <v>169690</v>
      </c>
      <c r="G4">
        <v>20</v>
      </c>
      <c r="H4">
        <v>63236</v>
      </c>
      <c r="I4">
        <v>1109275</v>
      </c>
      <c r="J4">
        <f t="shared" ref="J4:J8" si="1">I4-H4</f>
        <v>1046039</v>
      </c>
      <c r="L4">
        <v>20</v>
      </c>
      <c r="M4">
        <v>841</v>
      </c>
      <c r="N4">
        <f>(2048/32)*M4</f>
        <v>53824</v>
      </c>
    </row>
    <row r="5" spans="1:14" x14ac:dyDescent="0.25">
      <c r="A5">
        <v>40</v>
      </c>
      <c r="B5">
        <v>116097</v>
      </c>
      <c r="C5">
        <v>434549</v>
      </c>
      <c r="D5">
        <f t="shared" si="0"/>
        <v>318452</v>
      </c>
      <c r="G5">
        <v>40</v>
      </c>
      <c r="H5">
        <v>434570</v>
      </c>
      <c r="I5">
        <v>1888266</v>
      </c>
      <c r="J5">
        <f t="shared" si="1"/>
        <v>1453696</v>
      </c>
      <c r="L5">
        <v>40</v>
      </c>
      <c r="M5">
        <v>1599</v>
      </c>
      <c r="N5">
        <f t="shared" ref="N5:N8" si="2">(2048/32)*M5</f>
        <v>102336</v>
      </c>
    </row>
    <row r="6" spans="1:14" x14ac:dyDescent="0.25">
      <c r="A6">
        <v>60</v>
      </c>
      <c r="B6">
        <v>897125</v>
      </c>
      <c r="C6">
        <v>1372356</v>
      </c>
      <c r="D6">
        <f t="shared" si="0"/>
        <v>475231</v>
      </c>
      <c r="G6">
        <v>60</v>
      </c>
      <c r="H6">
        <v>372375</v>
      </c>
      <c r="I6">
        <v>2193285</v>
      </c>
      <c r="J6">
        <f t="shared" si="1"/>
        <v>1820910</v>
      </c>
      <c r="L6">
        <v>60</v>
      </c>
      <c r="M6">
        <v>2356</v>
      </c>
      <c r="N6">
        <f t="shared" si="2"/>
        <v>150784</v>
      </c>
    </row>
    <row r="7" spans="1:14" x14ac:dyDescent="0.25">
      <c r="A7">
        <v>80</v>
      </c>
      <c r="B7">
        <v>203981</v>
      </c>
      <c r="C7">
        <v>845956</v>
      </c>
      <c r="D7">
        <f t="shared" si="0"/>
        <v>641975</v>
      </c>
      <c r="G7">
        <v>80</v>
      </c>
      <c r="H7">
        <v>845973</v>
      </c>
      <c r="I7">
        <v>2937478</v>
      </c>
      <c r="J7">
        <f t="shared" si="1"/>
        <v>2091505</v>
      </c>
      <c r="L7">
        <v>80</v>
      </c>
      <c r="M7">
        <v>3124</v>
      </c>
      <c r="N7">
        <f t="shared" si="2"/>
        <v>199936</v>
      </c>
    </row>
    <row r="8" spans="1:14" x14ac:dyDescent="0.25">
      <c r="A8">
        <v>100</v>
      </c>
      <c r="B8">
        <v>950020</v>
      </c>
      <c r="C8">
        <v>1738381</v>
      </c>
      <c r="D8">
        <f t="shared" si="0"/>
        <v>788361</v>
      </c>
      <c r="G8">
        <v>100</v>
      </c>
      <c r="H8">
        <v>738398</v>
      </c>
      <c r="I8">
        <v>3021571</v>
      </c>
      <c r="J8">
        <f t="shared" si="1"/>
        <v>2283173</v>
      </c>
      <c r="L8">
        <v>100</v>
      </c>
      <c r="M8">
        <v>3879</v>
      </c>
      <c r="N8">
        <f t="shared" si="2"/>
        <v>248256</v>
      </c>
    </row>
    <row r="21" spans="1:2" x14ac:dyDescent="0.25">
      <c r="A21" t="s">
        <v>192</v>
      </c>
    </row>
    <row r="22" spans="1:2" x14ac:dyDescent="0.25">
      <c r="B22" t="s">
        <v>193</v>
      </c>
    </row>
    <row r="58" spans="2:3" x14ac:dyDescent="0.25">
      <c r="B58" t="s">
        <v>194</v>
      </c>
    </row>
    <row r="59" spans="2:3" x14ac:dyDescent="0.25">
      <c r="C59" t="s">
        <v>195</v>
      </c>
    </row>
    <row r="62" spans="2:3" x14ac:dyDescent="0.25">
      <c r="B62" t="s">
        <v>197</v>
      </c>
    </row>
    <row r="63" spans="2:3" x14ac:dyDescent="0.25">
      <c r="C63" t="s">
        <v>196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zoomScale="80" zoomScaleNormal="80" workbookViewId="0">
      <selection activeCell="A6" sqref="A6"/>
    </sheetView>
  </sheetViews>
  <sheetFormatPr defaultColWidth="11.6640625" defaultRowHeight="13.2" x14ac:dyDescent="0.25"/>
  <cols>
    <col min="1" max="1" width="17.88671875" customWidth="1"/>
    <col min="2" max="9" width="17.88671875" style="3" customWidth="1"/>
    <col min="10" max="10" width="18.33203125" customWidth="1"/>
  </cols>
  <sheetData>
    <row r="1" spans="1:15" ht="66" x14ac:dyDescent="0.25"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</row>
    <row r="2" spans="1:15" x14ac:dyDescent="0.25">
      <c r="B2" s="3">
        <v>209953</v>
      </c>
      <c r="C2" s="3">
        <v>210314</v>
      </c>
      <c r="D2" s="3">
        <v>217393</v>
      </c>
      <c r="E2" s="3">
        <v>225905</v>
      </c>
      <c r="F2" s="3">
        <v>225965</v>
      </c>
      <c r="G2" s="3">
        <v>226100</v>
      </c>
      <c r="H2" s="3">
        <v>226645</v>
      </c>
      <c r="I2" s="3">
        <v>228109</v>
      </c>
      <c r="J2">
        <v>228339</v>
      </c>
      <c r="K2">
        <v>228413</v>
      </c>
      <c r="L2">
        <v>229290</v>
      </c>
      <c r="M2">
        <v>229314</v>
      </c>
    </row>
    <row r="3" spans="1:15" x14ac:dyDescent="0.25">
      <c r="C3" s="3">
        <f t="shared" ref="C3:M3" si="0">C2-B2</f>
        <v>361</v>
      </c>
      <c r="D3" s="3">
        <f t="shared" si="0"/>
        <v>7079</v>
      </c>
      <c r="E3" s="3">
        <f t="shared" si="0"/>
        <v>8512</v>
      </c>
      <c r="F3" s="3">
        <f t="shared" si="0"/>
        <v>60</v>
      </c>
      <c r="G3" s="3">
        <f t="shared" si="0"/>
        <v>135</v>
      </c>
      <c r="H3" s="3">
        <f t="shared" si="0"/>
        <v>545</v>
      </c>
      <c r="I3" s="3">
        <f t="shared" si="0"/>
        <v>1464</v>
      </c>
      <c r="J3" s="3">
        <f t="shared" si="0"/>
        <v>230</v>
      </c>
      <c r="K3" s="3">
        <f t="shared" si="0"/>
        <v>74</v>
      </c>
      <c r="L3" s="3">
        <f t="shared" si="0"/>
        <v>877</v>
      </c>
      <c r="M3" s="3">
        <f t="shared" si="0"/>
        <v>24</v>
      </c>
    </row>
    <row r="6" spans="1:15" x14ac:dyDescent="0.25">
      <c r="A6" s="1" t="s">
        <v>83</v>
      </c>
    </row>
    <row r="8" spans="1:15" x14ac:dyDescent="0.25">
      <c r="A8" t="s">
        <v>84</v>
      </c>
      <c r="B8" s="3">
        <v>68</v>
      </c>
      <c r="C8" s="3">
        <v>76</v>
      </c>
      <c r="D8" s="3">
        <v>85</v>
      </c>
      <c r="E8" s="3">
        <v>87</v>
      </c>
      <c r="F8" s="3">
        <v>89</v>
      </c>
      <c r="G8" s="3">
        <v>92</v>
      </c>
      <c r="H8" s="3">
        <v>98</v>
      </c>
      <c r="I8" s="3">
        <v>102</v>
      </c>
      <c r="J8" s="3">
        <v>104</v>
      </c>
      <c r="K8">
        <v>108</v>
      </c>
      <c r="L8">
        <v>111</v>
      </c>
      <c r="M8">
        <v>114</v>
      </c>
    </row>
    <row r="9" spans="1:15" x14ac:dyDescent="0.25">
      <c r="A9" t="s">
        <v>85</v>
      </c>
      <c r="B9" s="3">
        <v>84326</v>
      </c>
      <c r="C9" s="3">
        <v>84398</v>
      </c>
      <c r="D9" s="3">
        <v>86503</v>
      </c>
      <c r="E9" s="3">
        <v>86518</v>
      </c>
      <c r="F9" s="3">
        <v>86528</v>
      </c>
      <c r="G9" s="3">
        <v>4064441</v>
      </c>
      <c r="H9" s="3">
        <v>4064593</v>
      </c>
      <c r="I9" s="3">
        <v>4064616</v>
      </c>
      <c r="J9" s="3">
        <v>4064625</v>
      </c>
      <c r="K9">
        <v>6080608</v>
      </c>
      <c r="L9">
        <v>6080617</v>
      </c>
      <c r="M9">
        <v>6249707</v>
      </c>
    </row>
    <row r="10" spans="1:15" x14ac:dyDescent="0.25">
      <c r="A10" t="s">
        <v>86</v>
      </c>
      <c r="C10" s="3">
        <f t="shared" ref="C10:M10" si="1">C9-B9</f>
        <v>72</v>
      </c>
      <c r="D10" s="3">
        <f t="shared" si="1"/>
        <v>2105</v>
      </c>
      <c r="E10" s="3">
        <f t="shared" si="1"/>
        <v>15</v>
      </c>
      <c r="F10" s="3">
        <f t="shared" si="1"/>
        <v>10</v>
      </c>
      <c r="G10" s="3">
        <f t="shared" si="1"/>
        <v>3977913</v>
      </c>
      <c r="H10" s="3">
        <f t="shared" si="1"/>
        <v>152</v>
      </c>
      <c r="I10" s="3">
        <f t="shared" si="1"/>
        <v>23</v>
      </c>
      <c r="J10" s="3">
        <f t="shared" si="1"/>
        <v>9</v>
      </c>
      <c r="K10" s="3">
        <f t="shared" si="1"/>
        <v>2015983</v>
      </c>
      <c r="L10" s="3">
        <f t="shared" si="1"/>
        <v>9</v>
      </c>
      <c r="M10" s="3">
        <f t="shared" si="1"/>
        <v>169090</v>
      </c>
      <c r="N10" s="3"/>
      <c r="O10" s="3"/>
    </row>
    <row r="11" spans="1:15" x14ac:dyDescent="0.25">
      <c r="A11" t="s">
        <v>87</v>
      </c>
      <c r="C11" s="3" t="s">
        <v>60</v>
      </c>
      <c r="D11" s="3" t="s">
        <v>88</v>
      </c>
      <c r="E11" s="3" t="s">
        <v>89</v>
      </c>
      <c r="F11" s="3" t="s">
        <v>90</v>
      </c>
      <c r="G11" s="3" t="s">
        <v>91</v>
      </c>
      <c r="H11" s="3" t="s">
        <v>92</v>
      </c>
      <c r="I11" s="3" t="s">
        <v>93</v>
      </c>
      <c r="J11" t="s">
        <v>94</v>
      </c>
      <c r="K11" t="s">
        <v>95</v>
      </c>
      <c r="L11" t="s">
        <v>96</v>
      </c>
      <c r="M11" t="s">
        <v>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91AC-70F4-4DCA-B082-01B704C991D5}">
  <sheetPr>
    <tabColor rgb="FF00A933"/>
  </sheetPr>
  <dimension ref="A1:BW136"/>
  <sheetViews>
    <sheetView topLeftCell="AP24" zoomScale="55" zoomScaleNormal="55" workbookViewId="0">
      <selection activeCell="BN104" sqref="BN104"/>
    </sheetView>
  </sheetViews>
  <sheetFormatPr defaultColWidth="11.77734375" defaultRowHeight="13.2" x14ac:dyDescent="0.25"/>
  <cols>
    <col min="10" max="10" width="13" bestFit="1" customWidth="1"/>
    <col min="15" max="15" width="13" bestFit="1" customWidth="1"/>
    <col min="22" max="22" width="13" bestFit="1" customWidth="1"/>
    <col min="31" max="32" width="10.109375" customWidth="1"/>
    <col min="38" max="38" width="12.44140625" customWidth="1"/>
    <col min="42" max="42" width="12.6640625" customWidth="1"/>
    <col min="45" max="45" width="13.44140625" customWidth="1"/>
  </cols>
  <sheetData>
    <row r="1" spans="1:75" x14ac:dyDescent="0.25">
      <c r="AE1" s="1"/>
      <c r="AF1" s="1"/>
      <c r="AP1" s="1"/>
      <c r="BF1" s="1"/>
    </row>
    <row r="2" spans="1:75" x14ac:dyDescent="0.25">
      <c r="AE2" s="1"/>
      <c r="AF2" s="1"/>
      <c r="AX2" s="1" t="s">
        <v>15</v>
      </c>
    </row>
    <row r="3" spans="1:75" ht="13.8" thickBot="1" x14ac:dyDescent="0.3">
      <c r="J3" s="1"/>
      <c r="K3" s="1"/>
      <c r="N3" s="1" t="s">
        <v>15</v>
      </c>
      <c r="BI3" s="1"/>
      <c r="BU3" s="1"/>
    </row>
    <row r="4" spans="1:75" ht="13.8" thickBot="1" x14ac:dyDescent="0.3">
      <c r="A4" s="116" t="s">
        <v>173</v>
      </c>
      <c r="B4" s="117"/>
      <c r="C4" s="117"/>
      <c r="D4" s="117"/>
      <c r="E4" s="117"/>
      <c r="F4" s="117"/>
      <c r="G4" s="118"/>
      <c r="I4" s="72" t="s">
        <v>168</v>
      </c>
      <c r="J4" s="73"/>
      <c r="K4" s="73"/>
      <c r="L4" s="73"/>
      <c r="M4" s="74"/>
      <c r="N4" s="76" t="s">
        <v>169</v>
      </c>
      <c r="O4" s="73"/>
      <c r="P4" s="73"/>
      <c r="Q4" s="73"/>
      <c r="R4" s="74"/>
      <c r="T4" s="72" t="s">
        <v>174</v>
      </c>
      <c r="U4" s="73"/>
      <c r="V4" s="73"/>
      <c r="W4" s="74"/>
    </row>
    <row r="5" spans="1:75" ht="66.599999999999994" thickBot="1" x14ac:dyDescent="0.3">
      <c r="A5" s="121" t="s">
        <v>23</v>
      </c>
      <c r="B5" s="104" t="s">
        <v>141</v>
      </c>
      <c r="C5" s="104" t="s">
        <v>140</v>
      </c>
      <c r="D5" s="105" t="s">
        <v>144</v>
      </c>
      <c r="E5" s="104" t="s">
        <v>143</v>
      </c>
      <c r="F5" s="105" t="s">
        <v>167</v>
      </c>
      <c r="G5" s="106" t="s">
        <v>172</v>
      </c>
      <c r="I5" s="131" t="s">
        <v>187</v>
      </c>
      <c r="M5" s="75"/>
      <c r="N5" s="49" t="s">
        <v>188</v>
      </c>
      <c r="R5" s="75"/>
      <c r="T5" s="14"/>
      <c r="W5" s="75"/>
      <c r="AG5" s="90" t="s">
        <v>163</v>
      </c>
      <c r="AV5" s="3"/>
      <c r="BI5" s="3"/>
      <c r="BJ5" s="3"/>
      <c r="BK5" s="3"/>
      <c r="BL5" s="3"/>
      <c r="BM5" s="3"/>
      <c r="BN5" s="3"/>
    </row>
    <row r="6" spans="1:75" ht="53.4" thickBot="1" x14ac:dyDescent="0.3">
      <c r="A6" s="119">
        <v>1</v>
      </c>
      <c r="B6" s="120">
        <v>34223</v>
      </c>
      <c r="C6" s="20">
        <v>111656</v>
      </c>
      <c r="D6" s="20">
        <f t="shared" ref="D6:D11" si="0">C6+B6</f>
        <v>145879</v>
      </c>
      <c r="E6" s="20">
        <f>F6-D6</f>
        <v>6782</v>
      </c>
      <c r="F6" s="20">
        <v>152661</v>
      </c>
      <c r="G6" s="21"/>
      <c r="I6" s="102" t="s">
        <v>24</v>
      </c>
      <c r="J6" s="107" t="s">
        <v>170</v>
      </c>
      <c r="K6" s="108" t="s">
        <v>172</v>
      </c>
      <c r="L6" s="103" t="s">
        <v>161</v>
      </c>
      <c r="M6" s="106" t="s">
        <v>162</v>
      </c>
      <c r="N6" s="102" t="s">
        <v>25</v>
      </c>
      <c r="O6" s="107" t="s">
        <v>170</v>
      </c>
      <c r="P6" s="108" t="s">
        <v>172</v>
      </c>
      <c r="Q6" s="103" t="s">
        <v>161</v>
      </c>
      <c r="R6" s="106" t="s">
        <v>162</v>
      </c>
      <c r="S6" s="90"/>
      <c r="T6" s="121" t="s">
        <v>25</v>
      </c>
      <c r="U6" s="105" t="s">
        <v>145</v>
      </c>
      <c r="V6" s="105" t="s">
        <v>170</v>
      </c>
      <c r="W6" s="106" t="s">
        <v>147</v>
      </c>
      <c r="AG6" s="90">
        <v>14</v>
      </c>
      <c r="BW6" s="4"/>
    </row>
    <row r="7" spans="1:75" x14ac:dyDescent="0.25">
      <c r="A7" s="113">
        <v>20</v>
      </c>
      <c r="B7" s="111">
        <v>34223</v>
      </c>
      <c r="C7" s="9">
        <v>111874</v>
      </c>
      <c r="D7" s="9">
        <f t="shared" si="0"/>
        <v>146097</v>
      </c>
      <c r="E7" s="9">
        <f>F7-D7</f>
        <v>36685</v>
      </c>
      <c r="F7" s="9">
        <v>182782</v>
      </c>
      <c r="G7" s="16">
        <v>348952</v>
      </c>
      <c r="I7" s="87">
        <v>20</v>
      </c>
      <c r="J7" s="66">
        <v>288311</v>
      </c>
      <c r="K7" s="132">
        <v>33586</v>
      </c>
      <c r="L7" s="9">
        <f>AK14</f>
        <v>114167</v>
      </c>
      <c r="M7" s="16">
        <f>J7-L7</f>
        <v>174144</v>
      </c>
      <c r="N7" s="87">
        <v>20</v>
      </c>
      <c r="O7" s="80">
        <v>244496</v>
      </c>
      <c r="P7" s="132">
        <v>14932</v>
      </c>
      <c r="Q7" s="20">
        <f>AK14</f>
        <v>114167</v>
      </c>
      <c r="R7" s="21">
        <f>O7-Q7</f>
        <v>130329</v>
      </c>
      <c r="S7" s="90"/>
      <c r="T7" s="125">
        <v>20</v>
      </c>
      <c r="U7" s="80"/>
      <c r="V7" s="126">
        <v>633</v>
      </c>
      <c r="W7" s="126">
        <v>633</v>
      </c>
      <c r="AG7" s="90">
        <v>5</v>
      </c>
      <c r="BW7" s="4"/>
    </row>
    <row r="8" spans="1:75" x14ac:dyDescent="0.25">
      <c r="A8" s="113">
        <v>40</v>
      </c>
      <c r="B8" s="111">
        <v>34223</v>
      </c>
      <c r="C8" s="9">
        <v>111945</v>
      </c>
      <c r="D8" s="9">
        <f t="shared" si="0"/>
        <v>146168</v>
      </c>
      <c r="E8" s="9">
        <f t="shared" ref="E8:E11" si="1">F8-D8</f>
        <v>72822</v>
      </c>
      <c r="F8" s="9">
        <v>218990</v>
      </c>
      <c r="G8" s="16">
        <v>689388</v>
      </c>
      <c r="I8" s="87">
        <v>40</v>
      </c>
      <c r="J8" s="66">
        <v>288017</v>
      </c>
      <c r="K8" s="133">
        <v>53807</v>
      </c>
      <c r="L8" s="9">
        <f>AK15</f>
        <v>111971</v>
      </c>
      <c r="M8" s="16">
        <f>J8-L8</f>
        <v>176046</v>
      </c>
      <c r="N8" s="87">
        <v>40</v>
      </c>
      <c r="O8" s="80">
        <v>240673</v>
      </c>
      <c r="P8" s="132">
        <v>15701</v>
      </c>
      <c r="Q8" s="9">
        <f>AK15</f>
        <v>111971</v>
      </c>
      <c r="R8" s="16">
        <f>O8-Q8</f>
        <v>128702</v>
      </c>
      <c r="S8" s="127"/>
      <c r="T8" s="112">
        <v>40</v>
      </c>
      <c r="U8" s="66"/>
      <c r="V8" s="122">
        <v>680</v>
      </c>
      <c r="W8" s="122">
        <v>680</v>
      </c>
      <c r="AG8" s="90">
        <v>2</v>
      </c>
      <c r="BW8" s="4"/>
    </row>
    <row r="9" spans="1:75" x14ac:dyDescent="0.25">
      <c r="A9" s="113">
        <v>60</v>
      </c>
      <c r="B9" s="111">
        <v>34223</v>
      </c>
      <c r="C9" s="9">
        <v>111172</v>
      </c>
      <c r="D9" s="9">
        <f t="shared" si="0"/>
        <v>145395</v>
      </c>
      <c r="E9" s="9">
        <f t="shared" si="1"/>
        <v>111534</v>
      </c>
      <c r="F9" s="9">
        <v>256929</v>
      </c>
      <c r="G9" s="16">
        <v>1029989</v>
      </c>
      <c r="I9" s="87">
        <v>60</v>
      </c>
      <c r="J9" s="66">
        <v>295392</v>
      </c>
      <c r="K9" s="133">
        <v>74275</v>
      </c>
      <c r="L9" s="9">
        <f>AK16</f>
        <v>112512</v>
      </c>
      <c r="M9" s="16">
        <f>J9-L9</f>
        <v>182880</v>
      </c>
      <c r="N9" s="87">
        <v>60</v>
      </c>
      <c r="O9" s="80">
        <v>254292</v>
      </c>
      <c r="P9" s="132">
        <v>16462</v>
      </c>
      <c r="Q9" s="9">
        <f>AK16</f>
        <v>112512</v>
      </c>
      <c r="R9" s="16">
        <f>O9-Q9</f>
        <v>141780</v>
      </c>
      <c r="S9" s="127"/>
      <c r="T9" s="112">
        <v>60</v>
      </c>
      <c r="U9" s="66"/>
      <c r="V9" s="122">
        <v>704</v>
      </c>
      <c r="W9" s="122">
        <v>704</v>
      </c>
      <c r="AG9" s="90">
        <v>12</v>
      </c>
      <c r="AV9" s="98"/>
      <c r="BW9" s="4"/>
    </row>
    <row r="10" spans="1:75" x14ac:dyDescent="0.25">
      <c r="A10" s="113">
        <v>80</v>
      </c>
      <c r="B10" s="111">
        <v>34223</v>
      </c>
      <c r="C10" s="9">
        <v>111111</v>
      </c>
      <c r="D10" s="9">
        <f t="shared" si="0"/>
        <v>145334</v>
      </c>
      <c r="E10" s="9">
        <f t="shared" si="1"/>
        <v>153750</v>
      </c>
      <c r="F10" s="9">
        <v>299084</v>
      </c>
      <c r="G10" s="16">
        <v>1370590</v>
      </c>
      <c r="I10" s="87">
        <v>80</v>
      </c>
      <c r="J10" s="66">
        <v>294677</v>
      </c>
      <c r="K10" s="133">
        <v>94321</v>
      </c>
      <c r="L10" s="9">
        <f>AK17</f>
        <v>111830</v>
      </c>
      <c r="M10" s="16">
        <f>J10-L10</f>
        <v>182847</v>
      </c>
      <c r="N10" s="87">
        <v>80</v>
      </c>
      <c r="O10" s="80">
        <v>234344</v>
      </c>
      <c r="P10" s="132">
        <v>17213</v>
      </c>
      <c r="Q10" s="93">
        <f>AK17</f>
        <v>111830</v>
      </c>
      <c r="R10" s="94">
        <f>O10-Q10</f>
        <v>122514</v>
      </c>
      <c r="S10" s="127"/>
      <c r="T10" s="112">
        <v>80</v>
      </c>
      <c r="U10" s="66"/>
      <c r="V10" s="122">
        <v>728</v>
      </c>
      <c r="W10" s="122">
        <v>728</v>
      </c>
      <c r="AG10" s="90">
        <v>13</v>
      </c>
      <c r="AV10" s="98"/>
      <c r="BW10" s="4"/>
    </row>
    <row r="11" spans="1:75" ht="13.8" thickBot="1" x14ac:dyDescent="0.3">
      <c r="A11" s="114">
        <v>100</v>
      </c>
      <c r="B11" s="115">
        <v>34223</v>
      </c>
      <c r="C11" s="18">
        <v>112177</v>
      </c>
      <c r="D11" s="18">
        <f t="shared" si="0"/>
        <v>146400</v>
      </c>
      <c r="E11" s="18">
        <f t="shared" si="1"/>
        <v>186195</v>
      </c>
      <c r="F11" s="18">
        <v>332595</v>
      </c>
      <c r="G11" s="19">
        <v>1711190</v>
      </c>
      <c r="I11" s="88">
        <v>100</v>
      </c>
      <c r="J11" s="77">
        <v>295510</v>
      </c>
      <c r="K11" s="134">
        <v>114989</v>
      </c>
      <c r="L11" s="18">
        <f>AK18</f>
        <v>113254</v>
      </c>
      <c r="M11" s="19">
        <f>J11-L11</f>
        <v>182256</v>
      </c>
      <c r="N11" s="88">
        <v>100</v>
      </c>
      <c r="O11" s="109">
        <v>238406</v>
      </c>
      <c r="P11" s="135">
        <v>17969</v>
      </c>
      <c r="Q11" s="96">
        <f>AK18</f>
        <v>113254</v>
      </c>
      <c r="R11" s="97">
        <f>O11-Q11</f>
        <v>125152</v>
      </c>
      <c r="S11" s="127"/>
      <c r="T11" s="123">
        <v>100</v>
      </c>
      <c r="U11" s="77"/>
      <c r="V11" s="124">
        <v>744</v>
      </c>
      <c r="W11" s="124">
        <v>744</v>
      </c>
      <c r="AI11" s="4"/>
      <c r="AP11" s="4"/>
      <c r="AZ11" s="4"/>
      <c r="BA11" s="4"/>
      <c r="BF11" s="4"/>
      <c r="BG11" s="4"/>
    </row>
    <row r="12" spans="1:75" ht="13.8" thickBot="1" x14ac:dyDescent="0.3">
      <c r="X12" s="4"/>
      <c r="Y12" s="4"/>
      <c r="Z12" s="4"/>
      <c r="AA12" s="4"/>
      <c r="AH12" s="49"/>
      <c r="AI12" s="49"/>
      <c r="AJ12" s="49"/>
      <c r="AK12" s="49"/>
      <c r="AL12" s="49"/>
      <c r="AP12" s="4"/>
      <c r="AZ12" s="4"/>
      <c r="BA12" s="4"/>
      <c r="BF12" s="4"/>
      <c r="BG12" s="4"/>
    </row>
    <row r="13" spans="1:75" ht="53.4" thickBot="1" x14ac:dyDescent="0.3">
      <c r="K13">
        <f>K8-K7</f>
        <v>20221</v>
      </c>
      <c r="AC13" s="4"/>
      <c r="AH13" s="70" t="s">
        <v>160</v>
      </c>
      <c r="AI13" s="163" t="s">
        <v>159</v>
      </c>
      <c r="AJ13" s="164"/>
      <c r="AK13" s="71">
        <f>AVERAGE(AK14:AK19)</f>
        <v>112636.83333333333</v>
      </c>
      <c r="AL13" s="53"/>
      <c r="BG13" s="4"/>
      <c r="BW13" s="4"/>
    </row>
    <row r="14" spans="1:75" ht="39.6" x14ac:dyDescent="0.25">
      <c r="K14">
        <f t="shared" ref="K14:K16" si="2">K9-K8</f>
        <v>20468</v>
      </c>
      <c r="X14" t="s">
        <v>134</v>
      </c>
      <c r="Y14">
        <v>715217</v>
      </c>
      <c r="Z14">
        <v>749440</v>
      </c>
      <c r="AA14" s="4">
        <f>Z14-Y14</f>
        <v>34223</v>
      </c>
      <c r="AC14" s="4"/>
      <c r="AH14" s="22" t="s">
        <v>153</v>
      </c>
      <c r="AI14" s="20">
        <v>305785</v>
      </c>
      <c r="AJ14" s="20">
        <v>419952</v>
      </c>
      <c r="AK14" s="69">
        <f t="shared" ref="AK14:AK18" si="3">AJ14-AI14</f>
        <v>114167</v>
      </c>
      <c r="AL14" s="49"/>
      <c r="AX14" s="58" t="s">
        <v>25</v>
      </c>
      <c r="AY14" s="58" t="s">
        <v>4</v>
      </c>
      <c r="AZ14" s="58" t="s">
        <v>5</v>
      </c>
      <c r="BA14" s="59" t="s">
        <v>145</v>
      </c>
      <c r="BB14" s="59" t="s">
        <v>146</v>
      </c>
      <c r="BC14" s="59" t="s">
        <v>147</v>
      </c>
      <c r="BG14" s="4"/>
      <c r="BW14" s="4"/>
    </row>
    <row r="15" spans="1:75" x14ac:dyDescent="0.25">
      <c r="K15">
        <f t="shared" si="2"/>
        <v>20046</v>
      </c>
      <c r="P15" s="80"/>
      <c r="AC15" s="4"/>
      <c r="AH15" s="15" t="s">
        <v>154</v>
      </c>
      <c r="AI15" s="9">
        <v>463771</v>
      </c>
      <c r="AJ15" s="9">
        <v>575742</v>
      </c>
      <c r="AK15" s="67">
        <f t="shared" si="3"/>
        <v>111971</v>
      </c>
      <c r="AL15" s="49"/>
      <c r="AP15" s="92">
        <v>27357</v>
      </c>
      <c r="AQ15" s="93">
        <v>409115</v>
      </c>
      <c r="AR15" s="93">
        <f>AQ15-AP15</f>
        <v>381758</v>
      </c>
      <c r="AS15" s="98"/>
      <c r="AT15" s="4"/>
      <c r="AU15" s="4"/>
      <c r="AV15" s="4"/>
      <c r="AW15" s="4"/>
      <c r="AX15" s="60">
        <v>1</v>
      </c>
      <c r="AY15" s="61">
        <v>828686</v>
      </c>
      <c r="AZ15" s="62">
        <v>830277</v>
      </c>
      <c r="BA15" s="62">
        <v>1170</v>
      </c>
      <c r="BB15" s="61">
        <f>AZ15-AY15</f>
        <v>1591</v>
      </c>
      <c r="BC15" s="61">
        <f>BB15-BA15</f>
        <v>421</v>
      </c>
      <c r="BG15" s="4"/>
      <c r="BW15" s="4"/>
    </row>
    <row r="16" spans="1:75" ht="13.8" thickBot="1" x14ac:dyDescent="0.3">
      <c r="K16">
        <f t="shared" si="2"/>
        <v>20668</v>
      </c>
      <c r="P16" s="80"/>
      <c r="AC16" s="4"/>
      <c r="AH16" s="15" t="s">
        <v>155</v>
      </c>
      <c r="AI16" s="9">
        <v>171203</v>
      </c>
      <c r="AJ16" s="9">
        <v>283715</v>
      </c>
      <c r="AK16" s="67">
        <f t="shared" si="3"/>
        <v>112512</v>
      </c>
      <c r="AL16" s="49"/>
      <c r="AP16" s="95">
        <v>195244</v>
      </c>
      <c r="AQ16" s="96">
        <v>625961</v>
      </c>
      <c r="AR16" s="96">
        <f>AQ16-AP16</f>
        <v>430717</v>
      </c>
      <c r="AS16" s="98"/>
      <c r="AT16" s="4"/>
      <c r="AU16" s="4"/>
      <c r="AV16" s="4"/>
      <c r="AW16" s="4"/>
      <c r="AX16" s="60">
        <v>10</v>
      </c>
      <c r="AY16" s="62">
        <v>441544</v>
      </c>
      <c r="AZ16" s="62">
        <v>443227</v>
      </c>
      <c r="BA16" s="62">
        <v>1170</v>
      </c>
      <c r="BB16" s="61">
        <f t="shared" ref="BB16:BB21" si="4">AZ16-AY16</f>
        <v>1683</v>
      </c>
      <c r="BC16" s="61">
        <f t="shared" ref="BC16:BC21" si="5">BB16-BA16</f>
        <v>513</v>
      </c>
      <c r="BG16" s="4"/>
      <c r="BW16" s="4"/>
    </row>
    <row r="17" spans="16:75" x14ac:dyDescent="0.25">
      <c r="P17" s="80"/>
      <c r="AC17" s="4"/>
      <c r="AH17" s="15" t="s">
        <v>156</v>
      </c>
      <c r="AI17" s="9">
        <v>803946</v>
      </c>
      <c r="AJ17" s="9">
        <v>915776</v>
      </c>
      <c r="AK17" s="67">
        <f t="shared" si="3"/>
        <v>111830</v>
      </c>
      <c r="AL17" s="49"/>
      <c r="AP17" s="1"/>
      <c r="AX17" s="60">
        <v>100</v>
      </c>
      <c r="AY17" s="62">
        <v>841924</v>
      </c>
      <c r="AZ17" s="62">
        <v>843841</v>
      </c>
      <c r="BA17" s="62">
        <v>1170</v>
      </c>
      <c r="BB17" s="61">
        <f t="shared" si="4"/>
        <v>1917</v>
      </c>
      <c r="BC17" s="61">
        <f t="shared" si="5"/>
        <v>747</v>
      </c>
      <c r="BD17" s="1"/>
      <c r="BG17" s="4"/>
    </row>
    <row r="18" spans="16:75" x14ac:dyDescent="0.25">
      <c r="P18" s="80"/>
      <c r="AH18" s="15" t="s">
        <v>157</v>
      </c>
      <c r="AI18" s="9">
        <v>558703</v>
      </c>
      <c r="AJ18" s="9">
        <v>671957</v>
      </c>
      <c r="AK18" s="67">
        <f t="shared" si="3"/>
        <v>113254</v>
      </c>
      <c r="AL18" s="49"/>
      <c r="AX18" s="60">
        <v>1000</v>
      </c>
      <c r="AY18" s="62">
        <v>463636</v>
      </c>
      <c r="AZ18" s="62">
        <v>467000</v>
      </c>
      <c r="BA18" s="62">
        <v>1170</v>
      </c>
      <c r="BB18" s="61">
        <f t="shared" si="4"/>
        <v>3364</v>
      </c>
      <c r="BC18" s="61">
        <f t="shared" si="5"/>
        <v>2194</v>
      </c>
      <c r="BW18" s="4"/>
    </row>
    <row r="19" spans="16:75" ht="13.8" thickBot="1" x14ac:dyDescent="0.3">
      <c r="P19" s="80"/>
      <c r="AH19" s="17" t="s">
        <v>158</v>
      </c>
      <c r="AI19" s="18">
        <v>83735</v>
      </c>
      <c r="AJ19" s="18">
        <v>195822</v>
      </c>
      <c r="AK19" s="68">
        <f t="shared" ref="AK19" si="6">AJ19-AI19</f>
        <v>112087</v>
      </c>
      <c r="AL19" s="49"/>
      <c r="AX19" s="60"/>
      <c r="AY19" s="62"/>
      <c r="AZ19" s="62"/>
      <c r="BA19" s="62"/>
      <c r="BB19" s="61"/>
      <c r="BC19" s="61"/>
      <c r="BW19" s="4"/>
    </row>
    <row r="20" spans="16:75" x14ac:dyDescent="0.25">
      <c r="AO20" s="49"/>
      <c r="AX20" s="60"/>
      <c r="AY20" s="62"/>
      <c r="AZ20" s="62"/>
      <c r="BA20" s="62"/>
      <c r="BB20" s="61"/>
      <c r="BC20" s="61"/>
      <c r="BW20" s="4"/>
    </row>
    <row r="21" spans="16:75" x14ac:dyDescent="0.25">
      <c r="AX21" s="60">
        <v>10000</v>
      </c>
      <c r="AY21" s="62">
        <v>338128</v>
      </c>
      <c r="AZ21" s="62">
        <v>357022</v>
      </c>
      <c r="BA21" s="62">
        <v>1170</v>
      </c>
      <c r="BB21" s="61">
        <f t="shared" si="4"/>
        <v>18894</v>
      </c>
      <c r="BC21" s="61">
        <f t="shared" si="5"/>
        <v>17724</v>
      </c>
      <c r="BW21" s="4"/>
    </row>
    <row r="22" spans="16:75" x14ac:dyDescent="0.25">
      <c r="X22" s="4">
        <v>10</v>
      </c>
      <c r="Y22" s="4">
        <v>737596</v>
      </c>
      <c r="Z22" s="4">
        <v>901219</v>
      </c>
      <c r="AA22" s="4">
        <f>Z22-Y22</f>
        <v>163623</v>
      </c>
      <c r="AN22" s="4"/>
      <c r="AP22" s="3"/>
      <c r="BW22" s="4"/>
    </row>
    <row r="23" spans="16:75" x14ac:dyDescent="0.25">
      <c r="AB23" s="4"/>
      <c r="AC23" s="4"/>
      <c r="AD23" s="4"/>
      <c r="AE23" s="4"/>
      <c r="AF23" s="4"/>
      <c r="AN23" s="4"/>
      <c r="AP23" s="3"/>
      <c r="AR23" s="49"/>
      <c r="AS23" s="49"/>
      <c r="AT23" s="49"/>
      <c r="AU23" s="49"/>
      <c r="AV23" s="49"/>
      <c r="AW23" s="49"/>
      <c r="BW23" s="4"/>
    </row>
    <row r="24" spans="16:75" x14ac:dyDescent="0.25">
      <c r="AB24" s="4"/>
      <c r="AC24" s="4"/>
      <c r="AD24" s="4"/>
      <c r="AE24" s="4"/>
      <c r="AF24" s="4"/>
      <c r="AN24" s="4"/>
      <c r="AP24" s="3"/>
      <c r="AR24" s="49"/>
      <c r="AS24" s="49"/>
      <c r="AT24" s="49"/>
      <c r="AU24" s="49"/>
      <c r="AV24" s="49"/>
      <c r="AW24" s="49"/>
      <c r="BW24" s="4"/>
    </row>
    <row r="25" spans="16:75" x14ac:dyDescent="0.25">
      <c r="AB25" s="4"/>
      <c r="AC25" s="4"/>
      <c r="AD25" s="4"/>
      <c r="AE25" s="4"/>
      <c r="AF25" s="4"/>
      <c r="AN25" s="4"/>
      <c r="AP25" s="3"/>
      <c r="AR25" s="49"/>
      <c r="AS25" s="49"/>
      <c r="AT25" s="49"/>
      <c r="AU25" s="49"/>
      <c r="AV25" s="49"/>
      <c r="AW25" s="49"/>
      <c r="BW25" s="4"/>
    </row>
    <row r="26" spans="16:75" x14ac:dyDescent="0.25">
      <c r="AB26" s="4"/>
      <c r="AC26" s="4"/>
      <c r="AD26" s="4"/>
      <c r="AE26" s="4"/>
      <c r="AF26" s="4"/>
      <c r="AN26" s="4"/>
      <c r="AP26" s="3"/>
      <c r="AR26" s="49"/>
      <c r="AS26" s="49"/>
      <c r="AT26" s="49"/>
      <c r="AU26" s="49"/>
      <c r="AV26" s="49"/>
      <c r="AW26" s="49"/>
      <c r="BW26" s="4"/>
    </row>
    <row r="27" spans="16:75" x14ac:dyDescent="0.25">
      <c r="AB27" s="4"/>
      <c r="AC27" s="4"/>
      <c r="AD27" s="4"/>
      <c r="AE27" s="4"/>
      <c r="AF27" s="4"/>
      <c r="AN27" s="4"/>
      <c r="AP27" s="3"/>
      <c r="AR27" s="49"/>
      <c r="AS27" s="49"/>
      <c r="AT27" s="49"/>
      <c r="AU27" s="49"/>
      <c r="AV27" s="49"/>
      <c r="AW27" s="49"/>
      <c r="BW27" s="4"/>
    </row>
    <row r="28" spans="16:75" x14ac:dyDescent="0.25">
      <c r="AB28" s="4"/>
      <c r="AC28" s="4"/>
      <c r="AD28" s="4"/>
      <c r="AE28" s="4"/>
      <c r="AF28" s="4"/>
      <c r="AN28" s="4"/>
      <c r="AP28" s="3"/>
      <c r="AR28" s="49"/>
      <c r="AS28" s="49"/>
      <c r="AT28" s="49"/>
      <c r="AU28" s="49"/>
      <c r="AV28" s="49"/>
      <c r="AW28" s="49"/>
      <c r="BW28" s="4"/>
    </row>
    <row r="29" spans="16:75" x14ac:dyDescent="0.25">
      <c r="AB29" s="4"/>
      <c r="AC29" s="4"/>
      <c r="AD29" s="4"/>
      <c r="AE29" s="4"/>
      <c r="AF29" s="4"/>
      <c r="AN29" s="4"/>
      <c r="AP29" s="3"/>
      <c r="BW29" s="4"/>
    </row>
    <row r="30" spans="16:75" x14ac:dyDescent="0.25">
      <c r="AB30" s="4"/>
      <c r="AC30" s="4"/>
      <c r="AD30" s="4"/>
      <c r="AE30" s="4"/>
      <c r="AF30" s="4"/>
      <c r="AN30" s="4"/>
      <c r="AP30" s="3"/>
      <c r="BW30" s="4"/>
    </row>
    <row r="31" spans="16:75" x14ac:dyDescent="0.25">
      <c r="AB31" s="4"/>
      <c r="AC31" s="4"/>
      <c r="AD31" s="4"/>
      <c r="AE31" s="4"/>
      <c r="AF31" s="4"/>
      <c r="AN31" s="4"/>
      <c r="AP31" s="3"/>
      <c r="BW31" s="4"/>
    </row>
    <row r="32" spans="16:75" x14ac:dyDescent="0.25">
      <c r="AB32" s="4"/>
      <c r="AC32" s="4"/>
      <c r="AD32" s="4"/>
      <c r="AE32" s="4"/>
      <c r="AF32" s="4"/>
      <c r="AN32" s="4"/>
      <c r="AP32" s="3"/>
      <c r="BW32" s="4"/>
    </row>
    <row r="33" spans="28:75" x14ac:dyDescent="0.25">
      <c r="AB33" s="4"/>
      <c r="AC33" s="4"/>
      <c r="AD33" s="4"/>
      <c r="AE33" s="4"/>
      <c r="AF33" s="4"/>
      <c r="AN33" s="4"/>
      <c r="AP33" s="3"/>
      <c r="BW33" s="4"/>
    </row>
    <row r="34" spans="28:75" x14ac:dyDescent="0.25">
      <c r="AB34" s="4"/>
      <c r="AC34" s="4"/>
      <c r="AD34" s="4"/>
      <c r="AE34" s="4"/>
      <c r="AF34" s="4"/>
      <c r="AN34" s="4"/>
      <c r="AP34" s="3"/>
      <c r="BW34" s="4"/>
    </row>
    <row r="35" spans="28:75" x14ac:dyDescent="0.25">
      <c r="AB35" s="4"/>
      <c r="AC35" s="4"/>
      <c r="AD35" s="4"/>
      <c r="AE35" s="4"/>
      <c r="AF35" s="4"/>
      <c r="AN35" s="4"/>
      <c r="AP35" s="3"/>
      <c r="BW35" s="4"/>
    </row>
    <row r="36" spans="28:75" x14ac:dyDescent="0.25">
      <c r="AB36" s="4"/>
      <c r="AC36" s="4"/>
      <c r="AD36" s="4"/>
      <c r="AE36" s="4"/>
      <c r="AF36" s="4"/>
      <c r="AN36" s="4"/>
      <c r="AP36" s="3"/>
      <c r="BW36" s="4"/>
    </row>
    <row r="37" spans="28:75" x14ac:dyDescent="0.25">
      <c r="AB37" s="4"/>
      <c r="AC37" s="4"/>
      <c r="AD37" s="4"/>
      <c r="AE37" s="4"/>
      <c r="AF37" s="4"/>
      <c r="AN37" s="4"/>
      <c r="AP37" s="3"/>
      <c r="BW37" s="4"/>
    </row>
    <row r="38" spans="28:75" x14ac:dyDescent="0.25">
      <c r="AB38" s="4"/>
      <c r="AC38" s="4"/>
      <c r="AD38" s="4"/>
      <c r="AE38" s="4"/>
      <c r="AF38" s="4"/>
      <c r="AN38" s="4"/>
      <c r="AP38" s="3"/>
      <c r="BW38" s="4"/>
    </row>
    <row r="39" spans="28:75" x14ac:dyDescent="0.25">
      <c r="AB39" s="4"/>
      <c r="AC39" s="4"/>
      <c r="AD39" s="4"/>
      <c r="AE39" s="4"/>
      <c r="AF39" s="4"/>
      <c r="AN39" s="4"/>
      <c r="AP39" s="3"/>
      <c r="BW39" s="4"/>
    </row>
    <row r="40" spans="28:75" x14ac:dyDescent="0.25">
      <c r="AB40" s="4"/>
      <c r="AC40" s="4"/>
      <c r="AD40" s="4"/>
      <c r="AE40" s="4"/>
      <c r="AF40" s="4"/>
      <c r="AN40" s="4"/>
      <c r="AP40" s="3"/>
      <c r="BW40" s="4"/>
    </row>
    <row r="41" spans="28:75" x14ac:dyDescent="0.25">
      <c r="AB41" s="4"/>
      <c r="AC41" s="4"/>
      <c r="AD41" s="4"/>
      <c r="AE41" s="4"/>
      <c r="AF41" s="4"/>
      <c r="AN41" s="4"/>
      <c r="AP41" s="3"/>
      <c r="BW41" s="4"/>
    </row>
    <row r="42" spans="28:75" x14ac:dyDescent="0.25">
      <c r="AB42" s="4"/>
      <c r="AC42" s="4"/>
      <c r="AD42" s="4"/>
      <c r="AE42" s="4"/>
      <c r="AF42" s="4"/>
      <c r="AN42" s="4"/>
      <c r="AP42" s="3"/>
      <c r="BW42" s="4"/>
    </row>
    <row r="43" spans="28:75" x14ac:dyDescent="0.25">
      <c r="AB43" s="4"/>
      <c r="AC43" s="4"/>
      <c r="AD43" s="4"/>
      <c r="AE43" s="4"/>
      <c r="AF43" s="4"/>
      <c r="AN43" s="4"/>
      <c r="AP43" s="3"/>
      <c r="BW43" s="4"/>
    </row>
    <row r="44" spans="28:75" x14ac:dyDescent="0.25">
      <c r="AB44" s="4"/>
      <c r="AC44" s="4"/>
      <c r="AD44" s="4"/>
      <c r="AE44" s="4"/>
      <c r="AF44" s="4"/>
      <c r="AN44" s="4"/>
      <c r="AP44" s="3"/>
      <c r="BW44" s="4"/>
    </row>
    <row r="45" spans="28:75" x14ac:dyDescent="0.25">
      <c r="AB45" s="4"/>
      <c r="AC45" s="4"/>
      <c r="AD45" s="4"/>
      <c r="AE45" s="4"/>
      <c r="AF45" s="4"/>
      <c r="AN45" s="4"/>
      <c r="AP45" s="3"/>
      <c r="BW45" s="4"/>
    </row>
    <row r="46" spans="28:75" x14ac:dyDescent="0.25">
      <c r="AB46" s="4"/>
      <c r="AC46" s="4"/>
      <c r="AD46" s="4"/>
      <c r="AE46" s="4"/>
      <c r="AF46" s="4"/>
      <c r="AN46" s="4"/>
      <c r="AP46" s="3"/>
      <c r="BW46" s="4"/>
    </row>
    <row r="47" spans="28:75" x14ac:dyDescent="0.25">
      <c r="AB47" s="4"/>
      <c r="AC47" s="4"/>
      <c r="AD47" s="4"/>
      <c r="AE47" s="4"/>
      <c r="AF47" s="4"/>
      <c r="AN47" s="4"/>
      <c r="AP47" s="3"/>
      <c r="BW47" s="4"/>
    </row>
    <row r="48" spans="28:75" x14ac:dyDescent="0.25">
      <c r="AB48" s="4"/>
      <c r="AC48" s="4"/>
      <c r="AD48" s="4"/>
      <c r="AE48" s="4"/>
      <c r="AF48" s="4"/>
      <c r="AN48" s="4"/>
      <c r="AP48" s="3"/>
      <c r="BW48" s="4"/>
    </row>
    <row r="49" spans="28:75" x14ac:dyDescent="0.25">
      <c r="AB49" s="4"/>
      <c r="AC49" s="4"/>
      <c r="AD49" s="4"/>
      <c r="AE49" s="4"/>
      <c r="AF49" s="4"/>
      <c r="AN49" s="4"/>
      <c r="AP49" s="3"/>
      <c r="BW49" s="4"/>
    </row>
    <row r="50" spans="28:75" x14ac:dyDescent="0.25">
      <c r="AB50" s="4"/>
      <c r="AC50" s="4"/>
      <c r="AD50" s="4"/>
      <c r="AE50" s="4"/>
      <c r="AF50" s="4"/>
      <c r="AN50" s="4"/>
      <c r="AP50" s="3"/>
      <c r="BW50" s="4"/>
    </row>
    <row r="51" spans="28:75" x14ac:dyDescent="0.25">
      <c r="AB51" s="4"/>
      <c r="AC51" s="4"/>
      <c r="AD51" s="4"/>
      <c r="AE51" s="4"/>
      <c r="AF51" s="4"/>
      <c r="AN51" s="4"/>
      <c r="AP51" s="3"/>
      <c r="BW51" s="4"/>
    </row>
    <row r="52" spans="28:75" x14ac:dyDescent="0.25">
      <c r="AB52" s="4"/>
      <c r="AC52" s="4"/>
      <c r="AD52" s="4"/>
      <c r="AE52" s="4"/>
      <c r="AF52" s="4"/>
      <c r="AN52" s="4"/>
      <c r="AP52" s="3"/>
      <c r="BW52" s="4"/>
    </row>
    <row r="53" spans="28:75" x14ac:dyDescent="0.25">
      <c r="AB53" s="4">
        <v>30</v>
      </c>
      <c r="AC53" s="4">
        <v>596866</v>
      </c>
      <c r="AD53" s="4">
        <v>801015</v>
      </c>
      <c r="AE53" s="4">
        <f>AD53-AC53</f>
        <v>204149</v>
      </c>
      <c r="AF53" s="4"/>
      <c r="AN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4"/>
      <c r="BE53" s="4"/>
      <c r="BF53" s="4"/>
      <c r="BG53" s="4"/>
    </row>
    <row r="54" spans="28:75" x14ac:dyDescent="0.25">
      <c r="AB54" s="4">
        <v>50</v>
      </c>
      <c r="AC54" s="4">
        <v>886453</v>
      </c>
      <c r="AD54" s="4">
        <v>1120686</v>
      </c>
      <c r="AE54" s="4">
        <f>AD54-AC54</f>
        <v>234233</v>
      </c>
      <c r="AF54" s="4"/>
      <c r="AN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D54" s="4"/>
      <c r="BE54" s="4"/>
      <c r="BF54" s="4"/>
      <c r="BG54" s="4"/>
    </row>
    <row r="55" spans="28:75" x14ac:dyDescent="0.25">
      <c r="AB55" s="4">
        <v>70</v>
      </c>
      <c r="AC55" s="4">
        <v>54773</v>
      </c>
      <c r="AD55" s="4">
        <v>325017</v>
      </c>
      <c r="AE55" s="4">
        <f>AD55-AC55</f>
        <v>270244</v>
      </c>
      <c r="AF55" s="4"/>
      <c r="AK55" s="1" t="s">
        <v>42</v>
      </c>
      <c r="AL55" s="1"/>
      <c r="AP55" s="4"/>
      <c r="AQ55" s="1" t="s">
        <v>42</v>
      </c>
      <c r="AW55" s="4"/>
      <c r="AX55" s="1" t="s">
        <v>42</v>
      </c>
      <c r="BB55" s="4"/>
      <c r="BC55" s="1" t="s">
        <v>42</v>
      </c>
      <c r="BG55" s="4"/>
      <c r="BH55" s="1"/>
    </row>
    <row r="56" spans="28:75" x14ac:dyDescent="0.25">
      <c r="AB56" s="4">
        <v>90</v>
      </c>
      <c r="AC56" s="4">
        <v>747110</v>
      </c>
      <c r="AD56" s="4">
        <v>1058082</v>
      </c>
      <c r="AE56" s="4">
        <f>AD56-AC56</f>
        <v>310972</v>
      </c>
      <c r="AF56" s="4"/>
      <c r="AM56" t="s">
        <v>21</v>
      </c>
      <c r="AP56" s="4"/>
      <c r="AR56" t="s">
        <v>21</v>
      </c>
      <c r="AW56" s="4"/>
      <c r="AY56" t="s">
        <v>22</v>
      </c>
      <c r="BB56" s="4"/>
      <c r="BD56" t="s">
        <v>22</v>
      </c>
      <c r="BG56" s="4"/>
    </row>
    <row r="57" spans="28:75" x14ac:dyDescent="0.25">
      <c r="AM57" t="s">
        <v>137</v>
      </c>
      <c r="AP57" s="4"/>
      <c r="AR57" t="s">
        <v>139</v>
      </c>
      <c r="AW57" s="4"/>
      <c r="AY57" t="s">
        <v>137</v>
      </c>
      <c r="BB57" s="4"/>
      <c r="BD57" t="s">
        <v>139</v>
      </c>
      <c r="BG57" s="4"/>
    </row>
    <row r="58" spans="28:75" x14ac:dyDescent="0.25">
      <c r="AK58" t="s">
        <v>24</v>
      </c>
      <c r="AM58" t="s">
        <v>4</v>
      </c>
      <c r="AN58" t="s">
        <v>5</v>
      </c>
      <c r="AO58" t="s">
        <v>6</v>
      </c>
      <c r="AP58" s="4"/>
      <c r="AQ58" t="s">
        <v>24</v>
      </c>
      <c r="AR58" t="s">
        <v>4</v>
      </c>
      <c r="AT58" t="s">
        <v>5</v>
      </c>
      <c r="AU58" t="s">
        <v>6</v>
      </c>
      <c r="AW58" s="4"/>
      <c r="AX58" t="s">
        <v>25</v>
      </c>
      <c r="AY58" t="s">
        <v>4</v>
      </c>
      <c r="AZ58" t="s">
        <v>5</v>
      </c>
      <c r="BA58" t="s">
        <v>6</v>
      </c>
      <c r="BB58" s="4"/>
      <c r="BC58" t="s">
        <v>25</v>
      </c>
      <c r="BD58" t="s">
        <v>4</v>
      </c>
      <c r="BE58" t="s">
        <v>5</v>
      </c>
      <c r="BF58" t="s">
        <v>6</v>
      </c>
      <c r="BG58" s="4"/>
    </row>
    <row r="59" spans="28:75" x14ac:dyDescent="0.25">
      <c r="AK59" s="49">
        <v>20</v>
      </c>
      <c r="AL59" s="49"/>
      <c r="AM59" s="49">
        <v>191548</v>
      </c>
      <c r="AN59" s="49">
        <v>485578</v>
      </c>
      <c r="AO59" s="49">
        <f>AN59-AM59</f>
        <v>294030</v>
      </c>
      <c r="AP59" s="4"/>
      <c r="AQ59" s="49">
        <v>20</v>
      </c>
      <c r="AR59" s="49">
        <v>645862</v>
      </c>
      <c r="AS59" s="49"/>
      <c r="AT59" s="49">
        <v>916216</v>
      </c>
      <c r="AU59" s="49">
        <f t="shared" ref="AU59:AU63" si="7">AT59-AR59</f>
        <v>270354</v>
      </c>
      <c r="AV59" s="49"/>
      <c r="AW59" s="4"/>
      <c r="AX59" s="49">
        <v>1</v>
      </c>
      <c r="AY59" s="49">
        <v>18749</v>
      </c>
      <c r="AZ59" s="49">
        <v>302205</v>
      </c>
      <c r="BA59" s="49">
        <f>AZ59-AY59</f>
        <v>283456</v>
      </c>
      <c r="BB59" s="4"/>
      <c r="BC59" s="49">
        <v>1</v>
      </c>
      <c r="BD59" s="49">
        <v>408999</v>
      </c>
      <c r="BE59" s="49">
        <v>690057</v>
      </c>
      <c r="BF59" s="89">
        <f>BE59-BD59</f>
        <v>281058</v>
      </c>
      <c r="BG59" s="4"/>
      <c r="BH59" s="49"/>
      <c r="BI59" s="49"/>
      <c r="BJ59" s="49"/>
      <c r="BK59" s="49"/>
    </row>
    <row r="60" spans="28:75" x14ac:dyDescent="0.25">
      <c r="AE60" s="2" t="s">
        <v>9</v>
      </c>
      <c r="AF60" s="2"/>
      <c r="AK60" s="49">
        <v>40</v>
      </c>
      <c r="AL60" s="49"/>
      <c r="AM60" s="49">
        <v>767009</v>
      </c>
      <c r="AN60" s="49">
        <v>1091779</v>
      </c>
      <c r="AO60" s="49">
        <f>AN60-AM60</f>
        <v>324770</v>
      </c>
      <c r="AQ60" s="49">
        <v>40</v>
      </c>
      <c r="AR60" s="49">
        <v>596759</v>
      </c>
      <c r="AS60" s="49"/>
      <c r="AT60" s="49">
        <v>906510</v>
      </c>
      <c r="AU60" s="49">
        <f t="shared" si="7"/>
        <v>309751</v>
      </c>
      <c r="AV60" s="49"/>
      <c r="AW60" s="4"/>
      <c r="AX60" s="49">
        <v>10</v>
      </c>
      <c r="AY60" s="49">
        <v>13139</v>
      </c>
      <c r="AZ60" s="49">
        <v>302818</v>
      </c>
      <c r="BA60" s="49">
        <f>AZ60-AY60</f>
        <v>289679</v>
      </c>
      <c r="BB60" s="4"/>
      <c r="BC60" s="49">
        <v>10</v>
      </c>
      <c r="BD60" s="49">
        <v>610889</v>
      </c>
      <c r="BE60" s="49">
        <v>893877</v>
      </c>
      <c r="BF60" s="89">
        <f>BE60-BD60</f>
        <v>282988</v>
      </c>
      <c r="BH60" s="49"/>
      <c r="BI60" s="49"/>
      <c r="BJ60" s="49"/>
      <c r="BK60" s="49"/>
    </row>
    <row r="61" spans="28:75" x14ac:dyDescent="0.25">
      <c r="AK61" s="49">
        <v>60</v>
      </c>
      <c r="AL61" s="49"/>
      <c r="AM61" s="49">
        <v>206880</v>
      </c>
      <c r="AN61" s="49">
        <v>553741</v>
      </c>
      <c r="AO61" s="49">
        <f>AN61-AM61</f>
        <v>346861</v>
      </c>
      <c r="AQ61" s="49">
        <v>60</v>
      </c>
      <c r="AR61" s="49">
        <v>209714</v>
      </c>
      <c r="AS61" s="49"/>
      <c r="AT61" s="49">
        <v>547044</v>
      </c>
      <c r="AU61" s="49">
        <f t="shared" si="7"/>
        <v>337330</v>
      </c>
      <c r="AV61" s="49"/>
      <c r="AX61" s="49">
        <v>100</v>
      </c>
      <c r="AY61" s="49">
        <v>145265</v>
      </c>
      <c r="AZ61" s="49">
        <v>467487</v>
      </c>
      <c r="BA61" s="49">
        <f>AZ61-AY61</f>
        <v>322222</v>
      </c>
      <c r="BC61" s="49">
        <v>100</v>
      </c>
      <c r="BD61" s="49">
        <v>779343</v>
      </c>
      <c r="BE61" s="49">
        <v>1063322</v>
      </c>
      <c r="BF61" s="89">
        <f>BE61-BD61</f>
        <v>283979</v>
      </c>
      <c r="BH61" s="49"/>
      <c r="BI61" s="49"/>
      <c r="BJ61" s="49"/>
      <c r="BK61" s="49"/>
    </row>
    <row r="62" spans="28:75" x14ac:dyDescent="0.25">
      <c r="AK62" s="49">
        <v>80</v>
      </c>
      <c r="AL62" s="49"/>
      <c r="AM62">
        <v>912742</v>
      </c>
      <c r="AN62" s="49">
        <v>1267542</v>
      </c>
      <c r="AO62" s="49">
        <f>AN62-AM62</f>
        <v>354800</v>
      </c>
      <c r="AQ62" s="49">
        <v>80</v>
      </c>
      <c r="AR62">
        <v>855110</v>
      </c>
      <c r="AT62" s="49">
        <v>1188358</v>
      </c>
      <c r="AU62" s="49">
        <f t="shared" si="7"/>
        <v>333248</v>
      </c>
      <c r="AV62" s="49"/>
      <c r="AX62" s="49">
        <v>1000</v>
      </c>
      <c r="AY62" s="49">
        <v>943632</v>
      </c>
      <c r="AZ62" s="49">
        <v>1285347</v>
      </c>
      <c r="BA62" s="49">
        <f>AZ62-AY62</f>
        <v>341715</v>
      </c>
      <c r="BC62" s="49">
        <v>1000</v>
      </c>
      <c r="BD62" s="49">
        <v>548654</v>
      </c>
      <c r="BE62" s="49">
        <v>877339</v>
      </c>
      <c r="BF62" s="89">
        <f>BE62-BD62</f>
        <v>328685</v>
      </c>
      <c r="BH62" s="49"/>
      <c r="BI62" s="49"/>
      <c r="BJ62" s="49"/>
      <c r="BK62" s="49"/>
    </row>
    <row r="63" spans="28:75" x14ac:dyDescent="0.25">
      <c r="AK63" s="49">
        <v>100</v>
      </c>
      <c r="AL63" s="49"/>
      <c r="AM63" s="49">
        <v>917665</v>
      </c>
      <c r="AN63" s="49">
        <v>1429104</v>
      </c>
      <c r="AO63" s="49">
        <f>AN63-AM63</f>
        <v>511439</v>
      </c>
      <c r="AQ63" s="49">
        <v>100</v>
      </c>
      <c r="AR63" s="49">
        <v>458461</v>
      </c>
      <c r="AS63" s="49"/>
      <c r="AT63" s="49">
        <v>853083</v>
      </c>
      <c r="AU63" s="49">
        <f t="shared" si="7"/>
        <v>394622</v>
      </c>
      <c r="AV63" s="49"/>
      <c r="AX63" s="49">
        <v>10000</v>
      </c>
      <c r="AY63" s="49">
        <v>283240</v>
      </c>
      <c r="AZ63" s="49">
        <v>702354</v>
      </c>
      <c r="BA63" s="49">
        <f>AZ63-AY63</f>
        <v>419114</v>
      </c>
      <c r="BC63" s="49">
        <v>10000</v>
      </c>
      <c r="BD63" s="49">
        <v>943425</v>
      </c>
      <c r="BE63" s="49">
        <v>1325829</v>
      </c>
      <c r="BF63" s="89">
        <f>BE63-BD63</f>
        <v>382404</v>
      </c>
      <c r="BH63" s="49"/>
      <c r="BI63" s="49"/>
      <c r="BJ63" s="49"/>
      <c r="BK63" s="49"/>
    </row>
    <row r="64" spans="28:75" x14ac:dyDescent="0.25">
      <c r="AE64" s="1" t="s">
        <v>29</v>
      </c>
      <c r="AF64" s="1"/>
      <c r="AK64" s="49"/>
      <c r="AL64" s="49"/>
      <c r="AM64" s="49"/>
      <c r="AN64" s="49"/>
      <c r="AO64" s="49"/>
      <c r="AQ64" s="49"/>
      <c r="AR64" s="49"/>
      <c r="AS64" s="49"/>
      <c r="AT64" s="49"/>
      <c r="AU64" s="49"/>
      <c r="AV64" s="49"/>
      <c r="AY64" s="49"/>
      <c r="AZ64" s="49"/>
      <c r="BA64" s="49"/>
      <c r="BH64" s="49"/>
      <c r="BI64" s="49"/>
      <c r="BJ64" s="49"/>
      <c r="BK64" s="49"/>
    </row>
    <row r="65" spans="31:54" ht="118.8" x14ac:dyDescent="0.25">
      <c r="AK65" s="3" t="s">
        <v>138</v>
      </c>
      <c r="AL65" s="3"/>
      <c r="AM65" s="52"/>
      <c r="AN65" s="52"/>
      <c r="AO65" s="53"/>
      <c r="AP65" s="1"/>
      <c r="AT65" s="4"/>
      <c r="AU65" s="4"/>
      <c r="AV65" s="4"/>
      <c r="AW65" s="4"/>
      <c r="AX65" s="4"/>
      <c r="AY65" s="4"/>
      <c r="AZ65" s="4"/>
      <c r="BA65" s="4"/>
      <c r="BB65" s="4"/>
    </row>
    <row r="66" spans="31:54" x14ac:dyDescent="0.25">
      <c r="AE66" t="s">
        <v>16</v>
      </c>
      <c r="AM66" s="54">
        <v>342398</v>
      </c>
      <c r="AN66" s="55">
        <v>462563</v>
      </c>
      <c r="AO66" s="55">
        <f t="shared" ref="AO66:AO71" si="8">AN66-AM66</f>
        <v>120165</v>
      </c>
    </row>
    <row r="67" spans="31:54" x14ac:dyDescent="0.25">
      <c r="AG67" t="s">
        <v>33</v>
      </c>
      <c r="AM67" s="54">
        <v>50111</v>
      </c>
      <c r="AN67" s="54">
        <v>362437</v>
      </c>
      <c r="AO67" s="55">
        <f t="shared" si="8"/>
        <v>312326</v>
      </c>
    </row>
    <row r="68" spans="31:54" x14ac:dyDescent="0.25">
      <c r="AG68" t="s">
        <v>35</v>
      </c>
      <c r="AM68" s="54">
        <v>90692</v>
      </c>
      <c r="AN68" s="54">
        <v>366090</v>
      </c>
      <c r="AO68" s="55">
        <f t="shared" si="8"/>
        <v>275398</v>
      </c>
    </row>
    <row r="69" spans="31:54" x14ac:dyDescent="0.25">
      <c r="AG69" t="s">
        <v>37</v>
      </c>
      <c r="AM69" s="54">
        <v>281914</v>
      </c>
      <c r="AN69" s="54">
        <v>537971</v>
      </c>
      <c r="AO69" s="55">
        <f t="shared" si="8"/>
        <v>256057</v>
      </c>
      <c r="AP69" s="4"/>
      <c r="AW69" s="4"/>
      <c r="AX69" s="4"/>
      <c r="AY69" s="4"/>
      <c r="AZ69" s="4"/>
      <c r="BA69" s="4"/>
      <c r="BB69" s="4"/>
    </row>
    <row r="70" spans="31:54" x14ac:dyDescent="0.25">
      <c r="AM70" s="54">
        <v>970289</v>
      </c>
      <c r="AN70" s="54">
        <v>1250374</v>
      </c>
      <c r="AO70" s="55">
        <f t="shared" si="8"/>
        <v>280085</v>
      </c>
      <c r="AP70" s="4"/>
      <c r="AW70" s="4"/>
      <c r="AX70" s="4"/>
      <c r="AY70" s="4"/>
      <c r="AZ70" s="4"/>
      <c r="BA70" s="4"/>
      <c r="BB70" s="4"/>
    </row>
    <row r="71" spans="31:54" x14ac:dyDescent="0.25">
      <c r="AE71" t="s">
        <v>38</v>
      </c>
      <c r="AO71" s="49">
        <f t="shared" si="8"/>
        <v>0</v>
      </c>
      <c r="AP71" s="4"/>
      <c r="AW71" s="4"/>
      <c r="AX71" s="4"/>
      <c r="AY71" s="4"/>
      <c r="AZ71" s="4"/>
      <c r="BA71" s="4"/>
      <c r="BB71" s="4"/>
    </row>
    <row r="72" spans="31:54" x14ac:dyDescent="0.25">
      <c r="AG72" t="s">
        <v>39</v>
      </c>
      <c r="AP72" s="4"/>
      <c r="AW72" s="4"/>
      <c r="AX72" s="4"/>
      <c r="AY72" s="4"/>
      <c r="AZ72" s="4"/>
      <c r="BA72" s="4"/>
      <c r="BB72" s="4"/>
    </row>
    <row r="73" spans="31:54" x14ac:dyDescent="0.25">
      <c r="AG73" t="s">
        <v>40</v>
      </c>
      <c r="AP73" s="4"/>
      <c r="AW73" s="4"/>
      <c r="AX73" s="4"/>
      <c r="AY73" s="4"/>
      <c r="AZ73" s="4"/>
      <c r="BA73" s="4"/>
      <c r="BB73" s="4"/>
    </row>
    <row r="74" spans="31:54" x14ac:dyDescent="0.25">
      <c r="AG74" t="s">
        <v>41</v>
      </c>
      <c r="AP74" s="4"/>
      <c r="AW74" s="4"/>
      <c r="AX74" s="4"/>
      <c r="AY74" s="4"/>
      <c r="AZ74" s="4"/>
      <c r="BA74" s="4"/>
      <c r="BB74" s="4"/>
    </row>
    <row r="76" spans="31:54" x14ac:dyDescent="0.25">
      <c r="AE76" t="s">
        <v>42</v>
      </c>
      <c r="AT76" s="4"/>
    </row>
    <row r="77" spans="31:54" x14ac:dyDescent="0.25">
      <c r="AG77" t="s">
        <v>43</v>
      </c>
      <c r="AT77" s="4"/>
    </row>
    <row r="78" spans="31:54" x14ac:dyDescent="0.25">
      <c r="AG78" t="s">
        <v>44</v>
      </c>
    </row>
    <row r="80" spans="31:54" x14ac:dyDescent="0.25">
      <c r="AE80" t="s">
        <v>42</v>
      </c>
    </row>
    <row r="81" spans="31:62" x14ac:dyDescent="0.25">
      <c r="AG81" t="s">
        <v>45</v>
      </c>
    </row>
    <row r="82" spans="31:62" x14ac:dyDescent="0.25">
      <c r="AG82" t="s">
        <v>46</v>
      </c>
    </row>
    <row r="84" spans="31:62" x14ac:dyDescent="0.25">
      <c r="AE84" t="s">
        <v>47</v>
      </c>
    </row>
    <row r="85" spans="31:62" x14ac:dyDescent="0.25">
      <c r="AG85" t="s">
        <v>48</v>
      </c>
    </row>
    <row r="86" spans="31:62" x14ac:dyDescent="0.25">
      <c r="AG86" t="s">
        <v>49</v>
      </c>
    </row>
    <row r="89" spans="31:62" x14ac:dyDescent="0.25">
      <c r="AE89" t="s">
        <v>125</v>
      </c>
    </row>
    <row r="90" spans="31:62" ht="13.8" thickBot="1" x14ac:dyDescent="0.3"/>
    <row r="91" spans="31:62" x14ac:dyDescent="0.25">
      <c r="AG91" s="154" t="s">
        <v>130</v>
      </c>
      <c r="AH91" s="162" t="s">
        <v>131</v>
      </c>
      <c r="AI91" s="157"/>
      <c r="AJ91" s="158"/>
      <c r="AK91" s="162" t="s">
        <v>128</v>
      </c>
      <c r="AL91" s="156"/>
      <c r="AM91" s="157"/>
      <c r="AN91" s="158"/>
      <c r="AO91" s="162" t="s">
        <v>132</v>
      </c>
      <c r="AP91" s="157"/>
      <c r="AQ91" s="158"/>
      <c r="AR91" s="156" t="s">
        <v>129</v>
      </c>
      <c r="AS91" s="156"/>
      <c r="AT91" s="157"/>
      <c r="AU91" s="158"/>
      <c r="AV91" s="99"/>
      <c r="AX91" s="154" t="s">
        <v>130</v>
      </c>
      <c r="AY91" s="162" t="s">
        <v>131</v>
      </c>
      <c r="AZ91" s="157"/>
      <c r="BA91" s="158"/>
      <c r="BB91" s="162" t="s">
        <v>128</v>
      </c>
      <c r="BC91" s="157"/>
      <c r="BD91" s="158"/>
      <c r="BE91" s="162" t="s">
        <v>132</v>
      </c>
      <c r="BF91" s="157"/>
      <c r="BG91" s="158"/>
      <c r="BH91" s="156" t="s">
        <v>129</v>
      </c>
      <c r="BI91" s="157"/>
      <c r="BJ91" s="158"/>
    </row>
    <row r="92" spans="31:62" ht="13.8" thickBot="1" x14ac:dyDescent="0.3">
      <c r="AG92" s="155"/>
      <c r="AH92" s="33" t="s">
        <v>126</v>
      </c>
      <c r="AI92" s="24" t="s">
        <v>151</v>
      </c>
      <c r="AJ92" s="25" t="s">
        <v>127</v>
      </c>
      <c r="AK92" s="33" t="s">
        <v>126</v>
      </c>
      <c r="AL92" s="29"/>
      <c r="AM92" s="24" t="s">
        <v>151</v>
      </c>
      <c r="AN92" s="25" t="s">
        <v>127</v>
      </c>
      <c r="AO92" s="33" t="s">
        <v>126</v>
      </c>
      <c r="AP92" s="24" t="s">
        <v>151</v>
      </c>
      <c r="AQ92" s="25" t="s">
        <v>127</v>
      </c>
      <c r="AR92" s="29" t="s">
        <v>126</v>
      </c>
      <c r="AS92" s="29"/>
      <c r="AT92" s="24" t="s">
        <v>151</v>
      </c>
      <c r="AU92" s="25" t="s">
        <v>127</v>
      </c>
      <c r="AV92" s="99"/>
      <c r="AX92" s="155"/>
      <c r="AY92" s="33" t="s">
        <v>126</v>
      </c>
      <c r="AZ92" s="24" t="s">
        <v>151</v>
      </c>
      <c r="BA92" s="25" t="s">
        <v>127</v>
      </c>
      <c r="BB92" s="33" t="s">
        <v>126</v>
      </c>
      <c r="BC92" s="24" t="s">
        <v>151</v>
      </c>
      <c r="BD92" s="25" t="s">
        <v>127</v>
      </c>
      <c r="BE92" s="33" t="s">
        <v>126</v>
      </c>
      <c r="BF92" s="24" t="s">
        <v>151</v>
      </c>
      <c r="BG92" s="25" t="s">
        <v>127</v>
      </c>
      <c r="BH92" s="29" t="s">
        <v>126</v>
      </c>
      <c r="BI92" s="24" t="s">
        <v>151</v>
      </c>
      <c r="BJ92" s="25" t="s">
        <v>127</v>
      </c>
    </row>
    <row r="93" spans="31:62" x14ac:dyDescent="0.25">
      <c r="AG93" s="26">
        <v>10</v>
      </c>
      <c r="AH93" s="22">
        <v>3240</v>
      </c>
      <c r="AI93" s="20">
        <f>AJ108</f>
        <v>3715</v>
      </c>
      <c r="AJ93" s="21">
        <v>57752</v>
      </c>
      <c r="AK93" s="22">
        <v>80</v>
      </c>
      <c r="AL93" s="30"/>
      <c r="AM93" s="20">
        <f>AN108</f>
        <v>5911</v>
      </c>
      <c r="AN93" s="21">
        <v>146028</v>
      </c>
      <c r="AO93" s="34"/>
      <c r="AP93" s="20">
        <f>AQ108</f>
        <v>4703</v>
      </c>
      <c r="AQ93" s="21">
        <v>161135</v>
      </c>
      <c r="AR93" s="30">
        <v>87</v>
      </c>
      <c r="AS93" s="30"/>
      <c r="AT93" s="20">
        <f>AU108</f>
        <v>5838</v>
      </c>
      <c r="AU93" s="21">
        <v>147725</v>
      </c>
      <c r="AX93" s="26">
        <v>10</v>
      </c>
      <c r="AY93" s="22">
        <f t="shared" ref="AY93:AY102" si="9">AH93</f>
        <v>3240</v>
      </c>
      <c r="AZ93" s="22">
        <f t="shared" ref="AZ93:AZ102" si="10">AI93</f>
        <v>3715</v>
      </c>
      <c r="BA93" s="22">
        <f t="shared" ref="BA93:BA102" si="11">AJ93</f>
        <v>57752</v>
      </c>
      <c r="BB93" s="22">
        <f t="shared" ref="BB93:BB102" si="12">AK93</f>
        <v>80</v>
      </c>
      <c r="BC93" s="22">
        <f t="shared" ref="BC93:BC102" si="13">AM93</f>
        <v>5911</v>
      </c>
      <c r="BD93" s="22">
        <f t="shared" ref="BD93:BD102" si="14">AN93</f>
        <v>146028</v>
      </c>
      <c r="BE93" s="22" t="e">
        <f t="shared" ref="BE93" si="15">LOG10(AO93)</f>
        <v>#NUM!</v>
      </c>
      <c r="BF93" s="22">
        <f>AP93</f>
        <v>4703</v>
      </c>
      <c r="BG93" s="22">
        <f>AQ93</f>
        <v>161135</v>
      </c>
      <c r="BH93" s="22">
        <f>AR93</f>
        <v>87</v>
      </c>
      <c r="BI93" s="22">
        <f>AT93</f>
        <v>5838</v>
      </c>
      <c r="BJ93" s="22">
        <f>AU93</f>
        <v>147725</v>
      </c>
    </row>
    <row r="94" spans="31:62" x14ac:dyDescent="0.25">
      <c r="AG94" s="27">
        <v>20</v>
      </c>
      <c r="AH94" s="15">
        <v>3757</v>
      </c>
      <c r="AI94" s="20">
        <f t="shared" ref="AI94:AI102" si="16">AJ109</f>
        <v>3846</v>
      </c>
      <c r="AJ94" s="16">
        <v>66228</v>
      </c>
      <c r="AK94" s="15">
        <v>79</v>
      </c>
      <c r="AL94" s="30"/>
      <c r="AM94" s="20">
        <f t="shared" ref="AM94:AM102" si="17">AN109</f>
        <v>6389</v>
      </c>
      <c r="AN94" s="16">
        <v>149319</v>
      </c>
      <c r="AO94" s="35"/>
      <c r="AP94" s="20">
        <f t="shared" ref="AP94:AP102" si="18">AQ109</f>
        <v>4924</v>
      </c>
      <c r="AQ94" s="16">
        <v>166308</v>
      </c>
      <c r="AR94" s="31">
        <v>82</v>
      </c>
      <c r="AS94" s="30"/>
      <c r="AT94" s="20">
        <f t="shared" ref="AT94:AT102" si="19">AU109</f>
        <v>6019</v>
      </c>
      <c r="AU94" s="16">
        <v>151223</v>
      </c>
      <c r="AX94" s="27">
        <v>20</v>
      </c>
      <c r="AY94" s="22">
        <f t="shared" si="9"/>
        <v>3757</v>
      </c>
      <c r="AZ94" s="22">
        <f t="shared" si="10"/>
        <v>3846</v>
      </c>
      <c r="BA94" s="22">
        <f t="shared" si="11"/>
        <v>66228</v>
      </c>
      <c r="BB94" s="22">
        <f t="shared" si="12"/>
        <v>79</v>
      </c>
      <c r="BC94" s="22">
        <f t="shared" si="13"/>
        <v>6389</v>
      </c>
      <c r="BD94" s="22">
        <f t="shared" si="14"/>
        <v>149319</v>
      </c>
      <c r="BE94" s="35"/>
      <c r="BF94" s="22">
        <f t="shared" ref="BF94:BF102" si="20">AP94</f>
        <v>4924</v>
      </c>
      <c r="BG94" s="22">
        <f t="shared" ref="BG94:BG102" si="21">AQ94</f>
        <v>166308</v>
      </c>
      <c r="BH94" s="22">
        <f t="shared" ref="BH94:BH102" si="22">AR94</f>
        <v>82</v>
      </c>
      <c r="BI94" s="22">
        <f t="shared" ref="BI94:BI102" si="23">AT94</f>
        <v>6019</v>
      </c>
      <c r="BJ94" s="22">
        <f t="shared" ref="BJ94:BJ102" si="24">AU94</f>
        <v>151223</v>
      </c>
    </row>
    <row r="95" spans="31:62" x14ac:dyDescent="0.25">
      <c r="AG95" s="26">
        <v>30</v>
      </c>
      <c r="AH95" s="15">
        <v>3377</v>
      </c>
      <c r="AI95" s="20">
        <f t="shared" si="16"/>
        <v>4226</v>
      </c>
      <c r="AJ95" s="16">
        <v>59589</v>
      </c>
      <c r="AK95" s="15">
        <v>82</v>
      </c>
      <c r="AL95" s="30"/>
      <c r="AM95" s="20">
        <f t="shared" si="17"/>
        <v>6637</v>
      </c>
      <c r="AN95" s="16">
        <v>200027</v>
      </c>
      <c r="AO95" s="35"/>
      <c r="AP95" s="20">
        <f t="shared" si="18"/>
        <v>5036</v>
      </c>
      <c r="AQ95" s="16">
        <v>168949</v>
      </c>
      <c r="AR95" s="31">
        <v>82</v>
      </c>
      <c r="AS95" s="30"/>
      <c r="AT95" s="20">
        <f t="shared" si="19"/>
        <v>6199</v>
      </c>
      <c r="AU95" s="16">
        <v>188326</v>
      </c>
      <c r="AX95" s="26">
        <v>30</v>
      </c>
      <c r="AY95" s="22">
        <f t="shared" si="9"/>
        <v>3377</v>
      </c>
      <c r="AZ95" s="22">
        <f t="shared" si="10"/>
        <v>4226</v>
      </c>
      <c r="BA95" s="22">
        <f t="shared" si="11"/>
        <v>59589</v>
      </c>
      <c r="BB95" s="22">
        <f t="shared" si="12"/>
        <v>82</v>
      </c>
      <c r="BC95" s="22">
        <f t="shared" si="13"/>
        <v>6637</v>
      </c>
      <c r="BD95" s="22">
        <f t="shared" si="14"/>
        <v>200027</v>
      </c>
      <c r="BE95" s="35"/>
      <c r="BF95" s="22">
        <f t="shared" si="20"/>
        <v>5036</v>
      </c>
      <c r="BG95" s="22">
        <f t="shared" si="21"/>
        <v>168949</v>
      </c>
      <c r="BH95" s="22">
        <f t="shared" si="22"/>
        <v>82</v>
      </c>
      <c r="BI95" s="22">
        <f t="shared" si="23"/>
        <v>6199</v>
      </c>
      <c r="BJ95" s="22">
        <f t="shared" si="24"/>
        <v>188326</v>
      </c>
    </row>
    <row r="96" spans="31:62" x14ac:dyDescent="0.25">
      <c r="AG96" s="27">
        <v>40</v>
      </c>
      <c r="AH96" s="15">
        <v>3374</v>
      </c>
      <c r="AI96" s="20">
        <f t="shared" si="16"/>
        <v>4242</v>
      </c>
      <c r="AJ96" s="16">
        <v>87572</v>
      </c>
      <c r="AK96" s="15">
        <v>74</v>
      </c>
      <c r="AL96" s="30"/>
      <c r="AM96" s="20">
        <f t="shared" si="17"/>
        <v>6982</v>
      </c>
      <c r="AN96" s="16">
        <v>184565</v>
      </c>
      <c r="AO96" s="35"/>
      <c r="AP96" s="20">
        <f t="shared" si="18"/>
        <v>4914</v>
      </c>
      <c r="AQ96" s="16">
        <v>174890</v>
      </c>
      <c r="AR96" s="31">
        <v>82</v>
      </c>
      <c r="AS96" s="30"/>
      <c r="AT96" s="20">
        <f t="shared" si="19"/>
        <v>6417</v>
      </c>
      <c r="AU96" s="16">
        <v>214620</v>
      </c>
      <c r="AX96" s="27">
        <v>40</v>
      </c>
      <c r="AY96" s="22">
        <f t="shared" si="9"/>
        <v>3374</v>
      </c>
      <c r="AZ96" s="22">
        <f t="shared" si="10"/>
        <v>4242</v>
      </c>
      <c r="BA96" s="22">
        <f t="shared" si="11"/>
        <v>87572</v>
      </c>
      <c r="BB96" s="22">
        <f t="shared" si="12"/>
        <v>74</v>
      </c>
      <c r="BC96" s="22">
        <f t="shared" si="13"/>
        <v>6982</v>
      </c>
      <c r="BD96" s="22">
        <f t="shared" si="14"/>
        <v>184565</v>
      </c>
      <c r="BE96" s="35"/>
      <c r="BF96" s="22">
        <f t="shared" si="20"/>
        <v>4914</v>
      </c>
      <c r="BG96" s="22">
        <f t="shared" si="21"/>
        <v>174890</v>
      </c>
      <c r="BH96" s="22">
        <f t="shared" si="22"/>
        <v>82</v>
      </c>
      <c r="BI96" s="22">
        <f t="shared" si="23"/>
        <v>6417</v>
      </c>
      <c r="BJ96" s="22">
        <f t="shared" si="24"/>
        <v>214620</v>
      </c>
    </row>
    <row r="97" spans="33:62" x14ac:dyDescent="0.25">
      <c r="AG97" s="26">
        <v>50</v>
      </c>
      <c r="AH97" s="15">
        <v>3313</v>
      </c>
      <c r="AI97" s="20">
        <f t="shared" si="16"/>
        <v>4161</v>
      </c>
      <c r="AJ97" s="16">
        <v>126553</v>
      </c>
      <c r="AK97" s="15">
        <v>75</v>
      </c>
      <c r="AL97" s="30"/>
      <c r="AM97" s="20">
        <f t="shared" si="17"/>
        <v>7270</v>
      </c>
      <c r="AN97" s="16">
        <v>200330</v>
      </c>
      <c r="AO97" s="35"/>
      <c r="AP97" s="20">
        <f t="shared" si="18"/>
        <v>5067</v>
      </c>
      <c r="AQ97" s="16">
        <v>179057</v>
      </c>
      <c r="AR97" s="31">
        <v>88</v>
      </c>
      <c r="AS97" s="30"/>
      <c r="AT97" s="20">
        <f t="shared" si="19"/>
        <v>6383</v>
      </c>
      <c r="AU97" s="16">
        <v>273996</v>
      </c>
      <c r="AX97" s="26">
        <v>50</v>
      </c>
      <c r="AY97" s="22">
        <f t="shared" si="9"/>
        <v>3313</v>
      </c>
      <c r="AZ97" s="22">
        <f t="shared" si="10"/>
        <v>4161</v>
      </c>
      <c r="BA97" s="22">
        <f t="shared" si="11"/>
        <v>126553</v>
      </c>
      <c r="BB97" s="22">
        <f t="shared" si="12"/>
        <v>75</v>
      </c>
      <c r="BC97" s="22">
        <f t="shared" si="13"/>
        <v>7270</v>
      </c>
      <c r="BD97" s="22">
        <f t="shared" si="14"/>
        <v>200330</v>
      </c>
      <c r="BE97" s="35"/>
      <c r="BF97" s="22">
        <f t="shared" si="20"/>
        <v>5067</v>
      </c>
      <c r="BG97" s="22">
        <f t="shared" si="21"/>
        <v>179057</v>
      </c>
      <c r="BH97" s="22">
        <f t="shared" si="22"/>
        <v>88</v>
      </c>
      <c r="BI97" s="22">
        <f t="shared" si="23"/>
        <v>6383</v>
      </c>
      <c r="BJ97" s="22">
        <f t="shared" si="24"/>
        <v>273996</v>
      </c>
    </row>
    <row r="98" spans="33:62" x14ac:dyDescent="0.25">
      <c r="AG98" s="27">
        <v>60</v>
      </c>
      <c r="AH98" s="15">
        <v>3529</v>
      </c>
      <c r="AI98" s="20">
        <f t="shared" si="16"/>
        <v>4243</v>
      </c>
      <c r="AJ98" s="16">
        <v>132571</v>
      </c>
      <c r="AK98" s="15">
        <v>82</v>
      </c>
      <c r="AL98" s="30"/>
      <c r="AM98" s="20">
        <f t="shared" si="17"/>
        <v>7667</v>
      </c>
      <c r="AN98" s="16">
        <v>199792</v>
      </c>
      <c r="AO98" s="35"/>
      <c r="AP98" s="20">
        <f t="shared" si="18"/>
        <v>5142</v>
      </c>
      <c r="AQ98" s="16">
        <v>185318</v>
      </c>
      <c r="AR98" s="31">
        <v>79</v>
      </c>
      <c r="AS98" s="30"/>
      <c r="AT98" s="20">
        <f t="shared" si="19"/>
        <v>6577</v>
      </c>
      <c r="AU98" s="16">
        <v>213173</v>
      </c>
      <c r="AX98" s="27">
        <v>60</v>
      </c>
      <c r="AY98" s="22">
        <f t="shared" si="9"/>
        <v>3529</v>
      </c>
      <c r="AZ98" s="22">
        <f t="shared" si="10"/>
        <v>4243</v>
      </c>
      <c r="BA98" s="22">
        <f t="shared" si="11"/>
        <v>132571</v>
      </c>
      <c r="BB98" s="22">
        <f t="shared" si="12"/>
        <v>82</v>
      </c>
      <c r="BC98" s="22">
        <f t="shared" si="13"/>
        <v>7667</v>
      </c>
      <c r="BD98" s="22">
        <f t="shared" si="14"/>
        <v>199792</v>
      </c>
      <c r="BE98" s="35"/>
      <c r="BF98" s="22">
        <f t="shared" si="20"/>
        <v>5142</v>
      </c>
      <c r="BG98" s="22">
        <f t="shared" si="21"/>
        <v>185318</v>
      </c>
      <c r="BH98" s="22">
        <f t="shared" si="22"/>
        <v>79</v>
      </c>
      <c r="BI98" s="22">
        <f t="shared" si="23"/>
        <v>6577</v>
      </c>
      <c r="BJ98" s="22">
        <f t="shared" si="24"/>
        <v>213173</v>
      </c>
    </row>
    <row r="99" spans="33:62" x14ac:dyDescent="0.25">
      <c r="AG99" s="26">
        <v>70</v>
      </c>
      <c r="AH99" s="15">
        <v>3396</v>
      </c>
      <c r="AI99" s="20">
        <f t="shared" si="16"/>
        <v>4400</v>
      </c>
      <c r="AJ99" s="16">
        <v>95130</v>
      </c>
      <c r="AK99" s="15">
        <v>77</v>
      </c>
      <c r="AL99" s="30"/>
      <c r="AM99" s="20">
        <f t="shared" si="17"/>
        <v>8012</v>
      </c>
      <c r="AN99" s="16">
        <v>240799</v>
      </c>
      <c r="AO99" s="35"/>
      <c r="AP99" s="20">
        <f t="shared" si="18"/>
        <v>5148</v>
      </c>
      <c r="AQ99" s="16">
        <v>189806</v>
      </c>
      <c r="AR99" s="31">
        <v>79</v>
      </c>
      <c r="AS99" s="30"/>
      <c r="AT99" s="20">
        <f t="shared" si="19"/>
        <v>6856</v>
      </c>
      <c r="AU99" s="16">
        <v>252034</v>
      </c>
      <c r="AX99" s="26">
        <v>70</v>
      </c>
      <c r="AY99" s="22">
        <f t="shared" si="9"/>
        <v>3396</v>
      </c>
      <c r="AZ99" s="22">
        <f t="shared" si="10"/>
        <v>4400</v>
      </c>
      <c r="BA99" s="22">
        <f t="shared" si="11"/>
        <v>95130</v>
      </c>
      <c r="BB99" s="22">
        <f t="shared" si="12"/>
        <v>77</v>
      </c>
      <c r="BC99" s="22">
        <f t="shared" si="13"/>
        <v>8012</v>
      </c>
      <c r="BD99" s="22">
        <f t="shared" si="14"/>
        <v>240799</v>
      </c>
      <c r="BE99" s="35"/>
      <c r="BF99" s="22">
        <f t="shared" si="20"/>
        <v>5148</v>
      </c>
      <c r="BG99" s="22">
        <f t="shared" si="21"/>
        <v>189806</v>
      </c>
      <c r="BH99" s="22">
        <f t="shared" si="22"/>
        <v>79</v>
      </c>
      <c r="BI99" s="22">
        <f t="shared" si="23"/>
        <v>6856</v>
      </c>
      <c r="BJ99" s="22">
        <f t="shared" si="24"/>
        <v>252034</v>
      </c>
    </row>
    <row r="100" spans="33:62" x14ac:dyDescent="0.25">
      <c r="AG100" s="27">
        <v>80</v>
      </c>
      <c r="AH100" s="15">
        <v>3571</v>
      </c>
      <c r="AI100" s="20">
        <f t="shared" si="16"/>
        <v>4484</v>
      </c>
      <c r="AJ100" s="16">
        <v>109344</v>
      </c>
      <c r="AK100" s="15">
        <v>82</v>
      </c>
      <c r="AL100" s="30"/>
      <c r="AM100" s="20">
        <f t="shared" si="17"/>
        <v>8443</v>
      </c>
      <c r="AN100" s="16">
        <v>214931</v>
      </c>
      <c r="AO100" s="35"/>
      <c r="AP100" s="20">
        <f t="shared" si="18"/>
        <v>5189</v>
      </c>
      <c r="AQ100" s="16">
        <v>194107</v>
      </c>
      <c r="AR100" s="31">
        <v>73</v>
      </c>
      <c r="AS100" s="30"/>
      <c r="AT100" s="20">
        <f t="shared" si="19"/>
        <v>6902</v>
      </c>
      <c r="AU100" s="16">
        <v>261591</v>
      </c>
      <c r="AX100" s="27">
        <v>80</v>
      </c>
      <c r="AY100" s="22">
        <f t="shared" si="9"/>
        <v>3571</v>
      </c>
      <c r="AZ100" s="22">
        <f t="shared" si="10"/>
        <v>4484</v>
      </c>
      <c r="BA100" s="22">
        <f t="shared" si="11"/>
        <v>109344</v>
      </c>
      <c r="BB100" s="22">
        <f t="shared" si="12"/>
        <v>82</v>
      </c>
      <c r="BC100" s="22">
        <f t="shared" si="13"/>
        <v>8443</v>
      </c>
      <c r="BD100" s="22">
        <f t="shared" si="14"/>
        <v>214931</v>
      </c>
      <c r="BE100" s="35"/>
      <c r="BF100" s="22">
        <f t="shared" si="20"/>
        <v>5189</v>
      </c>
      <c r="BG100" s="22">
        <f t="shared" si="21"/>
        <v>194107</v>
      </c>
      <c r="BH100" s="22">
        <f t="shared" si="22"/>
        <v>73</v>
      </c>
      <c r="BI100" s="22">
        <f t="shared" si="23"/>
        <v>6902</v>
      </c>
      <c r="BJ100" s="22">
        <f t="shared" si="24"/>
        <v>261591</v>
      </c>
    </row>
    <row r="101" spans="33:62" x14ac:dyDescent="0.25">
      <c r="AG101" s="26">
        <v>90</v>
      </c>
      <c r="AH101" s="15">
        <v>3271</v>
      </c>
      <c r="AI101" s="20">
        <f t="shared" si="16"/>
        <v>4593</v>
      </c>
      <c r="AJ101" s="16">
        <v>98466</v>
      </c>
      <c r="AK101" s="15">
        <v>78</v>
      </c>
      <c r="AL101" s="30"/>
      <c r="AM101" s="20">
        <f t="shared" si="17"/>
        <v>8819</v>
      </c>
      <c r="AN101" s="16">
        <v>233825</v>
      </c>
      <c r="AO101" s="35"/>
      <c r="AP101" s="20">
        <f t="shared" si="18"/>
        <v>5274</v>
      </c>
      <c r="AQ101" s="16">
        <v>196878</v>
      </c>
      <c r="AR101" s="31">
        <v>82</v>
      </c>
      <c r="AS101" s="30"/>
      <c r="AT101" s="20">
        <f t="shared" si="19"/>
        <v>7256</v>
      </c>
      <c r="AU101" s="16">
        <v>264858</v>
      </c>
      <c r="AX101" s="26">
        <v>90</v>
      </c>
      <c r="AY101" s="22">
        <f t="shared" si="9"/>
        <v>3271</v>
      </c>
      <c r="AZ101" s="22">
        <f t="shared" si="10"/>
        <v>4593</v>
      </c>
      <c r="BA101" s="22">
        <f t="shared" si="11"/>
        <v>98466</v>
      </c>
      <c r="BB101" s="22">
        <f t="shared" si="12"/>
        <v>78</v>
      </c>
      <c r="BC101" s="22">
        <f t="shared" si="13"/>
        <v>8819</v>
      </c>
      <c r="BD101" s="22">
        <f t="shared" si="14"/>
        <v>233825</v>
      </c>
      <c r="BE101" s="35"/>
      <c r="BF101" s="22">
        <f t="shared" si="20"/>
        <v>5274</v>
      </c>
      <c r="BG101" s="22">
        <f t="shared" si="21"/>
        <v>196878</v>
      </c>
      <c r="BH101" s="22">
        <f t="shared" si="22"/>
        <v>82</v>
      </c>
      <c r="BI101" s="22">
        <f t="shared" si="23"/>
        <v>7256</v>
      </c>
      <c r="BJ101" s="22">
        <f t="shared" si="24"/>
        <v>264858</v>
      </c>
    </row>
    <row r="102" spans="33:62" ht="13.8" thickBot="1" x14ac:dyDescent="0.3">
      <c r="AG102" s="28">
        <v>100</v>
      </c>
      <c r="AH102" s="17">
        <v>3399</v>
      </c>
      <c r="AI102" s="23">
        <f t="shared" si="16"/>
        <v>4747</v>
      </c>
      <c r="AJ102" s="19">
        <v>210652</v>
      </c>
      <c r="AK102" s="17">
        <v>82</v>
      </c>
      <c r="AL102" s="101"/>
      <c r="AM102" s="23">
        <f t="shared" si="17"/>
        <v>8987</v>
      </c>
      <c r="AN102" s="19">
        <v>248901</v>
      </c>
      <c r="AO102" s="36"/>
      <c r="AP102" s="23">
        <f t="shared" si="18"/>
        <v>5267</v>
      </c>
      <c r="AQ102" s="19">
        <v>200383</v>
      </c>
      <c r="AR102" s="32">
        <v>77</v>
      </c>
      <c r="AS102" s="101"/>
      <c r="AT102" s="23">
        <f t="shared" si="19"/>
        <v>7354</v>
      </c>
      <c r="AU102" s="19">
        <v>246756</v>
      </c>
      <c r="AX102" s="28">
        <v>100</v>
      </c>
      <c r="AY102" s="22">
        <f t="shared" si="9"/>
        <v>3399</v>
      </c>
      <c r="AZ102" s="22">
        <f t="shared" si="10"/>
        <v>4747</v>
      </c>
      <c r="BA102" s="22">
        <f t="shared" si="11"/>
        <v>210652</v>
      </c>
      <c r="BB102" s="22">
        <f t="shared" si="12"/>
        <v>82</v>
      </c>
      <c r="BC102" s="22">
        <f t="shared" si="13"/>
        <v>8987</v>
      </c>
      <c r="BD102" s="22">
        <f t="shared" si="14"/>
        <v>248901</v>
      </c>
      <c r="BE102" s="36"/>
      <c r="BF102" s="22">
        <f t="shared" si="20"/>
        <v>5267</v>
      </c>
      <c r="BG102" s="22">
        <f t="shared" si="21"/>
        <v>200383</v>
      </c>
      <c r="BH102" s="22">
        <f t="shared" si="22"/>
        <v>77</v>
      </c>
      <c r="BI102" s="22">
        <f t="shared" si="23"/>
        <v>7354</v>
      </c>
      <c r="BJ102" s="22">
        <f t="shared" si="24"/>
        <v>246756</v>
      </c>
    </row>
    <row r="103" spans="33:62" x14ac:dyDescent="0.25">
      <c r="AK103">
        <f>AM93/AK93</f>
        <v>73.887500000000003</v>
      </c>
    </row>
    <row r="104" spans="33:62" ht="13.8" thickBot="1" x14ac:dyDescent="0.3"/>
    <row r="105" spans="33:62" ht="16.2" thickBot="1" x14ac:dyDescent="0.35">
      <c r="AG105" s="159" t="s">
        <v>152</v>
      </c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1"/>
      <c r="AV105" s="100"/>
    </row>
    <row r="106" spans="33:62" x14ac:dyDescent="0.25">
      <c r="AG106" s="154" t="s">
        <v>130</v>
      </c>
      <c r="AH106" s="162" t="s">
        <v>131</v>
      </c>
      <c r="AI106" s="157"/>
      <c r="AJ106" s="158"/>
      <c r="AK106" s="162" t="s">
        <v>128</v>
      </c>
      <c r="AL106" s="156"/>
      <c r="AM106" s="157"/>
      <c r="AN106" s="158"/>
      <c r="AO106" s="162" t="s">
        <v>132</v>
      </c>
      <c r="AP106" s="157"/>
      <c r="AQ106" s="158"/>
      <c r="AR106" s="156" t="s">
        <v>129</v>
      </c>
      <c r="AS106" s="156"/>
      <c r="AT106" s="157"/>
      <c r="AU106" s="158"/>
      <c r="AV106" s="99"/>
    </row>
    <row r="107" spans="33:62" ht="13.8" thickBot="1" x14ac:dyDescent="0.3">
      <c r="AG107" s="155"/>
      <c r="AH107" s="33" t="s">
        <v>122</v>
      </c>
      <c r="AI107" s="24" t="s">
        <v>123</v>
      </c>
      <c r="AJ107" s="25" t="s">
        <v>124</v>
      </c>
      <c r="AK107" s="33" t="s">
        <v>122</v>
      </c>
      <c r="AL107" s="29"/>
      <c r="AM107" s="24" t="s">
        <v>123</v>
      </c>
      <c r="AN107" s="25" t="s">
        <v>124</v>
      </c>
      <c r="AO107" s="33" t="s">
        <v>122</v>
      </c>
      <c r="AP107" s="24" t="s">
        <v>123</v>
      </c>
      <c r="AQ107" s="25" t="s">
        <v>124</v>
      </c>
      <c r="AR107" s="33" t="s">
        <v>122</v>
      </c>
      <c r="AS107" s="29"/>
      <c r="AT107" s="24" t="s">
        <v>123</v>
      </c>
      <c r="AU107" s="25" t="s">
        <v>124</v>
      </c>
      <c r="AV107" s="99"/>
    </row>
    <row r="108" spans="33:62" x14ac:dyDescent="0.25">
      <c r="AG108" s="43">
        <v>10</v>
      </c>
      <c r="AH108" s="38">
        <v>818527</v>
      </c>
      <c r="AI108" s="39">
        <v>822242</v>
      </c>
      <c r="AJ108" s="40">
        <f>AI108-AH108</f>
        <v>3715</v>
      </c>
      <c r="AK108" s="38">
        <v>864819</v>
      </c>
      <c r="AL108" s="41"/>
      <c r="AM108" s="39">
        <v>870730</v>
      </c>
      <c r="AN108" s="40">
        <f t="shared" ref="AN108:AN117" si="25">AM108-AK108</f>
        <v>5911</v>
      </c>
      <c r="AO108" s="15">
        <v>284379</v>
      </c>
      <c r="AP108" s="39">
        <v>289082</v>
      </c>
      <c r="AQ108" s="40">
        <f>AP108-AO108</f>
        <v>4703</v>
      </c>
      <c r="AR108" s="41">
        <v>332139</v>
      </c>
      <c r="AS108" s="41"/>
      <c r="AT108" s="39">
        <v>337977</v>
      </c>
      <c r="AU108" s="40">
        <f>AT108-AR108</f>
        <v>5838</v>
      </c>
    </row>
    <row r="109" spans="33:62" x14ac:dyDescent="0.25">
      <c r="AG109" s="44">
        <v>20</v>
      </c>
      <c r="AH109" s="15">
        <v>960879</v>
      </c>
      <c r="AI109" s="20">
        <v>964725</v>
      </c>
      <c r="AJ109" s="21">
        <f t="shared" ref="AJ109:AJ117" si="26">AI109-AH109</f>
        <v>3846</v>
      </c>
      <c r="AK109" s="15">
        <v>52637</v>
      </c>
      <c r="AL109" s="30"/>
      <c r="AM109" s="20">
        <v>59026</v>
      </c>
      <c r="AN109" s="21">
        <f t="shared" si="25"/>
        <v>6389</v>
      </c>
      <c r="AO109" s="15">
        <v>880737</v>
      </c>
      <c r="AP109" s="20">
        <v>885661</v>
      </c>
      <c r="AQ109" s="21">
        <f t="shared" ref="AQ109:AQ117" si="27">AP109-AO109</f>
        <v>4924</v>
      </c>
      <c r="AR109" s="31">
        <v>928338</v>
      </c>
      <c r="AS109" s="30"/>
      <c r="AT109" s="20">
        <v>934357</v>
      </c>
      <c r="AU109" s="21">
        <f t="shared" ref="AU109:AU117" si="28">AT109-AR109</f>
        <v>6019</v>
      </c>
    </row>
    <row r="110" spans="33:62" x14ac:dyDescent="0.25">
      <c r="AG110" s="45">
        <v>30</v>
      </c>
      <c r="AH110" s="15">
        <v>218851</v>
      </c>
      <c r="AI110" s="20">
        <v>223077</v>
      </c>
      <c r="AJ110" s="21">
        <f t="shared" si="26"/>
        <v>4226</v>
      </c>
      <c r="AK110" s="15">
        <v>309540</v>
      </c>
      <c r="AL110" s="30"/>
      <c r="AM110" s="20">
        <v>316177</v>
      </c>
      <c r="AN110" s="21">
        <f t="shared" si="25"/>
        <v>6637</v>
      </c>
      <c r="AO110" s="15">
        <v>365192</v>
      </c>
      <c r="AP110" s="20">
        <v>370228</v>
      </c>
      <c r="AQ110" s="21">
        <f t="shared" si="27"/>
        <v>5036</v>
      </c>
      <c r="AR110" s="31">
        <v>412676</v>
      </c>
      <c r="AS110" s="30"/>
      <c r="AT110" s="20">
        <v>418875</v>
      </c>
      <c r="AU110" s="21">
        <f t="shared" si="28"/>
        <v>6199</v>
      </c>
    </row>
    <row r="111" spans="33:62" x14ac:dyDescent="0.25">
      <c r="AG111" s="44">
        <v>40</v>
      </c>
      <c r="AH111" s="15">
        <v>509293</v>
      </c>
      <c r="AI111" s="20">
        <v>513535</v>
      </c>
      <c r="AJ111" s="21">
        <f t="shared" si="26"/>
        <v>4242</v>
      </c>
      <c r="AK111" s="15">
        <v>601325</v>
      </c>
      <c r="AL111" s="30"/>
      <c r="AM111" s="20">
        <v>608307</v>
      </c>
      <c r="AN111" s="21">
        <f t="shared" si="25"/>
        <v>6982</v>
      </c>
      <c r="AO111" s="15">
        <v>37891</v>
      </c>
      <c r="AP111" s="20">
        <v>42805</v>
      </c>
      <c r="AQ111" s="21">
        <f t="shared" si="27"/>
        <v>4914</v>
      </c>
      <c r="AR111" s="31">
        <v>132670</v>
      </c>
      <c r="AS111" s="30"/>
      <c r="AT111" s="20">
        <v>139087</v>
      </c>
      <c r="AU111" s="21">
        <f t="shared" si="28"/>
        <v>6417</v>
      </c>
    </row>
    <row r="112" spans="33:62" x14ac:dyDescent="0.25">
      <c r="AG112" s="45">
        <v>50</v>
      </c>
      <c r="AH112" s="15">
        <v>629196</v>
      </c>
      <c r="AI112" s="20">
        <v>633357</v>
      </c>
      <c r="AJ112" s="21">
        <f t="shared" si="26"/>
        <v>4161</v>
      </c>
      <c r="AK112" s="15">
        <v>722182</v>
      </c>
      <c r="AL112" s="30"/>
      <c r="AM112" s="20">
        <v>729452</v>
      </c>
      <c r="AN112" s="21">
        <f t="shared" si="25"/>
        <v>7270</v>
      </c>
      <c r="AO112" s="15">
        <v>642000</v>
      </c>
      <c r="AP112" s="20">
        <v>647067</v>
      </c>
      <c r="AQ112" s="21">
        <f t="shared" si="27"/>
        <v>5067</v>
      </c>
      <c r="AR112" s="31">
        <v>736820</v>
      </c>
      <c r="AS112" s="30"/>
      <c r="AT112" s="20">
        <v>743203</v>
      </c>
      <c r="AU112" s="21">
        <f t="shared" si="28"/>
        <v>6383</v>
      </c>
    </row>
    <row r="113" spans="33:48" x14ac:dyDescent="0.25">
      <c r="AG113" s="44">
        <v>60</v>
      </c>
      <c r="AH113" s="15">
        <v>201176</v>
      </c>
      <c r="AI113" s="20">
        <v>205419</v>
      </c>
      <c r="AJ113" s="21">
        <f t="shared" si="26"/>
        <v>4243</v>
      </c>
      <c r="AK113" s="15">
        <v>294365</v>
      </c>
      <c r="AL113" s="30"/>
      <c r="AM113" s="20">
        <v>302032</v>
      </c>
      <c r="AN113" s="21">
        <f t="shared" si="25"/>
        <v>7667</v>
      </c>
      <c r="AO113" s="15">
        <v>25698</v>
      </c>
      <c r="AP113" s="20">
        <v>30840</v>
      </c>
      <c r="AQ113" s="21">
        <f t="shared" si="27"/>
        <v>5142</v>
      </c>
      <c r="AR113" s="31">
        <v>120907</v>
      </c>
      <c r="AS113" s="30"/>
      <c r="AT113" s="20">
        <v>127484</v>
      </c>
      <c r="AU113" s="21">
        <f t="shared" si="28"/>
        <v>6577</v>
      </c>
    </row>
    <row r="114" spans="33:48" x14ac:dyDescent="0.25">
      <c r="AG114" s="45">
        <v>70</v>
      </c>
      <c r="AH114" s="15">
        <v>355690</v>
      </c>
      <c r="AI114" s="20">
        <v>360090</v>
      </c>
      <c r="AJ114" s="21">
        <f t="shared" si="26"/>
        <v>4400</v>
      </c>
      <c r="AK114" s="15">
        <v>450446</v>
      </c>
      <c r="AL114" s="30"/>
      <c r="AM114" s="20">
        <v>458458</v>
      </c>
      <c r="AN114" s="21">
        <f t="shared" si="25"/>
        <v>8012</v>
      </c>
      <c r="AO114" s="15">
        <v>790626</v>
      </c>
      <c r="AP114" s="20">
        <v>795774</v>
      </c>
      <c r="AQ114" s="21">
        <f t="shared" si="27"/>
        <v>5148</v>
      </c>
      <c r="AR114" s="31">
        <v>885309</v>
      </c>
      <c r="AS114" s="30"/>
      <c r="AT114" s="20">
        <v>892165</v>
      </c>
      <c r="AU114" s="21">
        <f t="shared" si="28"/>
        <v>6856</v>
      </c>
    </row>
    <row r="115" spans="33:48" x14ac:dyDescent="0.25">
      <c r="AG115" s="44">
        <v>80</v>
      </c>
      <c r="AH115" s="15">
        <v>779297</v>
      </c>
      <c r="AI115" s="20">
        <v>783781</v>
      </c>
      <c r="AJ115" s="21">
        <f t="shared" si="26"/>
        <v>4484</v>
      </c>
      <c r="AK115" s="15">
        <v>874745</v>
      </c>
      <c r="AL115" s="30"/>
      <c r="AM115" s="20">
        <v>883188</v>
      </c>
      <c r="AN115" s="21">
        <f t="shared" si="25"/>
        <v>8443</v>
      </c>
      <c r="AO115" s="15">
        <v>538289</v>
      </c>
      <c r="AP115" s="20">
        <v>543478</v>
      </c>
      <c r="AQ115" s="21">
        <f t="shared" si="27"/>
        <v>5189</v>
      </c>
      <c r="AR115" s="31">
        <v>633670</v>
      </c>
      <c r="AS115" s="30"/>
      <c r="AT115" s="20">
        <v>640572</v>
      </c>
      <c r="AU115" s="21">
        <f t="shared" si="28"/>
        <v>6902</v>
      </c>
    </row>
    <row r="116" spans="33:48" x14ac:dyDescent="0.25">
      <c r="AG116" s="45">
        <v>90</v>
      </c>
      <c r="AH116" s="15">
        <v>910644</v>
      </c>
      <c r="AI116" s="20">
        <v>915237</v>
      </c>
      <c r="AJ116" s="21">
        <f t="shared" si="26"/>
        <v>4593</v>
      </c>
      <c r="AK116" s="15">
        <v>3186</v>
      </c>
      <c r="AL116" s="30"/>
      <c r="AM116" s="20">
        <v>12005</v>
      </c>
      <c r="AN116" s="21">
        <f t="shared" si="25"/>
        <v>8819</v>
      </c>
      <c r="AO116" s="15">
        <v>966978</v>
      </c>
      <c r="AP116" s="20">
        <v>972252</v>
      </c>
      <c r="AQ116" s="21">
        <f t="shared" si="27"/>
        <v>5274</v>
      </c>
      <c r="AR116" s="31">
        <v>61580</v>
      </c>
      <c r="AS116" s="30"/>
      <c r="AT116" s="20">
        <v>68836</v>
      </c>
      <c r="AU116" s="21">
        <f t="shared" si="28"/>
        <v>7256</v>
      </c>
    </row>
    <row r="117" spans="33:48" ht="13.8" thickBot="1" x14ac:dyDescent="0.3">
      <c r="AG117" s="46">
        <v>100</v>
      </c>
      <c r="AH117" s="17">
        <v>995968</v>
      </c>
      <c r="AI117" s="23">
        <v>1000715</v>
      </c>
      <c r="AJ117" s="42">
        <f t="shared" si="26"/>
        <v>4747</v>
      </c>
      <c r="AK117" s="17">
        <v>49242</v>
      </c>
      <c r="AL117" s="101"/>
      <c r="AM117" s="23">
        <v>58229</v>
      </c>
      <c r="AN117" s="42">
        <f t="shared" si="25"/>
        <v>8987</v>
      </c>
      <c r="AO117" s="17">
        <v>846969</v>
      </c>
      <c r="AP117" s="23">
        <v>852236</v>
      </c>
      <c r="AQ117" s="42">
        <f t="shared" si="27"/>
        <v>5267</v>
      </c>
      <c r="AR117" s="32">
        <v>941621</v>
      </c>
      <c r="AS117" s="101"/>
      <c r="AT117" s="23">
        <v>948975</v>
      </c>
      <c r="AU117" s="42">
        <f t="shared" si="28"/>
        <v>7354</v>
      </c>
    </row>
    <row r="118" spans="33:48" x14ac:dyDescent="0.25">
      <c r="AJ118" s="47">
        <f>AJ93/AJ108</f>
        <v>15.545625841184387</v>
      </c>
      <c r="AN118" s="47">
        <f>AN93/AN108</f>
        <v>24.704449331754358</v>
      </c>
      <c r="AQ118" s="47">
        <f>AQ93/AQ108</f>
        <v>34.262173081012122</v>
      </c>
      <c r="AU118" s="47">
        <f>AU93/AU108</f>
        <v>25.304042480301472</v>
      </c>
    </row>
    <row r="120" spans="33:48" ht="13.8" thickBot="1" x14ac:dyDescent="0.3"/>
    <row r="121" spans="33:48" ht="16.2" thickBot="1" x14ac:dyDescent="0.35">
      <c r="AG121" s="159" t="s">
        <v>133</v>
      </c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1"/>
      <c r="AV121" s="100"/>
    </row>
    <row r="122" spans="33:48" x14ac:dyDescent="0.25">
      <c r="AG122" s="154" t="s">
        <v>130</v>
      </c>
      <c r="AH122" s="162" t="s">
        <v>131</v>
      </c>
      <c r="AI122" s="157"/>
      <c r="AJ122" s="158"/>
      <c r="AK122" s="162" t="s">
        <v>128</v>
      </c>
      <c r="AL122" s="156"/>
      <c r="AM122" s="157"/>
      <c r="AN122" s="158"/>
      <c r="AO122" s="162" t="s">
        <v>132</v>
      </c>
      <c r="AP122" s="157"/>
      <c r="AQ122" s="158"/>
      <c r="AR122" s="156" t="s">
        <v>129</v>
      </c>
      <c r="AS122" s="156"/>
      <c r="AT122" s="157"/>
      <c r="AU122" s="158"/>
      <c r="AV122" s="99"/>
    </row>
    <row r="123" spans="33:48" ht="13.8" thickBot="1" x14ac:dyDescent="0.3">
      <c r="AG123" s="155"/>
      <c r="AH123" s="33" t="s">
        <v>122</v>
      </c>
      <c r="AI123" s="24" t="s">
        <v>123</v>
      </c>
      <c r="AJ123" s="25" t="s">
        <v>124</v>
      </c>
      <c r="AK123" s="33" t="s">
        <v>122</v>
      </c>
      <c r="AL123" s="29"/>
      <c r="AM123" s="24" t="s">
        <v>123</v>
      </c>
      <c r="AN123" s="25" t="s">
        <v>124</v>
      </c>
      <c r="AO123" s="33" t="s">
        <v>122</v>
      </c>
      <c r="AP123" s="24" t="s">
        <v>123</v>
      </c>
      <c r="AQ123" s="25" t="s">
        <v>124</v>
      </c>
      <c r="AR123" s="33" t="s">
        <v>122</v>
      </c>
      <c r="AS123" s="29"/>
      <c r="AT123" s="24" t="s">
        <v>123</v>
      </c>
      <c r="AU123" s="25" t="s">
        <v>124</v>
      </c>
      <c r="AV123" s="99"/>
    </row>
    <row r="124" spans="33:48" x14ac:dyDescent="0.25">
      <c r="AG124" s="37">
        <v>10</v>
      </c>
      <c r="AH124" s="38">
        <v>818527</v>
      </c>
      <c r="AI124" s="39">
        <v>822242</v>
      </c>
      <c r="AJ124" s="40">
        <f>AI124-AH124</f>
        <v>3715</v>
      </c>
      <c r="AK124" s="38">
        <v>864819</v>
      </c>
      <c r="AL124" s="41"/>
      <c r="AM124" s="39">
        <v>870730</v>
      </c>
      <c r="AN124" s="40">
        <f t="shared" ref="AN124:AN133" si="29">AM124-AK124</f>
        <v>5911</v>
      </c>
      <c r="AO124" s="15">
        <v>284379</v>
      </c>
      <c r="AP124" s="39">
        <v>289082</v>
      </c>
      <c r="AQ124" s="40">
        <f>AP124-AO124</f>
        <v>4703</v>
      </c>
      <c r="AR124" s="41">
        <v>332139</v>
      </c>
      <c r="AS124" s="41"/>
      <c r="AT124" s="39">
        <v>337977</v>
      </c>
      <c r="AU124" s="40">
        <f>AT124-AR124</f>
        <v>5838</v>
      </c>
    </row>
    <row r="125" spans="33:48" x14ac:dyDescent="0.25">
      <c r="AG125" s="27">
        <v>20</v>
      </c>
      <c r="AH125" s="15">
        <v>960879</v>
      </c>
      <c r="AI125" s="20">
        <v>964725</v>
      </c>
      <c r="AJ125" s="21">
        <f t="shared" ref="AJ125:AJ133" si="30">AI125-AH125</f>
        <v>3846</v>
      </c>
      <c r="AK125" s="15">
        <v>52637</v>
      </c>
      <c r="AL125" s="30"/>
      <c r="AM125" s="20">
        <v>59026</v>
      </c>
      <c r="AN125" s="21">
        <f t="shared" si="29"/>
        <v>6389</v>
      </c>
      <c r="AO125" s="15">
        <v>880737</v>
      </c>
      <c r="AP125" s="20">
        <v>885661</v>
      </c>
      <c r="AQ125" s="21">
        <f t="shared" ref="AQ125:AQ133" si="31">AP125-AO125</f>
        <v>4924</v>
      </c>
      <c r="AR125" s="31">
        <v>928338</v>
      </c>
      <c r="AS125" s="30"/>
      <c r="AT125" s="20">
        <v>934357</v>
      </c>
      <c r="AU125" s="21">
        <f t="shared" ref="AU125:AU133" si="32">AT125-AR125</f>
        <v>6019</v>
      </c>
    </row>
    <row r="126" spans="33:48" x14ac:dyDescent="0.25">
      <c r="AG126" s="26">
        <v>30</v>
      </c>
      <c r="AH126" s="15">
        <v>218851</v>
      </c>
      <c r="AI126" s="20">
        <v>223077</v>
      </c>
      <c r="AJ126" s="21">
        <f t="shared" si="30"/>
        <v>4226</v>
      </c>
      <c r="AK126" s="15">
        <v>309540</v>
      </c>
      <c r="AL126" s="30"/>
      <c r="AM126" s="20">
        <v>316177</v>
      </c>
      <c r="AN126" s="21">
        <f t="shared" si="29"/>
        <v>6637</v>
      </c>
      <c r="AO126" s="15">
        <v>365192</v>
      </c>
      <c r="AP126" s="20">
        <v>370228</v>
      </c>
      <c r="AQ126" s="21">
        <f>AP126-AO126</f>
        <v>5036</v>
      </c>
      <c r="AR126" s="31">
        <v>412676</v>
      </c>
      <c r="AS126" s="30"/>
      <c r="AT126" s="20">
        <v>418875</v>
      </c>
      <c r="AU126" s="21">
        <f t="shared" si="32"/>
        <v>6199</v>
      </c>
    </row>
    <row r="127" spans="33:48" x14ac:dyDescent="0.25">
      <c r="AG127" s="27">
        <v>40</v>
      </c>
      <c r="AH127" s="15">
        <v>509293</v>
      </c>
      <c r="AI127" s="20">
        <v>513535</v>
      </c>
      <c r="AJ127" s="21">
        <f t="shared" si="30"/>
        <v>4242</v>
      </c>
      <c r="AK127" s="15">
        <v>601325</v>
      </c>
      <c r="AL127" s="30"/>
      <c r="AM127" s="20">
        <v>608307</v>
      </c>
      <c r="AN127" s="21">
        <f t="shared" si="29"/>
        <v>6982</v>
      </c>
      <c r="AO127" s="15">
        <v>37891</v>
      </c>
      <c r="AP127" s="20">
        <v>42805</v>
      </c>
      <c r="AQ127" s="21">
        <f>AP127-AO127</f>
        <v>4914</v>
      </c>
      <c r="AR127" s="31">
        <v>132670</v>
      </c>
      <c r="AS127" s="30"/>
      <c r="AT127" s="20">
        <v>139087</v>
      </c>
      <c r="AU127" s="21">
        <f t="shared" si="32"/>
        <v>6417</v>
      </c>
    </row>
    <row r="128" spans="33:48" x14ac:dyDescent="0.25">
      <c r="AG128" s="26">
        <v>50</v>
      </c>
      <c r="AH128" s="15">
        <v>629196</v>
      </c>
      <c r="AI128" s="20">
        <v>633357</v>
      </c>
      <c r="AJ128" s="21">
        <f t="shared" si="30"/>
        <v>4161</v>
      </c>
      <c r="AK128" s="15">
        <v>722182</v>
      </c>
      <c r="AL128" s="30"/>
      <c r="AM128" s="20">
        <v>729452</v>
      </c>
      <c r="AN128" s="21">
        <f t="shared" si="29"/>
        <v>7270</v>
      </c>
      <c r="AO128" s="15">
        <v>642000</v>
      </c>
      <c r="AP128" s="20">
        <v>647067</v>
      </c>
      <c r="AQ128" s="21">
        <f t="shared" si="31"/>
        <v>5067</v>
      </c>
      <c r="AR128" s="31">
        <v>736820</v>
      </c>
      <c r="AS128" s="30"/>
      <c r="AT128" s="20">
        <v>743203</v>
      </c>
      <c r="AU128" s="21">
        <f t="shared" si="32"/>
        <v>6383</v>
      </c>
    </row>
    <row r="129" spans="33:47" x14ac:dyDescent="0.25">
      <c r="AG129" s="27">
        <v>60</v>
      </c>
      <c r="AH129" s="15">
        <v>201176</v>
      </c>
      <c r="AI129" s="20">
        <v>205419</v>
      </c>
      <c r="AJ129" s="21">
        <f t="shared" si="30"/>
        <v>4243</v>
      </c>
      <c r="AK129" s="15">
        <v>294365</v>
      </c>
      <c r="AL129" s="30"/>
      <c r="AM129" s="20">
        <v>302032</v>
      </c>
      <c r="AN129" s="21">
        <f t="shared" si="29"/>
        <v>7667</v>
      </c>
      <c r="AO129" s="15">
        <v>25698</v>
      </c>
      <c r="AP129" s="20">
        <v>30840</v>
      </c>
      <c r="AQ129" s="21">
        <f t="shared" si="31"/>
        <v>5142</v>
      </c>
      <c r="AR129" s="31">
        <v>120907</v>
      </c>
      <c r="AS129" s="30"/>
      <c r="AT129" s="20">
        <v>127484</v>
      </c>
      <c r="AU129" s="21">
        <f t="shared" si="32"/>
        <v>6577</v>
      </c>
    </row>
    <row r="130" spans="33:47" x14ac:dyDescent="0.25">
      <c r="AG130" s="26">
        <v>70</v>
      </c>
      <c r="AH130" s="15">
        <v>355690</v>
      </c>
      <c r="AI130" s="20">
        <v>360090</v>
      </c>
      <c r="AJ130" s="21">
        <f t="shared" si="30"/>
        <v>4400</v>
      </c>
      <c r="AK130" s="15">
        <v>450446</v>
      </c>
      <c r="AL130" s="30"/>
      <c r="AM130" s="20">
        <v>458458</v>
      </c>
      <c r="AN130" s="21">
        <f t="shared" si="29"/>
        <v>8012</v>
      </c>
      <c r="AO130" s="15">
        <v>790626</v>
      </c>
      <c r="AP130" s="20">
        <v>795774</v>
      </c>
      <c r="AQ130" s="21">
        <f t="shared" si="31"/>
        <v>5148</v>
      </c>
      <c r="AR130" s="31">
        <v>885309</v>
      </c>
      <c r="AS130" s="30"/>
      <c r="AT130" s="20">
        <v>892165</v>
      </c>
      <c r="AU130" s="21">
        <f t="shared" si="32"/>
        <v>6856</v>
      </c>
    </row>
    <row r="131" spans="33:47" x14ac:dyDescent="0.25">
      <c r="AG131" s="27">
        <v>80</v>
      </c>
      <c r="AH131" s="15">
        <v>779297</v>
      </c>
      <c r="AI131" s="20">
        <v>783781</v>
      </c>
      <c r="AJ131" s="21">
        <f t="shared" si="30"/>
        <v>4484</v>
      </c>
      <c r="AK131" s="15">
        <v>874745</v>
      </c>
      <c r="AL131" s="30"/>
      <c r="AM131" s="20">
        <v>883188</v>
      </c>
      <c r="AN131" s="21">
        <f t="shared" si="29"/>
        <v>8443</v>
      </c>
      <c r="AO131" s="15">
        <v>538289</v>
      </c>
      <c r="AP131" s="20">
        <v>543478</v>
      </c>
      <c r="AQ131" s="21">
        <f t="shared" si="31"/>
        <v>5189</v>
      </c>
      <c r="AR131" s="31">
        <v>633670</v>
      </c>
      <c r="AS131" s="30"/>
      <c r="AT131" s="20">
        <v>640572</v>
      </c>
      <c r="AU131" s="21">
        <f t="shared" si="32"/>
        <v>6902</v>
      </c>
    </row>
    <row r="132" spans="33:47" x14ac:dyDescent="0.25">
      <c r="AG132" s="26">
        <v>90</v>
      </c>
      <c r="AH132" s="15">
        <v>910644</v>
      </c>
      <c r="AI132" s="20">
        <v>915237</v>
      </c>
      <c r="AJ132" s="21">
        <f t="shared" si="30"/>
        <v>4593</v>
      </c>
      <c r="AK132" s="15">
        <v>3186</v>
      </c>
      <c r="AL132" s="30"/>
      <c r="AM132" s="20">
        <v>12005</v>
      </c>
      <c r="AN132" s="21">
        <f t="shared" si="29"/>
        <v>8819</v>
      </c>
      <c r="AO132" s="15">
        <v>966978</v>
      </c>
      <c r="AP132" s="20">
        <v>972252</v>
      </c>
      <c r="AQ132" s="21">
        <f t="shared" si="31"/>
        <v>5274</v>
      </c>
      <c r="AR132" s="31">
        <v>61580</v>
      </c>
      <c r="AS132" s="30"/>
      <c r="AT132" s="20">
        <v>68836</v>
      </c>
      <c r="AU132" s="21">
        <f t="shared" si="32"/>
        <v>7256</v>
      </c>
    </row>
    <row r="133" spans="33:47" ht="13.8" thickBot="1" x14ac:dyDescent="0.3">
      <c r="AG133" s="28">
        <v>100</v>
      </c>
      <c r="AH133" s="17">
        <v>995968</v>
      </c>
      <c r="AI133" s="23">
        <v>1000715</v>
      </c>
      <c r="AJ133" s="42">
        <f t="shared" si="30"/>
        <v>4747</v>
      </c>
      <c r="AK133" s="17">
        <v>49242</v>
      </c>
      <c r="AL133" s="101"/>
      <c r="AM133" s="23">
        <v>58229</v>
      </c>
      <c r="AN133" s="42">
        <f t="shared" si="29"/>
        <v>8987</v>
      </c>
      <c r="AO133" s="17">
        <v>846969</v>
      </c>
      <c r="AP133" s="23">
        <v>852236</v>
      </c>
      <c r="AQ133" s="42">
        <f t="shared" si="31"/>
        <v>5267</v>
      </c>
      <c r="AR133" s="32">
        <v>941621</v>
      </c>
      <c r="AS133" s="101"/>
      <c r="AT133" s="23">
        <v>948975</v>
      </c>
      <c r="AU133" s="42">
        <f t="shared" si="32"/>
        <v>7354</v>
      </c>
    </row>
    <row r="136" spans="33:47" x14ac:dyDescent="0.25">
      <c r="AG136" s="26"/>
      <c r="AH136" s="15"/>
      <c r="AI136" s="20"/>
      <c r="AJ136" s="21"/>
      <c r="AK136" s="15"/>
      <c r="AL136" s="30"/>
      <c r="AM136" s="20"/>
      <c r="AN136" s="21"/>
      <c r="AO136" s="15"/>
      <c r="AP136" s="20"/>
      <c r="AQ136" s="21"/>
      <c r="AR136" s="31"/>
      <c r="AS136" s="30"/>
      <c r="AT136" s="20"/>
      <c r="AU136" s="21"/>
    </row>
  </sheetData>
  <mergeCells count="23">
    <mergeCell ref="BE91:BG91"/>
    <mergeCell ref="AR91:AU91"/>
    <mergeCell ref="AO91:AQ91"/>
    <mergeCell ref="AI13:AJ13"/>
    <mergeCell ref="AX91:AX92"/>
    <mergeCell ref="AY91:BA91"/>
    <mergeCell ref="BB91:BD91"/>
    <mergeCell ref="AG91:AG92"/>
    <mergeCell ref="BH91:BJ91"/>
    <mergeCell ref="AG121:AU121"/>
    <mergeCell ref="AG122:AG123"/>
    <mergeCell ref="AH122:AJ122"/>
    <mergeCell ref="AK122:AN122"/>
    <mergeCell ref="AO122:AQ122"/>
    <mergeCell ref="AR122:AU122"/>
    <mergeCell ref="AG106:AG107"/>
    <mergeCell ref="AH106:AJ106"/>
    <mergeCell ref="AK106:AN106"/>
    <mergeCell ref="AO106:AQ106"/>
    <mergeCell ref="AR106:AU106"/>
    <mergeCell ref="AG105:AU105"/>
    <mergeCell ref="AH91:AJ91"/>
    <mergeCell ref="AK91:AN91"/>
  </mergeCells>
  <phoneticPr fontId="7" type="noConversion"/>
  <conditionalFormatting sqref="AH93:AH102">
    <cfRule type="colorScale" priority="79">
      <colorScale>
        <cfvo type="min"/>
        <cfvo type="max"/>
        <color rgb="FF63BE7B"/>
        <color rgb="FFFCFCFF"/>
      </colorScale>
    </cfRule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93:AI102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7">
      <colorScale>
        <cfvo type="min"/>
        <cfvo type="max"/>
        <color rgb="FF63BE7B"/>
        <color rgb="FFFCFCFF"/>
      </colorScale>
    </cfRule>
  </conditionalFormatting>
  <conditionalFormatting sqref="AJ93:AJ102">
    <cfRule type="colorScale" priority="80">
      <colorScale>
        <cfvo type="min"/>
        <cfvo type="max"/>
        <color rgb="FF63BE7B"/>
        <color rgb="FFFCFCFF"/>
      </colorScale>
    </cfRule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08:AJ118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0">
      <colorScale>
        <cfvo type="min"/>
        <cfvo type="max"/>
        <color rgb="FF63BE7B"/>
        <color rgb="FFFCFCFF"/>
      </colorScale>
    </cfRule>
  </conditionalFormatting>
  <conditionalFormatting sqref="AJ124:AJ133">
    <cfRule type="colorScale" priority="43">
      <colorScale>
        <cfvo type="min"/>
        <cfvo type="max"/>
        <color rgb="FF63BE7B"/>
        <color rgb="FFFCFCFF"/>
      </colorScale>
    </cfRule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36">
    <cfRule type="colorScale" priority="35">
      <colorScale>
        <cfvo type="min"/>
        <cfvo type="max"/>
        <color rgb="FF63BE7B"/>
        <color rgb="FFFCFCFF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93:AL102">
    <cfRule type="colorScale" priority="81">
      <colorScale>
        <cfvo type="min"/>
        <cfvo type="max"/>
        <color rgb="FF63BE7B"/>
        <color rgb="FFFCFCFF"/>
      </colorScale>
    </cfRule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93:AM102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5">
      <colorScale>
        <cfvo type="min"/>
        <cfvo type="max"/>
        <color rgb="FF63BE7B"/>
        <color rgb="FFFCFCFF"/>
      </colorScale>
    </cfRule>
  </conditionalFormatting>
  <conditionalFormatting sqref="AN93:AN102">
    <cfRule type="colorScale" priority="82">
      <colorScale>
        <cfvo type="min"/>
        <cfvo type="max"/>
        <color rgb="FF63BE7B"/>
        <color rgb="FFFCFCFF"/>
      </colorScale>
    </cfRule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N108:AN11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9">
      <colorScale>
        <cfvo type="min"/>
        <cfvo type="max"/>
        <color rgb="FF63BE7B"/>
        <color rgb="FFFCFCFF"/>
      </colorScale>
    </cfRule>
  </conditionalFormatting>
  <conditionalFormatting sqref="AN118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N124:AN133">
    <cfRule type="colorScale" priority="41">
      <colorScale>
        <cfvo type="min"/>
        <cfvo type="max"/>
        <color rgb="FF63BE7B"/>
        <color rgb="FFFCFCFF"/>
      </colorScale>
    </cfRule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N136">
    <cfRule type="colorScale" priority="33">
      <colorScale>
        <cfvo type="min"/>
        <cfvo type="max"/>
        <color rgb="FF63BE7B"/>
        <color rgb="FFFCFCFF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93:AP102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3">
      <colorScale>
        <cfvo type="min"/>
        <cfvo type="max"/>
        <color rgb="FF63BE7B"/>
        <color rgb="FFFCFCFF"/>
      </colorScale>
    </cfRule>
  </conditionalFormatting>
  <conditionalFormatting sqref="AQ93:AQ102">
    <cfRule type="colorScale" priority="86">
      <colorScale>
        <cfvo type="min"/>
        <cfvo type="max"/>
        <color rgb="FF63BE7B"/>
        <color rgb="FFFCFCFF"/>
      </colorScale>
    </cfRule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08:AQ117">
    <cfRule type="colorScale" priority="47">
      <colorScale>
        <cfvo type="min"/>
        <cfvo type="max"/>
        <color rgb="FF63BE7B"/>
        <color rgb="FFFCFCFF"/>
      </colorScale>
    </cfRule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1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63BE7B"/>
        <color rgb="FFFCFCFF"/>
      </colorScale>
    </cfRule>
  </conditionalFormatting>
  <conditionalFormatting sqref="AQ124:AQ13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9">
      <colorScale>
        <cfvo type="min"/>
        <cfvo type="max"/>
        <color rgb="FF63BE7B"/>
        <color rgb="FFFCFCFF"/>
      </colorScale>
    </cfRule>
  </conditionalFormatting>
  <conditionalFormatting sqref="AQ13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max"/>
        <color rgb="FF63BE7B"/>
        <color rgb="FFFCFCFF"/>
      </colorScale>
    </cfRule>
  </conditionalFormatting>
  <conditionalFormatting sqref="AR93:AS102">
    <cfRule type="colorScale" priority="83">
      <colorScale>
        <cfvo type="min"/>
        <cfvo type="max"/>
        <color rgb="FF63BE7B"/>
        <color rgb="FFFCFCFF"/>
      </colorScale>
    </cfRule>
  </conditionalFormatting>
  <conditionalFormatting sqref="AT93:AT102">
    <cfRule type="colorScale" priority="71">
      <colorScale>
        <cfvo type="min"/>
        <cfvo type="max"/>
        <color rgb="FF63BE7B"/>
        <color rgb="FFFCFCFF"/>
      </colorScale>
    </cfRule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93:AV102">
    <cfRule type="colorScale" priority="84">
      <colorScale>
        <cfvo type="min"/>
        <cfvo type="max"/>
        <color rgb="FF63BE7B"/>
        <color rgb="FFFCFCFF"/>
      </colorScale>
    </cfRule>
  </conditionalFormatting>
  <conditionalFormatting sqref="AU108:AV11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5">
      <colorScale>
        <cfvo type="min"/>
        <cfvo type="max"/>
        <color rgb="FF63BE7B"/>
        <color rgb="FFFCFCFF"/>
      </colorScale>
    </cfRule>
  </conditionalFormatting>
  <conditionalFormatting sqref="AU118:AV118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24:AV13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rgb="FF63BE7B"/>
        <color rgb="FFFCFCFF"/>
      </colorScale>
    </cfRule>
  </conditionalFormatting>
  <conditionalFormatting sqref="AU136:AV13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max"/>
        <color rgb="FF63BE7B"/>
        <color rgb="FFFCFCFF"/>
      </colorScale>
    </cfRule>
  </conditionalFormatting>
  <conditionalFormatting sqref="AY93:AY102 AY94:BD102 AZ93:BJ93 BF94:BJ102">
    <cfRule type="colorScale" priority="17">
      <colorScale>
        <cfvo type="min"/>
        <cfvo type="max"/>
        <color rgb="FF63BE7B"/>
        <color rgb="FFFCFCFF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E60" r:id="rId1" xr:uid="{7C3AA8DA-39F4-4F35-B6AE-1F666A19BA92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6CE2-B30F-489F-86F5-A09F7AAA8FDC}">
  <sheetPr>
    <tabColor rgb="FF00B050"/>
  </sheetPr>
  <dimension ref="A1:AD168"/>
  <sheetViews>
    <sheetView tabSelected="1" topLeftCell="A41" zoomScale="50" zoomScaleNormal="50" workbookViewId="0">
      <selection activeCell="I59" sqref="I59"/>
    </sheetView>
  </sheetViews>
  <sheetFormatPr defaultColWidth="8.6640625" defaultRowHeight="13.2" x14ac:dyDescent="0.25"/>
  <cols>
    <col min="2" max="2" width="6.21875" customWidth="1"/>
    <col min="11" max="11" width="10.33203125" bestFit="1" customWidth="1"/>
    <col min="14" max="14" width="11.77734375" customWidth="1"/>
    <col min="15" max="15" width="10" bestFit="1" customWidth="1"/>
    <col min="21" max="21" width="8.88671875" bestFit="1" customWidth="1"/>
  </cols>
  <sheetData>
    <row r="1" spans="1:30" x14ac:dyDescent="0.25">
      <c r="A1" t="s">
        <v>98</v>
      </c>
    </row>
    <row r="2" spans="1:30" x14ac:dyDescent="0.25">
      <c r="C2" t="s">
        <v>99</v>
      </c>
      <c r="U2" s="63">
        <v>1.9658000000000001E-5</v>
      </c>
    </row>
    <row r="3" spans="1:30" x14ac:dyDescent="0.25">
      <c r="C3" t="s">
        <v>100</v>
      </c>
      <c r="U3" s="63">
        <v>2.7355000000000002E-5</v>
      </c>
    </row>
    <row r="4" spans="1:30" x14ac:dyDescent="0.25">
      <c r="C4" t="s">
        <v>101</v>
      </c>
      <c r="U4">
        <v>4.0648799999999999E-4</v>
      </c>
    </row>
    <row r="5" spans="1:30" x14ac:dyDescent="0.25">
      <c r="C5" t="s">
        <v>83</v>
      </c>
      <c r="U5">
        <v>1.6544999999999999E-3</v>
      </c>
    </row>
    <row r="6" spans="1:30" x14ac:dyDescent="0.25">
      <c r="U6">
        <v>1.3665999999999999E-2</v>
      </c>
    </row>
    <row r="7" spans="1:30" ht="22.35" customHeight="1" x14ac:dyDescent="0.25">
      <c r="A7" s="167" t="s">
        <v>102</v>
      </c>
      <c r="B7" s="167"/>
      <c r="C7" s="167"/>
      <c r="D7" s="167"/>
      <c r="E7" s="167"/>
    </row>
    <row r="8" spans="1:30" x14ac:dyDescent="0.25">
      <c r="A8" s="166" t="s">
        <v>103</v>
      </c>
      <c r="B8" s="166"/>
      <c r="C8" s="166"/>
      <c r="D8" s="166"/>
      <c r="E8" s="166"/>
      <c r="Q8" s="166" t="s">
        <v>164</v>
      </c>
      <c r="R8" s="166"/>
      <c r="S8" s="166"/>
      <c r="T8" s="166"/>
      <c r="U8" s="166"/>
      <c r="W8" s="166" t="s">
        <v>104</v>
      </c>
      <c r="X8" s="166"/>
      <c r="Y8" s="166"/>
      <c r="Z8" s="166"/>
      <c r="AA8" s="166"/>
    </row>
    <row r="9" spans="1:30" x14ac:dyDescent="0.25">
      <c r="A9" s="166"/>
      <c r="B9" s="166"/>
      <c r="C9" s="166"/>
      <c r="D9" s="166"/>
      <c r="E9" s="166"/>
      <c r="Q9" s="166"/>
      <c r="R9" s="166"/>
      <c r="S9" s="166"/>
      <c r="T9" s="166"/>
      <c r="U9" s="166"/>
      <c r="W9" s="166"/>
      <c r="X9" s="166"/>
      <c r="Y9" s="166"/>
      <c r="Z9" s="166"/>
      <c r="AA9" s="166"/>
    </row>
    <row r="10" spans="1:30" ht="66" x14ac:dyDescent="0.25">
      <c r="A10" s="9"/>
      <c r="B10" s="10" t="s">
        <v>105</v>
      </c>
      <c r="C10" s="11" t="s">
        <v>151</v>
      </c>
      <c r="D10" s="11" t="s">
        <v>101</v>
      </c>
      <c r="E10" s="11" t="s">
        <v>83</v>
      </c>
      <c r="F10" s="12" t="s">
        <v>106</v>
      </c>
      <c r="G10" s="12" t="s">
        <v>151</v>
      </c>
      <c r="H10" s="12" t="s">
        <v>101</v>
      </c>
      <c r="I10" s="12" t="s">
        <v>83</v>
      </c>
      <c r="J10" s="12"/>
      <c r="K10" s="12"/>
      <c r="L10" s="12"/>
      <c r="M10" s="12"/>
      <c r="N10" s="12"/>
      <c r="O10" s="12"/>
      <c r="P10" s="91" t="s">
        <v>165</v>
      </c>
      <c r="Q10" s="9"/>
      <c r="R10" s="10" t="s">
        <v>105</v>
      </c>
      <c r="S10" s="11" t="s">
        <v>151</v>
      </c>
      <c r="T10" s="11" t="s">
        <v>101</v>
      </c>
      <c r="U10" s="11" t="s">
        <v>150</v>
      </c>
      <c r="V10" s="91" t="s">
        <v>166</v>
      </c>
      <c r="W10" s="9"/>
      <c r="X10" s="10" t="s">
        <v>105</v>
      </c>
      <c r="Y10" s="11" t="s">
        <v>151</v>
      </c>
      <c r="Z10" s="11" t="s">
        <v>101</v>
      </c>
      <c r="AA10" s="11" t="s">
        <v>83</v>
      </c>
      <c r="AC10" s="91" t="s">
        <v>218</v>
      </c>
      <c r="AD10" s="91" t="s">
        <v>219</v>
      </c>
    </row>
    <row r="11" spans="1:30" x14ac:dyDescent="0.25">
      <c r="A11" s="9">
        <v>1</v>
      </c>
      <c r="B11" s="9">
        <v>0</v>
      </c>
      <c r="C11" s="9">
        <f>ACM_TOPS_Implementation!$F$7</f>
        <v>182782</v>
      </c>
      <c r="D11" s="9">
        <f>ABY_2PC!L38</f>
        <v>187329</v>
      </c>
      <c r="E11" s="9">
        <f>FE_CiFEr!D4</f>
        <v>169690</v>
      </c>
      <c r="F11">
        <f>((E11-C11)/C11)*100</f>
        <v>-7.1626308936328531</v>
      </c>
      <c r="G11">
        <v>1</v>
      </c>
      <c r="H11">
        <f>D11/C11</f>
        <v>1.0248766289897255</v>
      </c>
      <c r="I11">
        <f>E11/C11</f>
        <v>0.92837369106367151</v>
      </c>
      <c r="P11">
        <f>S11/R11</f>
        <v>5.1222659850833825</v>
      </c>
      <c r="Q11" s="9">
        <v>1</v>
      </c>
      <c r="R11" s="9">
        <v>47732</v>
      </c>
      <c r="S11" s="9">
        <f>ACM_TOPS_Implementation!O7</f>
        <v>244496</v>
      </c>
      <c r="T11" s="9">
        <f>ABY_2PC!M38</f>
        <v>491805</v>
      </c>
      <c r="U11" s="57">
        <f>U2*1000000</f>
        <v>19.658000000000001</v>
      </c>
      <c r="V11">
        <f>T11/S11</f>
        <v>2.0115053007002159</v>
      </c>
      <c r="W11" s="9">
        <v>20</v>
      </c>
      <c r="X11" s="57">
        <f>'[1]non-priv'!I4</f>
        <v>241173</v>
      </c>
      <c r="Y11" s="57">
        <f>ACM_TOPS_Implementation!V7</f>
        <v>633</v>
      </c>
      <c r="Z11" s="9">
        <f>ABY_2PC!N38</f>
        <v>493431</v>
      </c>
      <c r="AA11" s="9">
        <f>FE_CiFEr!J4</f>
        <v>1046039</v>
      </c>
      <c r="AC11">
        <f>Z11/Y11</f>
        <v>779.51184834123228</v>
      </c>
      <c r="AD11">
        <f>AA11/Y11</f>
        <v>1652.5102685624013</v>
      </c>
    </row>
    <row r="12" spans="1:30" x14ac:dyDescent="0.25">
      <c r="A12" s="9">
        <v>10</v>
      </c>
      <c r="B12" s="9">
        <v>0</v>
      </c>
      <c r="C12" s="9">
        <f>ACM_TOPS_Implementation!$F$7</f>
        <v>182782</v>
      </c>
      <c r="D12" s="9">
        <f>ABY_2PC!L39</f>
        <v>188582</v>
      </c>
      <c r="E12" s="9">
        <f>FE_CiFEr!D5</f>
        <v>318452</v>
      </c>
      <c r="F12">
        <f>((E12-C12)/C12)*100</f>
        <v>74.225033099539345</v>
      </c>
      <c r="G12">
        <v>1</v>
      </c>
      <c r="H12">
        <f t="shared" ref="H12:H15" si="0">D12/C12</f>
        <v>1.0317317897823637</v>
      </c>
      <c r="I12">
        <f t="shared" ref="I12:I15" si="1">E12/C12</f>
        <v>1.7422503309953934</v>
      </c>
      <c r="P12">
        <f t="shared" ref="P12:P15" si="2">S12/R12</f>
        <v>5.3850267379679142</v>
      </c>
      <c r="Q12" s="9">
        <v>10</v>
      </c>
      <c r="R12" s="9">
        <v>44693</v>
      </c>
      <c r="S12" s="9">
        <f>ACM_TOPS_Implementation!O8</f>
        <v>240673</v>
      </c>
      <c r="T12" s="9">
        <f>ABY_2PC!M39</f>
        <v>491694</v>
      </c>
      <c r="U12" s="57">
        <f t="shared" ref="U12:U15" si="3">U3*1000000</f>
        <v>27.355</v>
      </c>
      <c r="V12">
        <f t="shared" ref="V12:V15" si="4">T12/S12</f>
        <v>2.0429960984406228</v>
      </c>
      <c r="W12" s="9">
        <v>40</v>
      </c>
      <c r="X12" s="57">
        <f>'[1]non-priv'!I5</f>
        <v>277153</v>
      </c>
      <c r="Y12" s="57">
        <f>ACM_TOPS_Implementation!V8</f>
        <v>680</v>
      </c>
      <c r="Z12" s="9">
        <f>ABY_2PC!N39</f>
        <v>493551</v>
      </c>
      <c r="AA12" s="9">
        <f>FE_CiFEr!J5</f>
        <v>1453696</v>
      </c>
      <c r="AC12">
        <f t="shared" ref="AC12:AC15" si="5">Z12/Y12</f>
        <v>725.810294117647</v>
      </c>
      <c r="AD12">
        <f t="shared" ref="AD12:AD15" si="6">AA12/Y12</f>
        <v>2137.7882352941178</v>
      </c>
    </row>
    <row r="13" spans="1:30" x14ac:dyDescent="0.25">
      <c r="A13" s="9">
        <v>100</v>
      </c>
      <c r="B13" s="9">
        <v>0</v>
      </c>
      <c r="C13" s="9">
        <f>ACM_TOPS_Implementation!$F$7</f>
        <v>182782</v>
      </c>
      <c r="D13" s="9">
        <f>ABY_2PC!L40</f>
        <v>190816</v>
      </c>
      <c r="E13" s="9">
        <f>FE_CiFEr!D6</f>
        <v>475231</v>
      </c>
      <c r="F13">
        <f>((E13-C13)/C13)*100</f>
        <v>159.99879638038757</v>
      </c>
      <c r="G13">
        <v>1</v>
      </c>
      <c r="H13">
        <f t="shared" si="0"/>
        <v>1.0439539998468121</v>
      </c>
      <c r="I13">
        <f t="shared" si="1"/>
        <v>2.5999879638038759</v>
      </c>
      <c r="P13">
        <f t="shared" si="2"/>
        <v>5.3148016553107889</v>
      </c>
      <c r="Q13" s="9">
        <v>100</v>
      </c>
      <c r="R13" s="9">
        <v>47846</v>
      </c>
      <c r="S13" s="9">
        <f>ACM_TOPS_Implementation!O9</f>
        <v>254292</v>
      </c>
      <c r="T13" s="9">
        <f>ABY_2PC!M40</f>
        <v>520254</v>
      </c>
      <c r="U13" s="57">
        <f t="shared" si="3"/>
        <v>406.488</v>
      </c>
      <c r="V13">
        <f t="shared" si="4"/>
        <v>2.0458921240149119</v>
      </c>
      <c r="W13" s="9">
        <v>60</v>
      </c>
      <c r="X13" s="57">
        <f>'[1]non-priv'!I6</f>
        <v>305140</v>
      </c>
      <c r="Y13" s="57">
        <f>ACM_TOPS_Implementation!V9</f>
        <v>704</v>
      </c>
      <c r="Z13" s="9">
        <f>ABY_2PC!N40</f>
        <v>522439</v>
      </c>
      <c r="AA13" s="9">
        <f>FE_CiFEr!J6</f>
        <v>1820910</v>
      </c>
      <c r="AC13">
        <f t="shared" si="5"/>
        <v>742.10085227272725</v>
      </c>
      <c r="AD13">
        <f t="shared" si="6"/>
        <v>2586.5198863636365</v>
      </c>
    </row>
    <row r="14" spans="1:30" x14ac:dyDescent="0.25">
      <c r="A14" s="9">
        <v>1000</v>
      </c>
      <c r="B14" s="9">
        <v>0</v>
      </c>
      <c r="C14" s="9">
        <f>ACM_TOPS_Implementation!$F$7</f>
        <v>182782</v>
      </c>
      <c r="D14" s="9">
        <f>ABY_2PC!L41</f>
        <v>186446</v>
      </c>
      <c r="E14" s="9">
        <f>FE_CiFEr!D7</f>
        <v>641975</v>
      </c>
      <c r="F14">
        <f>((E14-C14)/C14)*100</f>
        <v>251.22440940574018</v>
      </c>
      <c r="G14">
        <v>1</v>
      </c>
      <c r="H14">
        <f t="shared" si="0"/>
        <v>1.0200457375452725</v>
      </c>
      <c r="I14">
        <f t="shared" si="1"/>
        <v>3.5122440940574018</v>
      </c>
      <c r="P14">
        <f t="shared" si="2"/>
        <v>4.9034147974556408</v>
      </c>
      <c r="Q14" s="9">
        <v>1000</v>
      </c>
      <c r="R14" s="9">
        <v>47792</v>
      </c>
      <c r="S14" s="9">
        <f>ACM_TOPS_Implementation!O10</f>
        <v>234344</v>
      </c>
      <c r="T14" s="9">
        <f>ABY_2PC!M41</f>
        <v>491114</v>
      </c>
      <c r="U14" s="57">
        <f t="shared" si="3"/>
        <v>1654.5</v>
      </c>
      <c r="V14">
        <f t="shared" si="4"/>
        <v>2.0956969241798382</v>
      </c>
      <c r="W14" s="9">
        <v>80</v>
      </c>
      <c r="X14" s="57">
        <f>'[1]non-priv'!I7</f>
        <v>345178</v>
      </c>
      <c r="Y14" s="57">
        <f>ACM_TOPS_Implementation!V10</f>
        <v>728</v>
      </c>
      <c r="Z14" s="9">
        <f>ABY_2PC!N41</f>
        <v>493099</v>
      </c>
      <c r="AA14" s="9">
        <f>FE_CiFEr!J7</f>
        <v>2091505</v>
      </c>
      <c r="AC14">
        <f t="shared" si="5"/>
        <v>677.33379120879124</v>
      </c>
      <c r="AD14">
        <f t="shared" si="6"/>
        <v>2872.9464285714284</v>
      </c>
    </row>
    <row r="15" spans="1:30" x14ac:dyDescent="0.25">
      <c r="A15" s="9">
        <v>10000</v>
      </c>
      <c r="B15" s="9">
        <v>0</v>
      </c>
      <c r="C15" s="9">
        <f>ACM_TOPS_Implementation!$F$7</f>
        <v>182782</v>
      </c>
      <c r="D15" s="9">
        <f>ABY_2PC!L42</f>
        <v>187445</v>
      </c>
      <c r="E15" s="9">
        <f>FE_CiFEr!D8</f>
        <v>788361</v>
      </c>
      <c r="F15">
        <f>((E15-C15)/C15)*100</f>
        <v>331.31216421748314</v>
      </c>
      <c r="G15">
        <v>1</v>
      </c>
      <c r="H15">
        <f t="shared" si="0"/>
        <v>1.0255112647853728</v>
      </c>
      <c r="I15">
        <f t="shared" si="1"/>
        <v>4.3131216421748313</v>
      </c>
      <c r="P15">
        <f t="shared" si="2"/>
        <v>5.1912030484485578</v>
      </c>
      <c r="Q15" s="9">
        <v>10000</v>
      </c>
      <c r="R15" s="9">
        <v>45925</v>
      </c>
      <c r="S15" s="9">
        <f>ACM_TOPS_Implementation!O11</f>
        <v>238406</v>
      </c>
      <c r="T15" s="9">
        <f>ABY_2PC!M42</f>
        <v>489928</v>
      </c>
      <c r="U15" s="57">
        <f t="shared" si="3"/>
        <v>13666</v>
      </c>
      <c r="V15">
        <f t="shared" si="4"/>
        <v>2.0550153939078712</v>
      </c>
      <c r="W15" s="9">
        <v>100</v>
      </c>
      <c r="X15" s="57">
        <f>'[1]non-priv'!I8</f>
        <v>377142</v>
      </c>
      <c r="Y15" s="57">
        <f>ACM_TOPS_Implementation!V11</f>
        <v>744</v>
      </c>
      <c r="Z15" s="9">
        <f>ABY_2PC!N42</f>
        <v>493913</v>
      </c>
      <c r="AA15" s="9">
        <f>FE_CiFEr!J8</f>
        <v>2283173</v>
      </c>
      <c r="AC15">
        <f t="shared" si="5"/>
        <v>663.86155913978496</v>
      </c>
      <c r="AD15">
        <f t="shared" si="6"/>
        <v>3068.7809139784945</v>
      </c>
    </row>
    <row r="18" spans="1:27" ht="17.399999999999999" x14ac:dyDescent="0.3">
      <c r="A18" s="64"/>
    </row>
    <row r="20" spans="1:27" x14ac:dyDescent="0.25">
      <c r="A20" s="165"/>
      <c r="B20" s="165"/>
      <c r="C20" s="165"/>
      <c r="D20" s="165"/>
      <c r="E20" s="165"/>
      <c r="Q20" s="165"/>
      <c r="R20" s="165"/>
      <c r="S20" s="165"/>
      <c r="T20" s="165"/>
      <c r="U20" s="165"/>
      <c r="W20" s="165"/>
      <c r="X20" s="165"/>
      <c r="Y20" s="165"/>
      <c r="Z20" s="165"/>
      <c r="AA20" s="165"/>
    </row>
    <row r="21" spans="1:27" x14ac:dyDescent="0.25">
      <c r="A21" s="165"/>
      <c r="B21" s="165"/>
      <c r="C21" s="165"/>
      <c r="D21" s="165"/>
      <c r="E21" s="165"/>
      <c r="Q21" s="165"/>
      <c r="R21" s="165"/>
      <c r="S21" s="165"/>
      <c r="T21" s="165"/>
      <c r="U21" s="165"/>
      <c r="W21" s="165"/>
      <c r="X21" s="165"/>
      <c r="Y21" s="165"/>
      <c r="Z21" s="165"/>
      <c r="AA21" s="165"/>
    </row>
    <row r="22" spans="1:27" x14ac:dyDescent="0.25">
      <c r="B22" s="48"/>
      <c r="C22" s="1"/>
      <c r="D22" s="1"/>
      <c r="E22" s="1"/>
      <c r="R22" s="48"/>
      <c r="S22" s="1"/>
      <c r="T22" s="1"/>
      <c r="U22" s="1"/>
      <c r="X22" s="48"/>
      <c r="Y22" s="1"/>
      <c r="Z22" s="1"/>
      <c r="AA22" s="1"/>
    </row>
    <row r="24" spans="1:27" hidden="1" x14ac:dyDescent="0.25"/>
    <row r="26" spans="1:27" hidden="1" x14ac:dyDescent="0.25"/>
    <row r="28" spans="1:27" hidden="1" x14ac:dyDescent="0.25"/>
    <row r="30" spans="1:27" hidden="1" x14ac:dyDescent="0.25"/>
    <row r="41" spans="1:15" x14ac:dyDescent="0.25">
      <c r="B41" s="166" t="s">
        <v>164</v>
      </c>
      <c r="C41" s="166"/>
      <c r="D41" s="166"/>
      <c r="E41" s="166"/>
      <c r="F41" s="166"/>
      <c r="H41" s="166" t="s">
        <v>178</v>
      </c>
      <c r="I41" s="166"/>
      <c r="J41" s="166"/>
      <c r="K41" s="166"/>
      <c r="L41" s="166"/>
    </row>
    <row r="42" spans="1:15" x14ac:dyDescent="0.25">
      <c r="B42" s="166"/>
      <c r="C42" s="166"/>
      <c r="D42" s="166"/>
      <c r="E42" s="166"/>
      <c r="F42" s="166"/>
      <c r="H42" s="166"/>
      <c r="I42" s="166"/>
      <c r="J42" s="166"/>
      <c r="K42" s="166"/>
      <c r="L42" s="166"/>
    </row>
    <row r="43" spans="1:15" ht="92.4" x14ac:dyDescent="0.25">
      <c r="A43" s="91" t="s">
        <v>165</v>
      </c>
      <c r="B43" s="110" t="s">
        <v>176</v>
      </c>
      <c r="C43" s="10" t="s">
        <v>175</v>
      </c>
      <c r="D43" s="11" t="s">
        <v>151</v>
      </c>
      <c r="E43" s="11" t="s">
        <v>101</v>
      </c>
      <c r="F43" s="11" t="s">
        <v>150</v>
      </c>
      <c r="H43" s="110" t="s">
        <v>176</v>
      </c>
      <c r="I43" s="10" t="s">
        <v>175</v>
      </c>
      <c r="J43" s="11" t="s">
        <v>151</v>
      </c>
      <c r="K43" s="11" t="s">
        <v>101</v>
      </c>
      <c r="L43" s="11" t="s">
        <v>150</v>
      </c>
      <c r="M43" s="136" t="s">
        <v>189</v>
      </c>
      <c r="N43" s="91" t="s">
        <v>217</v>
      </c>
      <c r="O43" s="91" t="s">
        <v>218</v>
      </c>
    </row>
    <row r="44" spans="1:15" x14ac:dyDescent="0.25">
      <c r="A44" t="e">
        <f>D44/C44</f>
        <v>#DIV/0!</v>
      </c>
      <c r="B44" s="128">
        <v>20</v>
      </c>
      <c r="C44" s="57">
        <f>'[1]non-priv'!B4</f>
        <v>0</v>
      </c>
      <c r="D44" s="9">
        <f>ACM_TOPS_Implementation!O7</f>
        <v>244496</v>
      </c>
      <c r="E44" s="9" t="e">
        <f>ABY_2PC!#REF!</f>
        <v>#REF!</v>
      </c>
      <c r="F44" s="57">
        <f>F35*1000000</f>
        <v>0</v>
      </c>
      <c r="H44" s="128">
        <v>20</v>
      </c>
      <c r="I44" s="150">
        <f>'non-priv'!C4</f>
        <v>4424</v>
      </c>
      <c r="J44" s="150">
        <f>ACM_TOPS_Implementation!P7</f>
        <v>14932</v>
      </c>
      <c r="K44" s="150">
        <f>ABY_2PC!P56</f>
        <v>135373481</v>
      </c>
      <c r="L44" s="151">
        <f>FE_CiFEr!N4</f>
        <v>53824</v>
      </c>
      <c r="M44">
        <f>J44-I44</f>
        <v>10508</v>
      </c>
      <c r="N44">
        <f>L44/J44</f>
        <v>3.6046075542459146</v>
      </c>
      <c r="O44">
        <f>K44/J44</f>
        <v>9065.9979239217791</v>
      </c>
    </row>
    <row r="45" spans="1:15" x14ac:dyDescent="0.25">
      <c r="A45" t="e">
        <f>D45/C45</f>
        <v>#DIV/0!</v>
      </c>
      <c r="B45" s="128">
        <v>40</v>
      </c>
      <c r="C45" s="57">
        <f>'[1]non-priv'!B5</f>
        <v>0</v>
      </c>
      <c r="D45" s="9">
        <f>ACM_TOPS_Implementation!O8</f>
        <v>240673</v>
      </c>
      <c r="E45" s="9" t="e">
        <f>ABY_2PC!#REF!</f>
        <v>#REF!</v>
      </c>
      <c r="F45" s="57">
        <f t="shared" ref="F45:F48" si="7">F36*1000000</f>
        <v>0</v>
      </c>
      <c r="H45" s="128">
        <v>40</v>
      </c>
      <c r="I45" s="150">
        <f>'non-priv'!C5</f>
        <v>5198</v>
      </c>
      <c r="J45" s="150">
        <f>ACM_TOPS_Implementation!P8</f>
        <v>15701</v>
      </c>
      <c r="K45" s="150">
        <f>ABY_2PC!P57</f>
        <v>135488096</v>
      </c>
      <c r="L45" s="151">
        <f>FE_CiFEr!N5</f>
        <v>102336</v>
      </c>
      <c r="M45">
        <f t="shared" ref="M45:M48" si="8">J45-I45</f>
        <v>10503</v>
      </c>
      <c r="N45">
        <f t="shared" ref="N45:N48" si="9">L45/J45</f>
        <v>6.5178014139226796</v>
      </c>
      <c r="O45">
        <f t="shared" ref="O45:O48" si="10">K45/J45</f>
        <v>8629.2653971084637</v>
      </c>
    </row>
    <row r="46" spans="1:15" x14ac:dyDescent="0.25">
      <c r="A46" t="e">
        <f t="shared" ref="A46:A48" si="11">D46/C46</f>
        <v>#DIV/0!</v>
      </c>
      <c r="B46" s="128">
        <v>60</v>
      </c>
      <c r="C46" s="57">
        <f>'[1]non-priv'!B6</f>
        <v>0</v>
      </c>
      <c r="D46" s="9">
        <f>ACM_TOPS_Implementation!O9</f>
        <v>254292</v>
      </c>
      <c r="E46" s="9" t="e">
        <f>ABY_2PC!#REF!</f>
        <v>#REF!</v>
      </c>
      <c r="F46" s="57">
        <f t="shared" si="7"/>
        <v>0</v>
      </c>
      <c r="H46" s="128">
        <v>60</v>
      </c>
      <c r="I46" s="150">
        <f>'non-priv'!C6</f>
        <v>5971</v>
      </c>
      <c r="J46" s="150">
        <f>ACM_TOPS_Implementation!P9</f>
        <v>16462</v>
      </c>
      <c r="K46" s="150">
        <f>ABY_2PC!P58</f>
        <v>135651872</v>
      </c>
      <c r="L46" s="151">
        <f>FE_CiFEr!N6</f>
        <v>150784</v>
      </c>
      <c r="M46">
        <f t="shared" si="8"/>
        <v>10491</v>
      </c>
      <c r="N46">
        <f t="shared" si="9"/>
        <v>9.1595188919936827</v>
      </c>
      <c r="O46">
        <f t="shared" si="10"/>
        <v>8240.3032438342852</v>
      </c>
    </row>
    <row r="47" spans="1:15" x14ac:dyDescent="0.25">
      <c r="A47" t="e">
        <f t="shared" si="11"/>
        <v>#DIV/0!</v>
      </c>
      <c r="B47" s="128">
        <v>80</v>
      </c>
      <c r="C47" s="57">
        <f>'[1]non-priv'!B7</f>
        <v>0</v>
      </c>
      <c r="D47" s="9">
        <f>ACM_TOPS_Implementation!O10</f>
        <v>234344</v>
      </c>
      <c r="E47" s="9" t="e">
        <f>ABY_2PC!#REF!</f>
        <v>#REF!</v>
      </c>
      <c r="F47" s="57">
        <f t="shared" si="7"/>
        <v>0</v>
      </c>
      <c r="H47" s="128">
        <v>80</v>
      </c>
      <c r="I47" s="150">
        <f>'non-priv'!C7</f>
        <v>6723</v>
      </c>
      <c r="J47" s="150">
        <f>ACM_TOPS_Implementation!P10</f>
        <v>17213</v>
      </c>
      <c r="K47" s="150">
        <f>ABY_2PC!P59</f>
        <v>135766505</v>
      </c>
      <c r="L47" s="151">
        <f>FE_CiFEr!N7</f>
        <v>199936</v>
      </c>
      <c r="M47">
        <f t="shared" si="8"/>
        <v>10490</v>
      </c>
      <c r="N47">
        <f t="shared" si="9"/>
        <v>11.615406959855923</v>
      </c>
      <c r="O47">
        <f t="shared" si="10"/>
        <v>7887.4400162667753</v>
      </c>
    </row>
    <row r="48" spans="1:15" x14ac:dyDescent="0.25">
      <c r="A48" t="e">
        <f t="shared" si="11"/>
        <v>#DIV/0!</v>
      </c>
      <c r="B48" s="128">
        <v>100</v>
      </c>
      <c r="C48" s="57">
        <f>'[1]non-priv'!B8</f>
        <v>0</v>
      </c>
      <c r="D48" s="9">
        <f>ACM_TOPS_Implementation!O11</f>
        <v>238406</v>
      </c>
      <c r="E48" s="9" t="e">
        <f>ABY_2PC!#REF!</f>
        <v>#REF!</v>
      </c>
      <c r="F48" s="57">
        <f t="shared" si="7"/>
        <v>0</v>
      </c>
      <c r="H48" s="128">
        <v>100</v>
      </c>
      <c r="I48" s="150">
        <f>'non-priv'!C8</f>
        <v>7478</v>
      </c>
      <c r="J48" s="150">
        <f>ACM_TOPS_Implementation!P11</f>
        <v>17969</v>
      </c>
      <c r="K48" s="150">
        <f>ABY_2PC!P60</f>
        <v>135930254</v>
      </c>
      <c r="L48" s="151">
        <f>FE_CiFEr!N8</f>
        <v>248256</v>
      </c>
      <c r="M48">
        <f t="shared" si="8"/>
        <v>10491</v>
      </c>
      <c r="N48">
        <f t="shared" si="9"/>
        <v>13.81579386721576</v>
      </c>
      <c r="O48">
        <f t="shared" si="10"/>
        <v>7564.7088875285217</v>
      </c>
    </row>
    <row r="63" spans="2:6" x14ac:dyDescent="0.25">
      <c r="B63" s="166" t="s">
        <v>179</v>
      </c>
      <c r="C63" s="166"/>
      <c r="D63" s="166"/>
      <c r="E63" s="166"/>
      <c r="F63" s="166"/>
    </row>
    <row r="64" spans="2:6" x14ac:dyDescent="0.25">
      <c r="B64" s="166"/>
      <c r="C64" s="166"/>
      <c r="D64" s="166"/>
      <c r="E64" s="166"/>
      <c r="F64" s="166"/>
    </row>
    <row r="65" spans="1:8" ht="39.6" x14ac:dyDescent="0.25">
      <c r="A65" s="91" t="s">
        <v>182</v>
      </c>
      <c r="B65" s="110" t="s">
        <v>176</v>
      </c>
      <c r="C65" s="10" t="s">
        <v>177</v>
      </c>
      <c r="D65" s="11" t="s">
        <v>151</v>
      </c>
      <c r="E65" s="11" t="s">
        <v>101</v>
      </c>
      <c r="F65" s="11" t="s">
        <v>83</v>
      </c>
      <c r="H65" s="12" t="s">
        <v>106</v>
      </c>
    </row>
    <row r="66" spans="1:8" x14ac:dyDescent="0.25">
      <c r="A66">
        <f>D66/C66</f>
        <v>2.3977272727272729</v>
      </c>
      <c r="B66" s="9">
        <v>20</v>
      </c>
      <c r="C66" s="57">
        <f>'non-priv'!I4</f>
        <v>264</v>
      </c>
      <c r="D66" s="57">
        <f>ACM_TOPS_Implementation!V7</f>
        <v>633</v>
      </c>
      <c r="E66" s="9" t="e">
        <f>ABY_2PC!#REF!</f>
        <v>#REF!</v>
      </c>
      <c r="F66" s="9" t="e">
        <f>FE_CiFEr!#REF!</f>
        <v>#REF!</v>
      </c>
      <c r="H66" t="e">
        <f>((E66-D66)/D66)*100</f>
        <v>#REF!</v>
      </c>
    </row>
    <row r="67" spans="1:8" x14ac:dyDescent="0.25">
      <c r="A67">
        <f t="shared" ref="A67:A70" si="12">D67/C67</f>
        <v>2.1794871794871793</v>
      </c>
      <c r="B67" s="9">
        <v>40</v>
      </c>
      <c r="C67" s="57">
        <f>'non-priv'!I5</f>
        <v>312</v>
      </c>
      <c r="D67" s="57">
        <f>ACM_TOPS_Implementation!V8</f>
        <v>680</v>
      </c>
      <c r="E67" s="9" t="e">
        <f>ABY_2PC!#REF!</f>
        <v>#REF!</v>
      </c>
      <c r="F67" s="9" t="e">
        <f>FE_CiFEr!#REF!</f>
        <v>#REF!</v>
      </c>
      <c r="H67" t="e">
        <f>((E67-D67)/D67)*100</f>
        <v>#REF!</v>
      </c>
    </row>
    <row r="68" spans="1:8" x14ac:dyDescent="0.25">
      <c r="A68">
        <f t="shared" si="12"/>
        <v>2.1333333333333333</v>
      </c>
      <c r="B68" s="9">
        <v>60</v>
      </c>
      <c r="C68" s="57">
        <f>'non-priv'!I6</f>
        <v>330</v>
      </c>
      <c r="D68" s="57">
        <f>ACM_TOPS_Implementation!V9</f>
        <v>704</v>
      </c>
      <c r="E68" s="9" t="e">
        <f>ABY_2PC!#REF!</f>
        <v>#REF!</v>
      </c>
      <c r="F68" s="9" t="e">
        <f>FE_CiFEr!#REF!</f>
        <v>#REF!</v>
      </c>
      <c r="H68" t="e">
        <f>((E68-D68)/D68)*100</f>
        <v>#REF!</v>
      </c>
    </row>
    <row r="69" spans="1:8" x14ac:dyDescent="0.25">
      <c r="A69">
        <f t="shared" si="12"/>
        <v>2.0859598853868193</v>
      </c>
      <c r="B69" s="9">
        <v>80</v>
      </c>
      <c r="C69" s="57">
        <f>'non-priv'!I7</f>
        <v>349</v>
      </c>
      <c r="D69" s="57">
        <f>ACM_TOPS_Implementation!V10</f>
        <v>728</v>
      </c>
      <c r="E69" s="9" t="e">
        <f>ABY_2PC!#REF!</f>
        <v>#REF!</v>
      </c>
      <c r="F69" s="9" t="e">
        <f>FE_CiFEr!#REF!</f>
        <v>#REF!</v>
      </c>
      <c r="H69" t="e">
        <f>((E69-D69)/D69)*100</f>
        <v>#REF!</v>
      </c>
    </row>
    <row r="70" spans="1:8" x14ac:dyDescent="0.25">
      <c r="A70">
        <f t="shared" si="12"/>
        <v>2.1440922190201728</v>
      </c>
      <c r="B70" s="9">
        <v>100</v>
      </c>
      <c r="C70" s="57">
        <f>'non-priv'!I8</f>
        <v>347</v>
      </c>
      <c r="D70" s="57">
        <f>ACM_TOPS_Implementation!V11</f>
        <v>744</v>
      </c>
      <c r="E70" s="9" t="e">
        <f>ABY_2PC!#REF!</f>
        <v>#REF!</v>
      </c>
      <c r="F70" s="9" t="e">
        <f>FE_CiFEr!#REF!</f>
        <v>#REF!</v>
      </c>
      <c r="H70" t="e">
        <f>((E70-D70)/D70)*100</f>
        <v>#REF!</v>
      </c>
    </row>
    <row r="80" spans="1:8" x14ac:dyDescent="0.25">
      <c r="A80" s="1"/>
    </row>
    <row r="82" spans="1:20" x14ac:dyDescent="0.25">
      <c r="B82" s="166" t="s">
        <v>180</v>
      </c>
      <c r="C82" s="166"/>
      <c r="D82" s="166"/>
      <c r="E82" s="166"/>
      <c r="F82" s="166"/>
      <c r="H82" s="166" t="s">
        <v>181</v>
      </c>
      <c r="I82" s="166"/>
      <c r="J82" s="166"/>
      <c r="K82" s="166"/>
      <c r="L82" s="166"/>
    </row>
    <row r="83" spans="1:20" x14ac:dyDescent="0.25">
      <c r="B83" s="166"/>
      <c r="C83" s="166"/>
      <c r="D83" s="166"/>
      <c r="E83" s="166"/>
      <c r="F83" s="166"/>
      <c r="H83" s="166"/>
      <c r="I83" s="166"/>
      <c r="J83" s="166"/>
      <c r="K83" s="166"/>
      <c r="L83" s="166"/>
      <c r="Q83" s="4"/>
    </row>
    <row r="84" spans="1:20" ht="39.6" x14ac:dyDescent="0.25">
      <c r="A84" s="91" t="s">
        <v>165</v>
      </c>
      <c r="B84" s="110" t="s">
        <v>176</v>
      </c>
      <c r="C84" s="10" t="s">
        <v>175</v>
      </c>
      <c r="D84" s="11" t="s">
        <v>151</v>
      </c>
      <c r="E84" s="11" t="s">
        <v>101</v>
      </c>
      <c r="F84" s="11" t="s">
        <v>150</v>
      </c>
      <c r="H84" s="110" t="s">
        <v>176</v>
      </c>
      <c r="I84" s="10" t="s">
        <v>175</v>
      </c>
      <c r="J84" s="11" t="s">
        <v>151</v>
      </c>
      <c r="K84" s="11" t="s">
        <v>101</v>
      </c>
      <c r="L84" s="11" t="s">
        <v>150</v>
      </c>
      <c r="Q84" s="4"/>
    </row>
    <row r="85" spans="1:20" x14ac:dyDescent="0.25">
      <c r="A85" t="e">
        <f>D85/C85</f>
        <v>#REF!</v>
      </c>
      <c r="B85" s="9">
        <v>1</v>
      </c>
      <c r="C85" s="9">
        <v>47732</v>
      </c>
      <c r="D85" s="9" t="e">
        <f>ACM_TOPS_Implementation!#REF!</f>
        <v>#REF!</v>
      </c>
      <c r="E85" s="9" t="e">
        <f>ABY_2PC!#REF!</f>
        <v>#REF!</v>
      </c>
      <c r="F85" s="57">
        <f>F71*1000000</f>
        <v>0</v>
      </c>
      <c r="H85" s="9">
        <v>1</v>
      </c>
      <c r="I85" s="9">
        <v>47732</v>
      </c>
      <c r="J85" s="9" t="e">
        <f>ACM_TOPS_Implementation!#REF!</f>
        <v>#REF!</v>
      </c>
      <c r="K85" s="9" t="e">
        <f>ABY_2PC!#REF!</f>
        <v>#REF!</v>
      </c>
      <c r="L85" s="57">
        <f>L71*1000000</f>
        <v>0</v>
      </c>
      <c r="Q85" s="4"/>
      <c r="S85" s="4"/>
      <c r="T85" s="4"/>
    </row>
    <row r="86" spans="1:20" x14ac:dyDescent="0.25">
      <c r="A86" t="e">
        <f t="shared" ref="A86:A89" si="13">D86/C86</f>
        <v>#REF!</v>
      </c>
      <c r="B86" s="9">
        <v>10</v>
      </c>
      <c r="C86" s="9">
        <v>44693</v>
      </c>
      <c r="D86" s="9" t="e">
        <f>ACM_TOPS_Implementation!#REF!</f>
        <v>#REF!</v>
      </c>
      <c r="E86" s="9" t="e">
        <f>ABY_2PC!#REF!</f>
        <v>#REF!</v>
      </c>
      <c r="F86" s="57">
        <f t="shared" ref="F86:F89" si="14">F77*1000000</f>
        <v>0</v>
      </c>
      <c r="H86" s="9">
        <v>10</v>
      </c>
      <c r="I86" s="9">
        <v>44693</v>
      </c>
      <c r="J86" s="9" t="e">
        <f>ACM_TOPS_Implementation!#REF!</f>
        <v>#REF!</v>
      </c>
      <c r="K86" s="9" t="e">
        <f>ABY_2PC!#REF!</f>
        <v>#REF!</v>
      </c>
      <c r="L86" s="57">
        <f t="shared" ref="L86:L89" si="15">L77*1000000</f>
        <v>0</v>
      </c>
      <c r="Q86" s="4"/>
      <c r="S86" s="4"/>
      <c r="T86" s="4"/>
    </row>
    <row r="87" spans="1:20" x14ac:dyDescent="0.25">
      <c r="A87" t="e">
        <f t="shared" si="13"/>
        <v>#REF!</v>
      </c>
      <c r="B87" s="9">
        <v>100</v>
      </c>
      <c r="C87" s="9">
        <v>47846</v>
      </c>
      <c r="D87" s="9" t="e">
        <f>ACM_TOPS_Implementation!#REF!</f>
        <v>#REF!</v>
      </c>
      <c r="E87" s="9" t="e">
        <f>ABY_2PC!#REF!</f>
        <v>#REF!</v>
      </c>
      <c r="F87" s="57">
        <f t="shared" si="14"/>
        <v>0</v>
      </c>
      <c r="H87" s="9">
        <v>100</v>
      </c>
      <c r="I87" s="9">
        <v>47846</v>
      </c>
      <c r="J87" s="9" t="e">
        <f>ACM_TOPS_Implementation!#REF!</f>
        <v>#REF!</v>
      </c>
      <c r="K87" s="9" t="e">
        <f>ABY_2PC!#REF!</f>
        <v>#REF!</v>
      </c>
      <c r="L87" s="57">
        <f t="shared" si="15"/>
        <v>0</v>
      </c>
      <c r="Q87" s="4"/>
      <c r="S87" s="4"/>
      <c r="T87" s="4"/>
    </row>
    <row r="88" spans="1:20" x14ac:dyDescent="0.25">
      <c r="A88" t="e">
        <f t="shared" si="13"/>
        <v>#REF!</v>
      </c>
      <c r="B88" s="9">
        <v>1000</v>
      </c>
      <c r="C88" s="9">
        <v>47792</v>
      </c>
      <c r="D88" s="9" t="e">
        <f>ACM_TOPS_Implementation!#REF!</f>
        <v>#REF!</v>
      </c>
      <c r="E88" s="9" t="e">
        <f>ABY_2PC!#REF!</f>
        <v>#REF!</v>
      </c>
      <c r="F88" s="57">
        <f t="shared" si="14"/>
        <v>0</v>
      </c>
      <c r="H88" s="9">
        <v>1000</v>
      </c>
      <c r="I88" s="9">
        <v>47792</v>
      </c>
      <c r="J88" s="9" t="e">
        <f>ACM_TOPS_Implementation!#REF!</f>
        <v>#REF!</v>
      </c>
      <c r="K88" s="9" t="e">
        <f>ABY_2PC!#REF!</f>
        <v>#REF!</v>
      </c>
      <c r="L88" s="57">
        <f t="shared" si="15"/>
        <v>0</v>
      </c>
      <c r="Q88" s="4"/>
      <c r="S88" s="4"/>
      <c r="T88" s="4"/>
    </row>
    <row r="89" spans="1:20" x14ac:dyDescent="0.25">
      <c r="A89" t="e">
        <f t="shared" si="13"/>
        <v>#REF!</v>
      </c>
      <c r="B89" s="9">
        <v>10000</v>
      </c>
      <c r="C89" s="9">
        <v>45925</v>
      </c>
      <c r="D89" s="9" t="e">
        <f>ACM_TOPS_Implementation!#REF!</f>
        <v>#REF!</v>
      </c>
      <c r="E89" s="9" t="e">
        <f>ABY_2PC!#REF!</f>
        <v>#REF!</v>
      </c>
      <c r="F89" s="57">
        <f t="shared" si="14"/>
        <v>0</v>
      </c>
      <c r="H89" s="9">
        <v>10000</v>
      </c>
      <c r="I89" s="9">
        <v>45925</v>
      </c>
      <c r="J89" s="9" t="e">
        <f>ACM_TOPS_Implementation!#REF!</f>
        <v>#REF!</v>
      </c>
      <c r="K89" s="9" t="e">
        <f>ABY_2PC!#REF!</f>
        <v>#REF!</v>
      </c>
      <c r="L89" s="57">
        <f t="shared" si="15"/>
        <v>0</v>
      </c>
      <c r="Q89" s="4"/>
      <c r="S89" s="4"/>
      <c r="T89" s="4"/>
    </row>
    <row r="90" spans="1:20" x14ac:dyDescent="0.25">
      <c r="A90" s="4"/>
      <c r="B90" s="4"/>
      <c r="C90" s="4"/>
      <c r="D90" s="4"/>
      <c r="Q90" s="4"/>
      <c r="S90" s="4"/>
      <c r="T90" s="4"/>
    </row>
    <row r="91" spans="1:20" x14ac:dyDescent="0.25">
      <c r="A91" s="4"/>
      <c r="B91" s="4"/>
      <c r="C91" s="4"/>
      <c r="D91" s="4"/>
      <c r="Q91" s="4"/>
      <c r="S91" s="4"/>
      <c r="T91" s="4"/>
    </row>
    <row r="92" spans="1:20" x14ac:dyDescent="0.25">
      <c r="A92" s="4"/>
      <c r="B92" s="4"/>
      <c r="C92" s="4"/>
      <c r="D92" s="4"/>
      <c r="Q92" s="4"/>
      <c r="S92" s="4"/>
      <c r="T92" s="4"/>
    </row>
    <row r="93" spans="1:20" x14ac:dyDescent="0.25">
      <c r="A93" s="4"/>
      <c r="B93" s="4"/>
      <c r="C93" s="4"/>
      <c r="D93" s="4"/>
      <c r="Q93" s="4"/>
      <c r="S93" s="4"/>
      <c r="T93" s="4"/>
    </row>
    <row r="94" spans="1:20" x14ac:dyDescent="0.25">
      <c r="Q94" s="4"/>
      <c r="R94" s="4"/>
      <c r="S94" s="4"/>
      <c r="T94" s="4"/>
    </row>
    <row r="95" spans="1:20" x14ac:dyDescent="0.25">
      <c r="Q95" s="4"/>
      <c r="R95" s="4"/>
      <c r="S95" s="4"/>
      <c r="T95" s="4"/>
    </row>
    <row r="96" spans="1:20" ht="17.399999999999999" x14ac:dyDescent="0.3">
      <c r="A96" s="64"/>
    </row>
    <row r="98" spans="1:5" x14ac:dyDescent="0.25">
      <c r="A98" s="165"/>
      <c r="B98" s="165"/>
      <c r="C98" s="165"/>
      <c r="D98" s="165"/>
      <c r="E98" s="165"/>
    </row>
    <row r="99" spans="1:5" x14ac:dyDescent="0.25">
      <c r="A99" s="165"/>
      <c r="B99" s="165"/>
      <c r="C99" s="165"/>
      <c r="D99" s="165"/>
      <c r="E99" s="165"/>
    </row>
    <row r="100" spans="1:5" x14ac:dyDescent="0.25">
      <c r="B100" s="48"/>
      <c r="C100" s="1"/>
      <c r="D100" s="1"/>
      <c r="E100" s="1"/>
    </row>
    <row r="118" spans="19:26" x14ac:dyDescent="0.25">
      <c r="X118" t="s">
        <v>15</v>
      </c>
    </row>
    <row r="119" spans="19:26" x14ac:dyDescent="0.25">
      <c r="S119" t="s">
        <v>18</v>
      </c>
      <c r="X119" t="s">
        <v>18</v>
      </c>
    </row>
    <row r="120" spans="19:26" x14ac:dyDescent="0.25">
      <c r="T120" t="s">
        <v>21</v>
      </c>
      <c r="Y120" t="s">
        <v>22</v>
      </c>
    </row>
    <row r="121" spans="19:26" x14ac:dyDescent="0.25">
      <c r="S121" t="s">
        <v>107</v>
      </c>
      <c r="T121" t="s">
        <v>108</v>
      </c>
      <c r="X121" t="s">
        <v>109</v>
      </c>
      <c r="Y121" t="s">
        <v>108</v>
      </c>
    </row>
    <row r="122" spans="19:26" x14ac:dyDescent="0.25">
      <c r="S122">
        <v>1</v>
      </c>
      <c r="T122">
        <f t="shared" ref="T122:T127" si="16">U122/1000000</f>
        <v>0.67246499999999998</v>
      </c>
      <c r="U122">
        <v>672465</v>
      </c>
      <c r="X122">
        <v>1</v>
      </c>
      <c r="Y122">
        <f>Z122/1000000</f>
        <v>0.75365599999999999</v>
      </c>
      <c r="Z122">
        <v>753656</v>
      </c>
    </row>
    <row r="123" spans="19:26" x14ac:dyDescent="0.25">
      <c r="S123">
        <v>20</v>
      </c>
      <c r="T123">
        <f t="shared" si="16"/>
        <v>0.81846200000000002</v>
      </c>
      <c r="U123">
        <v>818462</v>
      </c>
      <c r="X123">
        <v>10</v>
      </c>
      <c r="Y123">
        <f>Z123/1000000</f>
        <v>0.76376599999999994</v>
      </c>
      <c r="Z123">
        <v>763766</v>
      </c>
    </row>
    <row r="124" spans="19:26" x14ac:dyDescent="0.25">
      <c r="S124">
        <v>40</v>
      </c>
      <c r="T124">
        <f t="shared" si="16"/>
        <v>0.94400799999999996</v>
      </c>
      <c r="U124">
        <v>944008</v>
      </c>
      <c r="X124">
        <v>100</v>
      </c>
      <c r="Y124">
        <f>Z124/1000000</f>
        <v>0.77615199999999995</v>
      </c>
      <c r="Z124">
        <v>776152</v>
      </c>
    </row>
    <row r="125" spans="19:26" x14ac:dyDescent="0.25">
      <c r="S125">
        <v>60</v>
      </c>
      <c r="T125">
        <f t="shared" si="16"/>
        <v>0.96345999999999998</v>
      </c>
      <c r="U125">
        <v>963460</v>
      </c>
      <c r="X125">
        <v>1000</v>
      </c>
      <c r="Y125">
        <f>Z125/1000000</f>
        <v>0.79927400000000004</v>
      </c>
      <c r="Z125">
        <v>799274</v>
      </c>
    </row>
    <row r="126" spans="19:26" x14ac:dyDescent="0.25">
      <c r="S126">
        <v>80</v>
      </c>
      <c r="T126">
        <f t="shared" si="16"/>
        <v>1.0534479999999999</v>
      </c>
      <c r="U126">
        <v>1053448</v>
      </c>
      <c r="X126">
        <v>10000</v>
      </c>
      <c r="Y126">
        <f>Z126/1000000</f>
        <v>0.88099300000000003</v>
      </c>
      <c r="Z126">
        <v>880993</v>
      </c>
    </row>
    <row r="127" spans="19:26" x14ac:dyDescent="0.25">
      <c r="S127">
        <v>100</v>
      </c>
      <c r="T127">
        <f t="shared" si="16"/>
        <v>1.1653549999999999</v>
      </c>
      <c r="U127">
        <v>1165355</v>
      </c>
    </row>
    <row r="149" spans="1:19" x14ac:dyDescent="0.25">
      <c r="A149" s="1"/>
      <c r="C149" t="s">
        <v>26</v>
      </c>
      <c r="R149" t="s">
        <v>15</v>
      </c>
    </row>
    <row r="150" spans="1:19" x14ac:dyDescent="0.25">
      <c r="D150" t="s">
        <v>21</v>
      </c>
      <c r="S150" t="s">
        <v>22</v>
      </c>
    </row>
    <row r="151" spans="1:19" x14ac:dyDescent="0.25">
      <c r="D151" t="s">
        <v>27</v>
      </c>
      <c r="S151" t="s">
        <v>28</v>
      </c>
    </row>
    <row r="152" spans="1:19" x14ac:dyDescent="0.25">
      <c r="C152" t="s">
        <v>24</v>
      </c>
      <c r="D152" t="s">
        <v>6</v>
      </c>
      <c r="R152" t="s">
        <v>25</v>
      </c>
      <c r="S152" t="s">
        <v>6</v>
      </c>
    </row>
    <row r="153" spans="1:19" x14ac:dyDescent="0.25">
      <c r="A153" s="4"/>
      <c r="B153" s="4"/>
      <c r="C153">
        <v>1</v>
      </c>
      <c r="D153">
        <v>1608241</v>
      </c>
      <c r="R153">
        <v>1</v>
      </c>
      <c r="S153">
        <v>1648031</v>
      </c>
    </row>
    <row r="154" spans="1:19" x14ac:dyDescent="0.25">
      <c r="A154" s="4"/>
      <c r="B154" s="4"/>
      <c r="C154">
        <v>20</v>
      </c>
      <c r="D154">
        <v>1726206</v>
      </c>
      <c r="R154">
        <v>10</v>
      </c>
      <c r="S154">
        <v>1649737</v>
      </c>
    </row>
    <row r="155" spans="1:19" x14ac:dyDescent="0.25">
      <c r="A155" s="4"/>
      <c r="B155" s="4"/>
      <c r="C155">
        <v>40</v>
      </c>
      <c r="D155">
        <v>1797723</v>
      </c>
      <c r="R155">
        <v>100</v>
      </c>
      <c r="S155">
        <v>1643389</v>
      </c>
    </row>
    <row r="156" spans="1:19" x14ac:dyDescent="0.25">
      <c r="A156" s="4"/>
      <c r="B156" s="4"/>
      <c r="C156">
        <v>60</v>
      </c>
      <c r="D156">
        <v>1830344</v>
      </c>
      <c r="R156">
        <v>1000</v>
      </c>
      <c r="S156">
        <v>1669079</v>
      </c>
    </row>
    <row r="157" spans="1:19" x14ac:dyDescent="0.25">
      <c r="A157" s="4"/>
      <c r="B157" s="4"/>
      <c r="C157">
        <v>80</v>
      </c>
      <c r="D157">
        <v>1967379</v>
      </c>
      <c r="R157">
        <v>10000</v>
      </c>
      <c r="S157">
        <v>1670050</v>
      </c>
    </row>
    <row r="158" spans="1:19" x14ac:dyDescent="0.25">
      <c r="A158" s="4"/>
      <c r="B158" s="4"/>
      <c r="C158">
        <v>100</v>
      </c>
      <c r="D158">
        <v>1995815</v>
      </c>
    </row>
    <row r="160" spans="1:19" x14ac:dyDescent="0.25">
      <c r="D160" t="s">
        <v>21</v>
      </c>
    </row>
    <row r="161" spans="1:4" x14ac:dyDescent="0.25">
      <c r="D161" t="s">
        <v>34</v>
      </c>
    </row>
    <row r="162" spans="1:4" x14ac:dyDescent="0.25">
      <c r="C162" t="s">
        <v>36</v>
      </c>
      <c r="D162" t="s">
        <v>6</v>
      </c>
    </row>
    <row r="163" spans="1:4" x14ac:dyDescent="0.25">
      <c r="A163" s="4"/>
      <c r="B163" s="4"/>
      <c r="C163">
        <v>1</v>
      </c>
      <c r="D163">
        <v>2274247</v>
      </c>
    </row>
    <row r="164" spans="1:4" x14ac:dyDescent="0.25">
      <c r="A164" s="4"/>
      <c r="B164" s="4"/>
      <c r="C164">
        <v>20</v>
      </c>
      <c r="D164">
        <v>2255923</v>
      </c>
    </row>
    <row r="165" spans="1:4" x14ac:dyDescent="0.25">
      <c r="A165" s="4"/>
      <c r="B165" s="4"/>
      <c r="C165">
        <v>40</v>
      </c>
      <c r="D165">
        <v>2237642</v>
      </c>
    </row>
    <row r="166" spans="1:4" x14ac:dyDescent="0.25">
      <c r="A166" s="4"/>
      <c r="B166" s="4"/>
      <c r="C166">
        <v>60</v>
      </c>
      <c r="D166">
        <v>2206181</v>
      </c>
    </row>
    <row r="167" spans="1:4" x14ac:dyDescent="0.25">
      <c r="A167" s="4"/>
      <c r="B167" s="4"/>
      <c r="C167">
        <v>80</v>
      </c>
      <c r="D167">
        <v>2264809</v>
      </c>
    </row>
    <row r="168" spans="1:4" x14ac:dyDescent="0.25">
      <c r="A168" s="4"/>
      <c r="B168" s="4"/>
      <c r="C168">
        <v>100</v>
      </c>
      <c r="D168">
        <v>2233537</v>
      </c>
    </row>
  </sheetData>
  <mergeCells count="13">
    <mergeCell ref="A7:E7"/>
    <mergeCell ref="A8:E9"/>
    <mergeCell ref="Q8:U9"/>
    <mergeCell ref="W8:AA9"/>
    <mergeCell ref="A20:E21"/>
    <mergeCell ref="Q20:U21"/>
    <mergeCell ref="W20:AA21"/>
    <mergeCell ref="A98:E99"/>
    <mergeCell ref="B41:F42"/>
    <mergeCell ref="B63:F64"/>
    <mergeCell ref="H41:L42"/>
    <mergeCell ref="B82:F83"/>
    <mergeCell ref="H82:L83"/>
  </mergeCells>
  <conditionalFormatting sqref="C11:E11 C12:C1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E8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E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E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E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 F45:F48 C45:D4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F66 C67:E7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5 F86:F8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 F6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 F6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 F7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E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E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E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 D6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6:K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7:K8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K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9:K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L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5:L85 L86:L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T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T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T1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T1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:U11 U12:U1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1 X12:Z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Y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Y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 Y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 Y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3"/>
  <sheetViews>
    <sheetView zoomScale="55" zoomScaleNormal="55" workbookViewId="0">
      <selection activeCell="T11" sqref="T11"/>
    </sheetView>
  </sheetViews>
  <sheetFormatPr defaultColWidth="8.6640625" defaultRowHeight="13.2" x14ac:dyDescent="0.25"/>
  <cols>
    <col min="2" max="2" width="9" hidden="1" customWidth="1"/>
    <col min="21" max="21" width="8.88671875" bestFit="1" customWidth="1"/>
  </cols>
  <sheetData>
    <row r="1" spans="1:30" x14ac:dyDescent="0.25">
      <c r="A1" t="s">
        <v>98</v>
      </c>
    </row>
    <row r="2" spans="1:30" x14ac:dyDescent="0.25">
      <c r="C2" t="s">
        <v>99</v>
      </c>
      <c r="U2" s="63">
        <v>1.9658000000000001E-5</v>
      </c>
    </row>
    <row r="3" spans="1:30" x14ac:dyDescent="0.25">
      <c r="C3" t="s">
        <v>100</v>
      </c>
      <c r="U3" s="63">
        <v>2.7355000000000002E-5</v>
      </c>
    </row>
    <row r="4" spans="1:30" x14ac:dyDescent="0.25">
      <c r="C4" t="s">
        <v>101</v>
      </c>
      <c r="U4">
        <v>4.0648799999999999E-4</v>
      </c>
    </row>
    <row r="5" spans="1:30" x14ac:dyDescent="0.25">
      <c r="C5" t="s">
        <v>83</v>
      </c>
      <c r="U5">
        <v>1.6544999999999999E-3</v>
      </c>
    </row>
    <row r="6" spans="1:30" x14ac:dyDescent="0.25">
      <c r="U6">
        <v>1.3665999999999999E-2</v>
      </c>
    </row>
    <row r="7" spans="1:30" ht="22.35" customHeight="1" x14ac:dyDescent="0.25">
      <c r="A7" s="167" t="s">
        <v>102</v>
      </c>
      <c r="B7" s="167"/>
      <c r="C7" s="167"/>
      <c r="D7" s="167"/>
      <c r="E7" s="167"/>
    </row>
    <row r="8" spans="1:30" x14ac:dyDescent="0.25">
      <c r="A8" s="166" t="s">
        <v>103</v>
      </c>
      <c r="B8" s="166"/>
      <c r="C8" s="166"/>
      <c r="D8" s="166"/>
      <c r="E8" s="166"/>
      <c r="Q8" s="166" t="s">
        <v>164</v>
      </c>
      <c r="R8" s="166"/>
      <c r="S8" s="166"/>
      <c r="T8" s="166"/>
      <c r="U8" s="166"/>
      <c r="W8" s="166" t="s">
        <v>104</v>
      </c>
      <c r="X8" s="166"/>
      <c r="Y8" s="166"/>
      <c r="Z8" s="166"/>
      <c r="AA8" s="166"/>
    </row>
    <row r="9" spans="1:30" x14ac:dyDescent="0.25">
      <c r="A9" s="166"/>
      <c r="B9" s="166"/>
      <c r="C9" s="166"/>
      <c r="D9" s="166"/>
      <c r="E9" s="166"/>
      <c r="Q9" s="166"/>
      <c r="R9" s="166"/>
      <c r="S9" s="166"/>
      <c r="T9" s="166"/>
      <c r="U9" s="166"/>
      <c r="W9" s="166"/>
      <c r="X9" s="166"/>
      <c r="Y9" s="166"/>
      <c r="Z9" s="166"/>
      <c r="AA9" s="166"/>
    </row>
    <row r="10" spans="1:30" ht="39.6" x14ac:dyDescent="0.25">
      <c r="A10" s="9"/>
      <c r="B10" s="10" t="s">
        <v>105</v>
      </c>
      <c r="C10" s="11" t="s">
        <v>151</v>
      </c>
      <c r="D10" s="11" t="s">
        <v>101</v>
      </c>
      <c r="E10" s="11" t="s">
        <v>83</v>
      </c>
      <c r="F10" s="12" t="s">
        <v>106</v>
      </c>
      <c r="G10" s="12" t="s">
        <v>151</v>
      </c>
      <c r="H10" s="12" t="s">
        <v>101</v>
      </c>
      <c r="I10" s="12" t="s">
        <v>83</v>
      </c>
      <c r="J10" s="12"/>
      <c r="K10" s="12"/>
      <c r="L10" s="12"/>
      <c r="M10" s="12"/>
      <c r="N10" s="12"/>
      <c r="O10" s="12"/>
      <c r="P10" s="91" t="s">
        <v>165</v>
      </c>
      <c r="Q10" s="9"/>
      <c r="R10" s="10" t="s">
        <v>105</v>
      </c>
      <c r="S10" s="11" t="s">
        <v>151</v>
      </c>
      <c r="T10" s="11" t="s">
        <v>101</v>
      </c>
      <c r="U10" s="11" t="s">
        <v>150</v>
      </c>
      <c r="V10" s="91" t="s">
        <v>166</v>
      </c>
      <c r="W10" s="9"/>
      <c r="X10" s="10" t="s">
        <v>105</v>
      </c>
      <c r="Y10" s="11" t="s">
        <v>151</v>
      </c>
      <c r="Z10" s="11" t="s">
        <v>101</v>
      </c>
      <c r="AA10" s="11" t="s">
        <v>83</v>
      </c>
      <c r="AC10" s="12" t="s">
        <v>106</v>
      </c>
    </row>
    <row r="11" spans="1:30" x14ac:dyDescent="0.25">
      <c r="A11" s="9">
        <v>1</v>
      </c>
      <c r="B11" s="9">
        <v>0</v>
      </c>
      <c r="C11" s="9">
        <f>ACM_TOPS_Implementation!$F$7</f>
        <v>182782</v>
      </c>
      <c r="D11" s="9">
        <f>ABY_2PC!L38</f>
        <v>187329</v>
      </c>
      <c r="E11" s="9">
        <f>FE_CiFEr!D4</f>
        <v>169690</v>
      </c>
      <c r="F11">
        <f>((E11-C11)/C11)*100</f>
        <v>-7.1626308936328531</v>
      </c>
      <c r="G11">
        <v>1</v>
      </c>
      <c r="H11">
        <f>D11/C11</f>
        <v>1.0248766289897255</v>
      </c>
      <c r="I11">
        <f>E11/C11</f>
        <v>0.92837369106367151</v>
      </c>
      <c r="P11">
        <f>S11/R11</f>
        <v>5.1222659850833825</v>
      </c>
      <c r="Q11" s="9">
        <v>1</v>
      </c>
      <c r="R11" s="9">
        <v>47732</v>
      </c>
      <c r="S11" s="9">
        <f>ACM_TOPS_Implementation!O7</f>
        <v>244496</v>
      </c>
      <c r="T11" s="9">
        <f>ABY_2PC!M38</f>
        <v>491805</v>
      </c>
      <c r="U11" s="57">
        <f>U2*1000000</f>
        <v>19.658000000000001</v>
      </c>
      <c r="V11">
        <f>T11/S11</f>
        <v>2.0115053007002159</v>
      </c>
      <c r="W11" s="9">
        <v>1</v>
      </c>
      <c r="X11" s="9">
        <v>63</v>
      </c>
      <c r="Y11" s="57">
        <f>ACM_TOPS_Implementation!V7</f>
        <v>633</v>
      </c>
      <c r="Z11" s="9">
        <f>ABY_2PC!N38</f>
        <v>493431</v>
      </c>
      <c r="AA11" s="9">
        <f>FE_CiFEr!J4</f>
        <v>1046039</v>
      </c>
      <c r="AC11">
        <f t="shared" ref="AC11:AC15" si="0">((Z11-Y11)/Y11)*100</f>
        <v>77851.184834123225</v>
      </c>
    </row>
    <row r="12" spans="1:30" x14ac:dyDescent="0.25">
      <c r="A12" s="9">
        <v>10</v>
      </c>
      <c r="B12" s="9">
        <v>0</v>
      </c>
      <c r="C12" s="9">
        <f>ACM_TOPS_Implementation!$F$7</f>
        <v>182782</v>
      </c>
      <c r="D12" s="9">
        <f>ABY_2PC!L39</f>
        <v>188582</v>
      </c>
      <c r="E12" s="9">
        <f>FE_CiFEr!D5</f>
        <v>318452</v>
      </c>
      <c r="F12">
        <f>((E12-C12)/C12)*100</f>
        <v>74.225033099539345</v>
      </c>
      <c r="G12">
        <v>1</v>
      </c>
      <c r="H12">
        <f t="shared" ref="H12:H15" si="1">D12/C12</f>
        <v>1.0317317897823637</v>
      </c>
      <c r="I12">
        <f t="shared" ref="I12:I15" si="2">E12/C12</f>
        <v>1.7422503309953934</v>
      </c>
      <c r="P12">
        <f t="shared" ref="P12:P15" si="3">S12/R12</f>
        <v>5.3850267379679142</v>
      </c>
      <c r="Q12" s="9">
        <v>10</v>
      </c>
      <c r="R12" s="9">
        <v>44693</v>
      </c>
      <c r="S12" s="9">
        <f>ACM_TOPS_Implementation!O8</f>
        <v>240673</v>
      </c>
      <c r="T12" s="9">
        <f>ABY_2PC!M39</f>
        <v>491694</v>
      </c>
      <c r="U12" s="57">
        <f t="shared" ref="U12:U15" si="4">U3*1000000</f>
        <v>27.355</v>
      </c>
      <c r="V12">
        <f t="shared" ref="V12:V15" si="5">T12/S12</f>
        <v>2.0429960984406228</v>
      </c>
      <c r="W12" s="9">
        <v>10</v>
      </c>
      <c r="X12" s="9">
        <v>82</v>
      </c>
      <c r="Y12" s="57">
        <f>ACM_TOPS_Implementation!V8</f>
        <v>680</v>
      </c>
      <c r="Z12" s="9">
        <f>ABY_2PC!N39</f>
        <v>493551</v>
      </c>
      <c r="AA12" s="9">
        <f>FE_CiFEr!J5</f>
        <v>1453696</v>
      </c>
      <c r="AC12">
        <f t="shared" si="0"/>
        <v>72481.029411764699</v>
      </c>
    </row>
    <row r="13" spans="1:30" x14ac:dyDescent="0.25">
      <c r="A13" s="9">
        <v>100</v>
      </c>
      <c r="B13" s="9">
        <v>0</v>
      </c>
      <c r="C13" s="9">
        <f>ACM_TOPS_Implementation!$F$7</f>
        <v>182782</v>
      </c>
      <c r="D13" s="9">
        <f>ABY_2PC!L40</f>
        <v>190816</v>
      </c>
      <c r="E13" s="9">
        <f>FE_CiFEr!D6</f>
        <v>475231</v>
      </c>
      <c r="F13">
        <f>((E13-C13)/C13)*100</f>
        <v>159.99879638038757</v>
      </c>
      <c r="G13">
        <v>1</v>
      </c>
      <c r="H13">
        <f t="shared" si="1"/>
        <v>1.0439539998468121</v>
      </c>
      <c r="I13">
        <f t="shared" si="2"/>
        <v>2.5999879638038759</v>
      </c>
      <c r="P13">
        <f t="shared" si="3"/>
        <v>5.3148016553107889</v>
      </c>
      <c r="Q13" s="9">
        <v>100</v>
      </c>
      <c r="R13" s="9">
        <v>47846</v>
      </c>
      <c r="S13" s="9">
        <f>ACM_TOPS_Implementation!O9</f>
        <v>254292</v>
      </c>
      <c r="T13" s="9">
        <f>ABY_2PC!M40</f>
        <v>520254</v>
      </c>
      <c r="U13" s="57">
        <f t="shared" si="4"/>
        <v>406.488</v>
      </c>
      <c r="V13">
        <f t="shared" si="5"/>
        <v>2.0458921240149119</v>
      </c>
      <c r="W13" s="9">
        <v>100</v>
      </c>
      <c r="X13" s="9">
        <v>107</v>
      </c>
      <c r="Y13" s="57">
        <f>ACM_TOPS_Implementation!V9</f>
        <v>704</v>
      </c>
      <c r="Z13" s="9">
        <f>ABY_2PC!N40</f>
        <v>522439</v>
      </c>
      <c r="AA13" s="9">
        <f>FE_CiFEr!J6</f>
        <v>1820910</v>
      </c>
      <c r="AC13">
        <f t="shared" si="0"/>
        <v>74110.085227272721</v>
      </c>
    </row>
    <row r="14" spans="1:30" x14ac:dyDescent="0.25">
      <c r="A14" s="9">
        <v>1000</v>
      </c>
      <c r="B14" s="9">
        <v>0</v>
      </c>
      <c r="C14" s="9">
        <f>ACM_TOPS_Implementation!$F$7</f>
        <v>182782</v>
      </c>
      <c r="D14" s="9">
        <f>ABY_2PC!L41</f>
        <v>186446</v>
      </c>
      <c r="E14" s="9">
        <f>FE_CiFEr!D7</f>
        <v>641975</v>
      </c>
      <c r="F14">
        <f>((E14-C14)/C14)*100</f>
        <v>251.22440940574018</v>
      </c>
      <c r="G14">
        <v>1</v>
      </c>
      <c r="H14">
        <f t="shared" si="1"/>
        <v>1.0200457375452725</v>
      </c>
      <c r="I14">
        <f t="shared" si="2"/>
        <v>3.5122440940574018</v>
      </c>
      <c r="P14">
        <f t="shared" si="3"/>
        <v>4.9034147974556408</v>
      </c>
      <c r="Q14" s="9">
        <v>1000</v>
      </c>
      <c r="R14" s="9">
        <v>47792</v>
      </c>
      <c r="S14" s="9">
        <f>ACM_TOPS_Implementation!O10</f>
        <v>234344</v>
      </c>
      <c r="T14" s="9">
        <f>ABY_2PC!M41</f>
        <v>491114</v>
      </c>
      <c r="U14" s="57">
        <f t="shared" si="4"/>
        <v>1654.5</v>
      </c>
      <c r="V14">
        <f t="shared" si="5"/>
        <v>2.0956969241798382</v>
      </c>
      <c r="W14" s="9">
        <v>1000</v>
      </c>
      <c r="X14" s="9">
        <v>706</v>
      </c>
      <c r="Y14" s="57">
        <f>ACM_TOPS_Implementation!V10</f>
        <v>728</v>
      </c>
      <c r="Z14" s="9">
        <f>ABY_2PC!N41</f>
        <v>493099</v>
      </c>
      <c r="AA14" s="9">
        <f>FE_CiFEr!J7</f>
        <v>2091505</v>
      </c>
      <c r="AC14">
        <f t="shared" si="0"/>
        <v>67633.379120879123</v>
      </c>
    </row>
    <row r="15" spans="1:30" x14ac:dyDescent="0.25">
      <c r="A15" s="9">
        <v>10000</v>
      </c>
      <c r="B15" s="9">
        <v>0</v>
      </c>
      <c r="C15" s="9">
        <f>ACM_TOPS_Implementation!$F$7</f>
        <v>182782</v>
      </c>
      <c r="D15" s="9">
        <f>ABY_2PC!L42</f>
        <v>187445</v>
      </c>
      <c r="E15" s="9">
        <f>FE_CiFEr!D8</f>
        <v>788361</v>
      </c>
      <c r="F15">
        <f>((E15-C15)/C15)*100</f>
        <v>331.31216421748314</v>
      </c>
      <c r="G15">
        <v>1</v>
      </c>
      <c r="H15">
        <f t="shared" si="1"/>
        <v>1.0255112647853728</v>
      </c>
      <c r="I15">
        <f t="shared" si="2"/>
        <v>4.3131216421748313</v>
      </c>
      <c r="P15">
        <f t="shared" si="3"/>
        <v>5.1912030484485578</v>
      </c>
      <c r="Q15" s="9">
        <v>10000</v>
      </c>
      <c r="R15" s="9">
        <v>45925</v>
      </c>
      <c r="S15" s="9">
        <f>ACM_TOPS_Implementation!O11</f>
        <v>238406</v>
      </c>
      <c r="T15" s="9">
        <f>ABY_2PC!M42</f>
        <v>489928</v>
      </c>
      <c r="U15" s="57">
        <f t="shared" si="4"/>
        <v>13666</v>
      </c>
      <c r="V15">
        <f t="shared" si="5"/>
        <v>2.0550153939078712</v>
      </c>
      <c r="W15" s="9">
        <v>10000</v>
      </c>
      <c r="X15" s="9">
        <v>8798</v>
      </c>
      <c r="Y15" s="57">
        <f>ACM_TOPS_Implementation!V11</f>
        <v>744</v>
      </c>
      <c r="Z15" s="9">
        <f>ABY_2PC!N42</f>
        <v>493913</v>
      </c>
      <c r="AA15" s="9">
        <f>FE_CiFEr!J8</f>
        <v>2283173</v>
      </c>
      <c r="AC15">
        <f t="shared" si="0"/>
        <v>66286.155913978495</v>
      </c>
      <c r="AD15">
        <f>((AA15-Y15)/Y15)*100</f>
        <v>306778.09139784944</v>
      </c>
    </row>
    <row r="18" spans="1:27" ht="17.399999999999999" x14ac:dyDescent="0.3">
      <c r="A18" s="64"/>
    </row>
    <row r="20" spans="1:27" x14ac:dyDescent="0.25">
      <c r="A20" s="165"/>
      <c r="B20" s="165"/>
      <c r="C20" s="165"/>
      <c r="D20" s="165"/>
      <c r="E20" s="165"/>
      <c r="Q20" s="165"/>
      <c r="R20" s="165"/>
      <c r="S20" s="165"/>
      <c r="T20" s="165"/>
      <c r="U20" s="165"/>
      <c r="W20" s="165"/>
      <c r="X20" s="165"/>
      <c r="Y20" s="165"/>
      <c r="Z20" s="165"/>
      <c r="AA20" s="165"/>
    </row>
    <row r="21" spans="1:27" x14ac:dyDescent="0.25">
      <c r="A21" s="165"/>
      <c r="B21" s="165"/>
      <c r="C21" s="165"/>
      <c r="D21" s="165"/>
      <c r="E21" s="165"/>
      <c r="Q21" s="165"/>
      <c r="R21" s="165"/>
      <c r="S21" s="165"/>
      <c r="T21" s="165"/>
      <c r="U21" s="165"/>
      <c r="W21" s="165"/>
      <c r="X21" s="165"/>
      <c r="Y21" s="165"/>
      <c r="Z21" s="165"/>
      <c r="AA21" s="165"/>
    </row>
    <row r="22" spans="1:27" x14ac:dyDescent="0.25">
      <c r="B22" s="48"/>
      <c r="C22" s="1"/>
      <c r="D22" s="1"/>
      <c r="E22" s="1"/>
      <c r="R22" s="48"/>
      <c r="S22" s="1"/>
      <c r="T22" s="1"/>
      <c r="U22" s="1"/>
      <c r="X22" s="48"/>
      <c r="Y22" s="1"/>
      <c r="Z22" s="1"/>
      <c r="AA22" s="1"/>
    </row>
    <row r="24" spans="1:27" hidden="1" x14ac:dyDescent="0.25"/>
    <row r="26" spans="1:27" hidden="1" x14ac:dyDescent="0.25"/>
    <row r="28" spans="1:27" hidden="1" x14ac:dyDescent="0.25"/>
    <row r="30" spans="1:27" hidden="1" x14ac:dyDescent="0.25"/>
    <row r="65" spans="1:20" x14ac:dyDescent="0.25">
      <c r="A65" s="1"/>
    </row>
    <row r="67" spans="1:20" x14ac:dyDescent="0.25">
      <c r="E67" s="65"/>
    </row>
    <row r="68" spans="1:20" x14ac:dyDescent="0.25">
      <c r="A68" s="4"/>
      <c r="B68" s="4"/>
      <c r="C68" s="4"/>
      <c r="D68" s="4"/>
      <c r="E68" s="65"/>
      <c r="Q68" s="4"/>
    </row>
    <row r="69" spans="1:20" x14ac:dyDescent="0.25">
      <c r="A69" s="4"/>
      <c r="B69" s="4"/>
      <c r="C69" s="4"/>
      <c r="D69" s="4"/>
      <c r="E69" s="1"/>
      <c r="Q69" s="4"/>
    </row>
    <row r="70" spans="1:20" x14ac:dyDescent="0.25">
      <c r="A70" s="4"/>
      <c r="B70" s="4"/>
      <c r="C70" s="4"/>
      <c r="D70" s="4"/>
      <c r="Q70" s="4"/>
      <c r="S70" s="4"/>
      <c r="T70" s="4"/>
    </row>
    <row r="71" spans="1:20" x14ac:dyDescent="0.25">
      <c r="A71" s="4"/>
      <c r="B71" s="4"/>
      <c r="C71" s="4"/>
      <c r="D71" s="4"/>
      <c r="Q71" s="4"/>
      <c r="S71" s="4"/>
      <c r="T71" s="4"/>
    </row>
    <row r="72" spans="1:20" x14ac:dyDescent="0.25">
      <c r="A72" s="4"/>
      <c r="B72" s="4"/>
      <c r="C72" s="4"/>
      <c r="D72" s="4"/>
      <c r="Q72" s="4"/>
      <c r="S72" s="4"/>
      <c r="T72" s="4"/>
    </row>
    <row r="73" spans="1:20" x14ac:dyDescent="0.25">
      <c r="A73" s="4"/>
      <c r="B73" s="4"/>
      <c r="C73" s="4"/>
      <c r="D73" s="4"/>
      <c r="Q73" s="4"/>
      <c r="S73" s="4"/>
      <c r="T73" s="4"/>
    </row>
    <row r="74" spans="1:20" x14ac:dyDescent="0.25">
      <c r="A74" s="4"/>
      <c r="B74" s="4"/>
      <c r="C74" s="4"/>
      <c r="D74" s="4"/>
      <c r="Q74" s="4"/>
      <c r="S74" s="4"/>
      <c r="T74" s="4"/>
    </row>
    <row r="75" spans="1:20" x14ac:dyDescent="0.25">
      <c r="A75" s="4"/>
      <c r="B75" s="4"/>
      <c r="C75" s="4"/>
      <c r="D75" s="4"/>
      <c r="Q75" s="4"/>
      <c r="S75" s="4"/>
      <c r="T75" s="4"/>
    </row>
    <row r="76" spans="1:20" x14ac:dyDescent="0.25">
      <c r="A76" s="4"/>
      <c r="B76" s="4"/>
      <c r="C76" s="4"/>
      <c r="D76" s="4"/>
      <c r="Q76" s="4"/>
      <c r="S76" s="4"/>
      <c r="T76" s="4"/>
    </row>
    <row r="77" spans="1:20" x14ac:dyDescent="0.25">
      <c r="A77" s="4"/>
      <c r="B77" s="4"/>
      <c r="C77" s="4"/>
      <c r="D77" s="4"/>
      <c r="Q77" s="4"/>
      <c r="S77" s="4"/>
      <c r="T77" s="4"/>
    </row>
    <row r="78" spans="1:20" x14ac:dyDescent="0.25">
      <c r="A78" s="4"/>
      <c r="B78" s="4"/>
      <c r="C78" s="4"/>
      <c r="D78" s="4"/>
      <c r="Q78" s="4"/>
      <c r="S78" s="4"/>
      <c r="T78" s="4"/>
    </row>
    <row r="79" spans="1:20" x14ac:dyDescent="0.25">
      <c r="Q79" s="4"/>
      <c r="R79" s="4"/>
      <c r="S79" s="4"/>
      <c r="T79" s="4"/>
    </row>
    <row r="80" spans="1:20" x14ac:dyDescent="0.25">
      <c r="Q80" s="4"/>
      <c r="R80" s="4"/>
      <c r="S80" s="4"/>
      <c r="T80" s="4"/>
    </row>
    <row r="81" spans="1:5" ht="17.399999999999999" x14ac:dyDescent="0.3">
      <c r="A81" s="64"/>
    </row>
    <row r="83" spans="1:5" x14ac:dyDescent="0.25">
      <c r="A83" s="165"/>
      <c r="B83" s="165"/>
      <c r="C83" s="165"/>
      <c r="D83" s="165"/>
      <c r="E83" s="165"/>
    </row>
    <row r="84" spans="1:5" x14ac:dyDescent="0.25">
      <c r="A84" s="165"/>
      <c r="B84" s="165"/>
      <c r="C84" s="165"/>
      <c r="D84" s="165"/>
      <c r="E84" s="165"/>
    </row>
    <row r="85" spans="1:5" x14ac:dyDescent="0.25">
      <c r="B85" s="48"/>
      <c r="C85" s="1"/>
      <c r="D85" s="1"/>
      <c r="E85" s="1"/>
    </row>
    <row r="103" spans="19:26" x14ac:dyDescent="0.25">
      <c r="X103" t="s">
        <v>15</v>
      </c>
    </row>
    <row r="104" spans="19:26" x14ac:dyDescent="0.25">
      <c r="S104" t="s">
        <v>18</v>
      </c>
      <c r="X104" t="s">
        <v>18</v>
      </c>
    </row>
    <row r="105" spans="19:26" x14ac:dyDescent="0.25">
      <c r="T105" t="s">
        <v>21</v>
      </c>
      <c r="Y105" t="s">
        <v>22</v>
      </c>
    </row>
    <row r="106" spans="19:26" x14ac:dyDescent="0.25">
      <c r="S106" t="s">
        <v>107</v>
      </c>
      <c r="T106" t="s">
        <v>108</v>
      </c>
      <c r="X106" t="s">
        <v>109</v>
      </c>
      <c r="Y106" t="s">
        <v>108</v>
      </c>
    </row>
    <row r="107" spans="19:26" x14ac:dyDescent="0.25">
      <c r="S107">
        <v>1</v>
      </c>
      <c r="T107">
        <f t="shared" ref="T107:T112" si="6">U107/1000000</f>
        <v>0.67246499999999998</v>
      </c>
      <c r="U107">
        <v>672465</v>
      </c>
      <c r="X107">
        <v>1</v>
      </c>
      <c r="Y107">
        <f>Z107/1000000</f>
        <v>0.75365599999999999</v>
      </c>
      <c r="Z107">
        <v>753656</v>
      </c>
    </row>
    <row r="108" spans="19:26" x14ac:dyDescent="0.25">
      <c r="S108">
        <v>20</v>
      </c>
      <c r="T108">
        <f t="shared" si="6"/>
        <v>0.81846200000000002</v>
      </c>
      <c r="U108">
        <v>818462</v>
      </c>
      <c r="X108">
        <v>10</v>
      </c>
      <c r="Y108">
        <f>Z108/1000000</f>
        <v>0.76376599999999994</v>
      </c>
      <c r="Z108">
        <v>763766</v>
      </c>
    </row>
    <row r="109" spans="19:26" x14ac:dyDescent="0.25">
      <c r="S109">
        <v>40</v>
      </c>
      <c r="T109">
        <f t="shared" si="6"/>
        <v>0.94400799999999996</v>
      </c>
      <c r="U109">
        <v>944008</v>
      </c>
      <c r="X109">
        <v>100</v>
      </c>
      <c r="Y109">
        <f>Z109/1000000</f>
        <v>0.77615199999999995</v>
      </c>
      <c r="Z109">
        <v>776152</v>
      </c>
    </row>
    <row r="110" spans="19:26" x14ac:dyDescent="0.25">
      <c r="S110">
        <v>60</v>
      </c>
      <c r="T110">
        <f t="shared" si="6"/>
        <v>0.96345999999999998</v>
      </c>
      <c r="U110">
        <v>963460</v>
      </c>
      <c r="X110">
        <v>1000</v>
      </c>
      <c r="Y110">
        <f>Z110/1000000</f>
        <v>0.79927400000000004</v>
      </c>
      <c r="Z110">
        <v>799274</v>
      </c>
    </row>
    <row r="111" spans="19:26" x14ac:dyDescent="0.25">
      <c r="S111">
        <v>80</v>
      </c>
      <c r="T111">
        <f t="shared" si="6"/>
        <v>1.0534479999999999</v>
      </c>
      <c r="U111">
        <v>1053448</v>
      </c>
      <c r="X111">
        <v>10000</v>
      </c>
      <c r="Y111">
        <f>Z111/1000000</f>
        <v>0.88099300000000003</v>
      </c>
      <c r="Z111">
        <v>880993</v>
      </c>
    </row>
    <row r="112" spans="19:26" x14ac:dyDescent="0.25">
      <c r="S112">
        <v>100</v>
      </c>
      <c r="T112">
        <f t="shared" si="6"/>
        <v>1.1653549999999999</v>
      </c>
      <c r="U112">
        <v>1165355</v>
      </c>
    </row>
    <row r="134" spans="1:19" x14ac:dyDescent="0.25">
      <c r="A134" s="1"/>
      <c r="C134" t="s">
        <v>26</v>
      </c>
      <c r="R134" t="s">
        <v>15</v>
      </c>
    </row>
    <row r="135" spans="1:19" x14ac:dyDescent="0.25">
      <c r="D135" t="s">
        <v>21</v>
      </c>
      <c r="S135" t="s">
        <v>22</v>
      </c>
    </row>
    <row r="136" spans="1:19" x14ac:dyDescent="0.25">
      <c r="D136" t="s">
        <v>27</v>
      </c>
      <c r="S136" t="s">
        <v>28</v>
      </c>
    </row>
    <row r="137" spans="1:19" x14ac:dyDescent="0.25">
      <c r="C137" t="s">
        <v>24</v>
      </c>
      <c r="D137" t="s">
        <v>6</v>
      </c>
      <c r="R137" t="s">
        <v>25</v>
      </c>
      <c r="S137" t="s">
        <v>6</v>
      </c>
    </row>
    <row r="138" spans="1:19" x14ac:dyDescent="0.25">
      <c r="A138" s="4"/>
      <c r="B138" s="4"/>
      <c r="C138">
        <v>1</v>
      </c>
      <c r="D138">
        <v>1608241</v>
      </c>
      <c r="R138">
        <v>1</v>
      </c>
      <c r="S138">
        <v>1648031</v>
      </c>
    </row>
    <row r="139" spans="1:19" x14ac:dyDescent="0.25">
      <c r="A139" s="4"/>
      <c r="B139" s="4"/>
      <c r="C139">
        <v>20</v>
      </c>
      <c r="D139">
        <v>1726206</v>
      </c>
      <c r="R139">
        <v>10</v>
      </c>
      <c r="S139">
        <v>1649737</v>
      </c>
    </row>
    <row r="140" spans="1:19" x14ac:dyDescent="0.25">
      <c r="A140" s="4"/>
      <c r="B140" s="4"/>
      <c r="C140">
        <v>40</v>
      </c>
      <c r="D140">
        <v>1797723</v>
      </c>
      <c r="R140">
        <v>100</v>
      </c>
      <c r="S140">
        <v>1643389</v>
      </c>
    </row>
    <row r="141" spans="1:19" x14ac:dyDescent="0.25">
      <c r="A141" s="4"/>
      <c r="B141" s="4"/>
      <c r="C141">
        <v>60</v>
      </c>
      <c r="D141">
        <v>1830344</v>
      </c>
      <c r="R141">
        <v>1000</v>
      </c>
      <c r="S141">
        <v>1669079</v>
      </c>
    </row>
    <row r="142" spans="1:19" x14ac:dyDescent="0.25">
      <c r="A142" s="4"/>
      <c r="B142" s="4"/>
      <c r="C142">
        <v>80</v>
      </c>
      <c r="D142">
        <v>1967379</v>
      </c>
      <c r="R142">
        <v>10000</v>
      </c>
      <c r="S142">
        <v>1670050</v>
      </c>
    </row>
    <row r="143" spans="1:19" x14ac:dyDescent="0.25">
      <c r="A143" s="4"/>
      <c r="B143" s="4"/>
      <c r="C143">
        <v>100</v>
      </c>
      <c r="D143">
        <v>1995815</v>
      </c>
    </row>
    <row r="145" spans="1:4" x14ac:dyDescent="0.25">
      <c r="D145" t="s">
        <v>21</v>
      </c>
    </row>
    <row r="146" spans="1:4" x14ac:dyDescent="0.25">
      <c r="D146" t="s">
        <v>34</v>
      </c>
    </row>
    <row r="147" spans="1:4" x14ac:dyDescent="0.25">
      <c r="C147" t="s">
        <v>36</v>
      </c>
      <c r="D147" t="s">
        <v>6</v>
      </c>
    </row>
    <row r="148" spans="1:4" x14ac:dyDescent="0.25">
      <c r="A148" s="4"/>
      <c r="B148" s="4"/>
      <c r="C148">
        <v>1</v>
      </c>
      <c r="D148">
        <v>2274247</v>
      </c>
    </row>
    <row r="149" spans="1:4" x14ac:dyDescent="0.25">
      <c r="A149" s="4"/>
      <c r="B149" s="4"/>
      <c r="C149">
        <v>20</v>
      </c>
      <c r="D149">
        <v>2255923</v>
      </c>
    </row>
    <row r="150" spans="1:4" x14ac:dyDescent="0.25">
      <c r="A150" s="4"/>
      <c r="B150" s="4"/>
      <c r="C150">
        <v>40</v>
      </c>
      <c r="D150">
        <v>2237642</v>
      </c>
    </row>
    <row r="151" spans="1:4" x14ac:dyDescent="0.25">
      <c r="A151" s="4"/>
      <c r="B151" s="4"/>
      <c r="C151">
        <v>60</v>
      </c>
      <c r="D151">
        <v>2206181</v>
      </c>
    </row>
    <row r="152" spans="1:4" x14ac:dyDescent="0.25">
      <c r="A152" s="4"/>
      <c r="B152" s="4"/>
      <c r="C152">
        <v>80</v>
      </c>
      <c r="D152">
        <v>2264809</v>
      </c>
    </row>
    <row r="153" spans="1:4" x14ac:dyDescent="0.25">
      <c r="A153" s="4"/>
      <c r="B153" s="4"/>
      <c r="C153">
        <v>100</v>
      </c>
      <c r="D153">
        <v>2233537</v>
      </c>
    </row>
  </sheetData>
  <mergeCells count="8">
    <mergeCell ref="A83:E84"/>
    <mergeCell ref="A7:E7"/>
    <mergeCell ref="A8:E9"/>
    <mergeCell ref="Q8:U9"/>
    <mergeCell ref="W8:AA9"/>
    <mergeCell ref="A20:E21"/>
    <mergeCell ref="Q20:U21"/>
    <mergeCell ref="W20:AA21"/>
  </mergeCells>
  <conditionalFormatting sqref="C11:E11 C12:C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E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E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E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T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T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T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T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:U11 U12:U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 AA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 AA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 AA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Y12 AA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Y13 AA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Y14 AA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Y15 A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1 Y12:Z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X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Our_Implementation_2048_bit_Pub</vt:lpstr>
      <vt:lpstr>non-priv</vt:lpstr>
      <vt:lpstr>Our_Implementation</vt:lpstr>
      <vt:lpstr>ABY_2PC</vt:lpstr>
      <vt:lpstr>FE_CiFEr</vt:lpstr>
      <vt:lpstr>Rough</vt:lpstr>
      <vt:lpstr>ACM_TOPS_Implementation</vt:lpstr>
      <vt:lpstr>ACM_TOPS_Comp</vt:lpstr>
      <vt:lpstr>Comparison</vt:lpstr>
      <vt:lpstr>Java in Enclave to Non-enclave</vt:lpstr>
      <vt:lpstr>Comparison with redactable sign</vt:lpstr>
      <vt:lpstr>Sheet2</vt:lpstr>
      <vt:lpstr>ACM_TOPS_Implementation_old_mea</vt:lpstr>
      <vt:lpstr>SendOrigData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Sumit Paul</cp:lastModifiedBy>
  <cp:revision>455</cp:revision>
  <dcterms:created xsi:type="dcterms:W3CDTF">2023-02-17T13:16:37Z</dcterms:created>
  <dcterms:modified xsi:type="dcterms:W3CDTF">2024-05-08T16:49:27Z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