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tunepal-my.sharepoint.com/personal/nirmal_762422_puc_tu_edu_np/Documents/Documents/7th sem/Operations Research/Lectures/OR_assignments/"/>
    </mc:Choice>
  </mc:AlternateContent>
  <xr:revisionPtr revIDLastSave="500" documentId="11_0B3C2ED14185E0AA52A1FF0B29AC61DBE4C1F096" xr6:coauthVersionLast="47" xr6:coauthVersionMax="47" xr10:uidLastSave="{618F2C6F-8893-43D7-A533-D5501A7DCB0F}"/>
  <bookViews>
    <workbookView xWindow="-108" yWindow="-108" windowWidth="23256" windowHeight="13176" xr2:uid="{00000000-000D-0000-FFFF-FFFF00000000}"/>
  </bookViews>
  <sheets>
    <sheet name="10" sheetId="1" r:id="rId1"/>
    <sheet name="13 a,b,c " sheetId="2" r:id="rId2"/>
    <sheet name="13 d,e" sheetId="3" r:id="rId3"/>
    <sheet name="16" sheetId="4" r:id="rId4"/>
    <sheet name="16 d" sheetId="5" r:id="rId5"/>
    <sheet name="17 part 1" sheetId="6" r:id="rId6"/>
    <sheet name="17 part 2" sheetId="7" r:id="rId7"/>
    <sheet name="21 part 1" sheetId="10" r:id="rId8"/>
    <sheet name="21 part 2" sheetId="12" r:id="rId9"/>
  </sheets>
  <definedNames>
    <definedName name="solver_adj" localSheetId="0" hidden="1">'10'!$B$4:$F$6</definedName>
    <definedName name="solver_adj" localSheetId="1" hidden="1">'13 a,b,c '!$B$2:$D$2</definedName>
    <definedName name="solver_adj" localSheetId="2" hidden="1">'13 d,e'!$B$2:$D$2,'13 d,e'!$B$21</definedName>
    <definedName name="solver_adj" localSheetId="3" hidden="1">'16'!$B$2:$D$2,'16'!$F$8:$G$11</definedName>
    <definedName name="solver_adj" localSheetId="4" hidden="1">'16 d'!$B$2:$D$2,'16 d'!$F$8:$G$11</definedName>
    <definedName name="solver_adj" localSheetId="5" hidden="1">'17 part 1'!$C$3:$E$3</definedName>
    <definedName name="solver_adj" localSheetId="6" hidden="1">'17 part 2'!$C$3:$E$3,'17 part 2'!$C$23</definedName>
    <definedName name="solver_adj" localSheetId="7" hidden="1">'21 part 1'!$B$2:$D$2</definedName>
    <definedName name="solver_adj" localSheetId="8" hidden="1">'21 part 2'!$B$2:$D$2,'21 part 2'!$B$21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drv" localSheetId="4" hidden="1">1</definedName>
    <definedName name="solver_drv" localSheetId="5" hidden="1">1</definedName>
    <definedName name="solver_drv" localSheetId="6" hidden="1">2</definedName>
    <definedName name="solver_drv" localSheetId="7" hidden="1">1</definedName>
    <definedName name="solver_drv" localSheetId="8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'10'!$B$4:$F$4</definedName>
    <definedName name="solver_lhs1" localSheetId="1" hidden="1">'13 a,b,c '!$B$15:$B$16</definedName>
    <definedName name="solver_lhs1" localSheetId="2" hidden="1">'13 d,e'!$B$15:$B$16</definedName>
    <definedName name="solver_lhs1" localSheetId="3" hidden="1">'16'!$B$2:$D$2</definedName>
    <definedName name="solver_lhs1" localSheetId="4" hidden="1">'16 d'!$B$2:$D$2</definedName>
    <definedName name="solver_lhs1" localSheetId="5" hidden="1">'17 part 1'!$C$17:$C$18</definedName>
    <definedName name="solver_lhs1" localSheetId="6" hidden="1">'17 part 2'!$C$17:$C$18</definedName>
    <definedName name="solver_lhs1" localSheetId="7" hidden="1">'21 part 1'!$B$14:$B$16</definedName>
    <definedName name="solver_lhs1" localSheetId="8" hidden="1">'21 part 2'!$B$14:$B$16</definedName>
    <definedName name="solver_lhs2" localSheetId="0" hidden="1">'10'!$B$7:$F$7</definedName>
    <definedName name="solver_lhs2" localSheetId="1" hidden="1">'13 a,b,c '!$B$17:$B$18</definedName>
    <definedName name="solver_lhs2" localSheetId="2" hidden="1">'13 d,e'!$B$17:$B$18</definedName>
    <definedName name="solver_lhs2" localSheetId="3" hidden="1">'16'!$F$8:$G$10</definedName>
    <definedName name="solver_lhs2" localSheetId="4" hidden="1">'16 d'!$H$8:$H$11</definedName>
    <definedName name="solver_lhs2" localSheetId="5" hidden="1">'17 part 1'!$C$19</definedName>
    <definedName name="solver_lhs2" localSheetId="6" hidden="1">'17 part 2'!$C$19</definedName>
    <definedName name="solver_lhs2" localSheetId="7" hidden="1">'21 part 1'!$B$17</definedName>
    <definedName name="solver_lhs2" localSheetId="8" hidden="1">'21 part 2'!$B$17</definedName>
    <definedName name="solver_lhs3" localSheetId="0" hidden="1">'10'!$G$4</definedName>
    <definedName name="solver_lhs3" localSheetId="2" hidden="1">'13 d,e'!$B$21</definedName>
    <definedName name="solver_lhs3" localSheetId="3" hidden="1">'16'!$H$8:$H$11</definedName>
    <definedName name="solver_lhs3" localSheetId="4" hidden="1">'16 d'!$H$8:$H$11</definedName>
    <definedName name="solver_lhs3" localSheetId="6" hidden="1">'17 part 2'!$C$23</definedName>
    <definedName name="solver_lhs3" localSheetId="8" hidden="1">'21 part 2'!$B$21</definedName>
    <definedName name="solver_lhs4" localSheetId="2" hidden="1">'13 d,e'!$B$21</definedName>
    <definedName name="solver_lhs4" localSheetId="6" hidden="1">'17 part 2'!$C$23</definedName>
    <definedName name="solver_lhs4" localSheetId="8" hidden="1">'21 part 2'!$B$21</definedName>
    <definedName name="solver_lhs5" localSheetId="6" hidden="1">'17 part 2'!$C$23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3</definedName>
    <definedName name="solver_num" localSheetId="1" hidden="1">2</definedName>
    <definedName name="solver_num" localSheetId="2" hidden="1">4</definedName>
    <definedName name="solver_num" localSheetId="3" hidden="1">3</definedName>
    <definedName name="solver_num" localSheetId="4" hidden="1">2</definedName>
    <definedName name="solver_num" localSheetId="5" hidden="1">2</definedName>
    <definedName name="solver_num" localSheetId="6" hidden="1">5</definedName>
    <definedName name="solver_num" localSheetId="7" hidden="1">2</definedName>
    <definedName name="solver_num" localSheetId="8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'10'!$B$20</definedName>
    <definedName name="solver_opt" localSheetId="1" hidden="1">'13 a,b,c '!$E$7</definedName>
    <definedName name="solver_opt" localSheetId="2" hidden="1">'13 d,e'!$B$21</definedName>
    <definedName name="solver_opt" localSheetId="3" hidden="1">'16'!$B$14</definedName>
    <definedName name="solver_opt" localSheetId="4" hidden="1">'16 d'!$B$14</definedName>
    <definedName name="solver_opt" localSheetId="5" hidden="1">'17 part 1'!$F$12</definedName>
    <definedName name="solver_opt" localSheetId="6" hidden="1">'17 part 2'!$C$23</definedName>
    <definedName name="solver_opt" localSheetId="7" hidden="1">'21 part 1'!$B$10</definedName>
    <definedName name="solver_opt" localSheetId="8" hidden="1">'21 part 2'!$B$21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bv" localSheetId="4" hidden="1">1</definedName>
    <definedName name="solver_rbv" localSheetId="5" hidden="1">1</definedName>
    <definedName name="solver_rbv" localSheetId="6" hidden="1">2</definedName>
    <definedName name="solver_rbv" localSheetId="7" hidden="1">1</definedName>
    <definedName name="solver_rbv" localSheetId="8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4</definedName>
    <definedName name="solver_rel1" localSheetId="4" hidden="1">4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2" localSheetId="0" hidden="1">2</definedName>
    <definedName name="solver_rel2" localSheetId="1" hidden="1">1</definedName>
    <definedName name="solver_rel2" localSheetId="2" hidden="1">1</definedName>
    <definedName name="solver_rel2" localSheetId="3" hidden="1">4</definedName>
    <definedName name="solver_rel2" localSheetId="4" hidden="1">2</definedName>
    <definedName name="solver_rel2" localSheetId="5" hidden="1">2</definedName>
    <definedName name="solver_rel2" localSheetId="6" hidden="1">2</definedName>
    <definedName name="solver_rel2" localSheetId="7" hidden="1">2</definedName>
    <definedName name="solver_rel2" localSheetId="8" hidden="1">2</definedName>
    <definedName name="solver_rel3" localSheetId="0" hidden="1">1</definedName>
    <definedName name="solver_rel3" localSheetId="2" hidden="1">3</definedName>
    <definedName name="solver_rel3" localSheetId="3" hidden="1">2</definedName>
    <definedName name="solver_rel3" localSheetId="4" hidden="1">2</definedName>
    <definedName name="solver_rel3" localSheetId="6" hidden="1">3</definedName>
    <definedName name="solver_rel3" localSheetId="8" hidden="1">3</definedName>
    <definedName name="solver_rel4" localSheetId="2" hidden="1">3</definedName>
    <definedName name="solver_rel4" localSheetId="6" hidden="1">3</definedName>
    <definedName name="solver_rel4" localSheetId="8" hidden="1">3</definedName>
    <definedName name="solver_rel5" localSheetId="6" hidden="1">3</definedName>
    <definedName name="solver_rhs1" localSheetId="0" hidden="1">'10'!$B$9:$F$9</definedName>
    <definedName name="solver_rhs1" localSheetId="1" hidden="1">'13 a,b,c '!$C$15:$C$16</definedName>
    <definedName name="solver_rhs1" localSheetId="2" hidden="1">'13 d,e'!$C$15:$C$16</definedName>
    <definedName name="solver_rhs1" localSheetId="3" hidden="1">"integer"</definedName>
    <definedName name="solver_rhs1" localSheetId="4" hidden="1">"integer"</definedName>
    <definedName name="solver_rhs1" localSheetId="5" hidden="1">'17 part 1'!$D$17:$D$18</definedName>
    <definedName name="solver_rhs1" localSheetId="6" hidden="1">'17 part 2'!$D$17:$D$18</definedName>
    <definedName name="solver_rhs1" localSheetId="7" hidden="1">'21 part 1'!$C$14:$C$16</definedName>
    <definedName name="solver_rhs1" localSheetId="8" hidden="1">'21 part 2'!$C$14:$C$16</definedName>
    <definedName name="solver_rhs2" localSheetId="0" hidden="1">'10'!$B$8:$F$8</definedName>
    <definedName name="solver_rhs2" localSheetId="1" hidden="1">'13 a,b,c '!$C$17:$C$18</definedName>
    <definedName name="solver_rhs2" localSheetId="2" hidden="1">'13 d,e'!$C$17:$C$18</definedName>
    <definedName name="solver_rhs2" localSheetId="3" hidden="1">"integer"</definedName>
    <definedName name="solver_rhs2" localSheetId="4" hidden="1">'16 d'!$I$8:$I$11</definedName>
    <definedName name="solver_rhs2" localSheetId="5" hidden="1">'17 part 1'!$D$19</definedName>
    <definedName name="solver_rhs2" localSheetId="6" hidden="1">'17 part 2'!$D$19</definedName>
    <definedName name="solver_rhs2" localSheetId="7" hidden="1">'21 part 1'!$C$17</definedName>
    <definedName name="solver_rhs2" localSheetId="8" hidden="1">'21 part 2'!$C$17</definedName>
    <definedName name="solver_rhs3" localSheetId="0" hidden="1">'10'!$H$4</definedName>
    <definedName name="solver_rhs3" localSheetId="2" hidden="1">'13 d,e'!$I$6</definedName>
    <definedName name="solver_rhs3" localSheetId="3" hidden="1">'16'!$I$8:$I$11</definedName>
    <definedName name="solver_rhs3" localSheetId="4" hidden="1">'16 d'!$I$8:$I$11</definedName>
    <definedName name="solver_rhs3" localSheetId="6" hidden="1">'17 part 2'!$J$10</definedName>
    <definedName name="solver_rhs3" localSheetId="8" hidden="1">'21 part 2'!$F$10</definedName>
    <definedName name="solver_rhs4" localSheetId="2" hidden="1">'13 d,e'!$I$7</definedName>
    <definedName name="solver_rhs4" localSheetId="6" hidden="1">'17 part 2'!$J$11</definedName>
    <definedName name="solver_rhs4" localSheetId="8" hidden="1">'21 part 2'!$F$9</definedName>
    <definedName name="solver_rhs5" localSheetId="6" hidden="1">'17 part 2'!$J$12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cl" localSheetId="6" hidden="1">2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1</definedName>
    <definedName name="solver_typ" localSheetId="6" hidden="1">2</definedName>
    <definedName name="solver_typ" localSheetId="7" hidden="1">1</definedName>
    <definedName name="solver_typ" localSheetId="8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H10" i="7"/>
  <c r="K8" i="5"/>
  <c r="J10" i="5"/>
  <c r="J9" i="5"/>
  <c r="J8" i="5"/>
  <c r="E8" i="5"/>
  <c r="E11" i="5"/>
  <c r="D11" i="5"/>
  <c r="C11" i="5"/>
  <c r="E11" i="4"/>
  <c r="B26" i="2"/>
  <c r="F12" i="1"/>
  <c r="D12" i="1"/>
  <c r="C12" i="1"/>
  <c r="B12" i="1"/>
  <c r="G4" i="1"/>
  <c r="F9" i="1"/>
  <c r="E9" i="1"/>
  <c r="D9" i="1"/>
  <c r="C9" i="1"/>
  <c r="B17" i="12"/>
  <c r="B16" i="12"/>
  <c r="B15" i="12"/>
  <c r="B14" i="12"/>
  <c r="B9" i="12"/>
  <c r="D9" i="12" s="1"/>
  <c r="F9" i="12" s="1"/>
  <c r="D6" i="12"/>
  <c r="C6" i="12"/>
  <c r="B6" i="12"/>
  <c r="D5" i="12"/>
  <c r="C5" i="12"/>
  <c r="B5" i="12"/>
  <c r="B10" i="10"/>
  <c r="B17" i="10"/>
  <c r="B16" i="10"/>
  <c r="B15" i="10"/>
  <c r="B14" i="10"/>
  <c r="C6" i="10"/>
  <c r="D6" i="10"/>
  <c r="B6" i="10"/>
  <c r="C5" i="10"/>
  <c r="D5" i="10"/>
  <c r="B5" i="10"/>
  <c r="C19" i="7"/>
  <c r="E12" i="7"/>
  <c r="D12" i="7"/>
  <c r="C12" i="7"/>
  <c r="E11" i="7"/>
  <c r="D11" i="7"/>
  <c r="C11" i="7"/>
  <c r="E10" i="7"/>
  <c r="D10" i="7"/>
  <c r="C10" i="7"/>
  <c r="C19" i="6"/>
  <c r="E11" i="6"/>
  <c r="E12" i="6"/>
  <c r="E10" i="6"/>
  <c r="D11" i="6"/>
  <c r="D12" i="6"/>
  <c r="D10" i="6"/>
  <c r="C12" i="6"/>
  <c r="C11" i="6"/>
  <c r="C10" i="6"/>
  <c r="B9" i="10" l="1"/>
  <c r="B10" i="12"/>
  <c r="D10" i="12" s="1"/>
  <c r="F10" i="12" s="1"/>
  <c r="F11" i="7"/>
  <c r="F10" i="7"/>
  <c r="F12" i="7"/>
  <c r="F12" i="6"/>
  <c r="F11" i="6"/>
  <c r="C18" i="6" s="1"/>
  <c r="F10" i="6"/>
  <c r="C17" i="6" s="1"/>
  <c r="K11" i="5"/>
  <c r="J11" i="5"/>
  <c r="B11" i="5"/>
  <c r="K10" i="5"/>
  <c r="E10" i="5"/>
  <c r="H10" i="5" s="1"/>
  <c r="K9" i="5"/>
  <c r="E9" i="5"/>
  <c r="H9" i="5" s="1"/>
  <c r="H8" i="5"/>
  <c r="H12" i="7" l="1"/>
  <c r="J12" i="7" s="1"/>
  <c r="J10" i="7"/>
  <c r="C18" i="7"/>
  <c r="H11" i="7"/>
  <c r="J11" i="7" s="1"/>
  <c r="B14" i="5"/>
  <c r="H11" i="5"/>
  <c r="E9" i="4"/>
  <c r="H9" i="4" s="1"/>
  <c r="E10" i="4"/>
  <c r="H10" i="4" s="1"/>
  <c r="B11" i="4"/>
  <c r="C11" i="4"/>
  <c r="D11" i="4"/>
  <c r="E8" i="4"/>
  <c r="H8" i="4" s="1"/>
  <c r="B7" i="1"/>
  <c r="K11" i="4"/>
  <c r="J11" i="4"/>
  <c r="J8" i="4"/>
  <c r="K9" i="4"/>
  <c r="K10" i="4"/>
  <c r="K8" i="4"/>
  <c r="J9" i="4"/>
  <c r="J10" i="4"/>
  <c r="B27" i="2"/>
  <c r="E7" i="3"/>
  <c r="G7" i="3"/>
  <c r="E6" i="3"/>
  <c r="G6" i="3" s="1"/>
  <c r="I6" i="3" s="1"/>
  <c r="I7" i="3"/>
  <c r="B15" i="3"/>
  <c r="C18" i="3"/>
  <c r="B18" i="3"/>
  <c r="C17" i="3"/>
  <c r="B17" i="3"/>
  <c r="C16" i="3"/>
  <c r="B16" i="3"/>
  <c r="E6" i="2"/>
  <c r="B17" i="2"/>
  <c r="B16" i="2"/>
  <c r="E7" i="2"/>
  <c r="B18" i="2"/>
  <c r="B15" i="2"/>
  <c r="C18" i="2"/>
  <c r="C16" i="2"/>
  <c r="C17" i="2"/>
  <c r="C7" i="1"/>
  <c r="D7" i="1"/>
  <c r="E7" i="1"/>
  <c r="F7" i="1"/>
  <c r="C13" i="1"/>
  <c r="D13" i="1"/>
  <c r="E13" i="1"/>
  <c r="F13" i="1"/>
  <c r="B13" i="1"/>
  <c r="E12" i="1"/>
  <c r="B9" i="1"/>
  <c r="H11" i="4" l="1"/>
  <c r="B14" i="4"/>
  <c r="B20" i="1"/>
</calcChain>
</file>

<file path=xl/sharedStrings.xml><?xml version="1.0" encoding="utf-8"?>
<sst xmlns="http://schemas.openxmlformats.org/spreadsheetml/2006/main" count="223" uniqueCount="102">
  <si>
    <t>Goal constraints</t>
  </si>
  <si>
    <t>Dept 1</t>
  </si>
  <si>
    <t>Dept 2</t>
  </si>
  <si>
    <t>Dept 3</t>
  </si>
  <si>
    <t>Dept 4</t>
  </si>
  <si>
    <t>Dept 5</t>
  </si>
  <si>
    <t>Actual Amount</t>
  </si>
  <si>
    <t>Under</t>
  </si>
  <si>
    <t>.+. Under</t>
  </si>
  <si>
    <t>.-. Over</t>
  </si>
  <si>
    <t xml:space="preserve">Goal   </t>
  </si>
  <si>
    <t>Target Value</t>
  </si>
  <si>
    <t>Minimum condition</t>
  </si>
  <si>
    <t>Percentage Deviation</t>
  </si>
  <si>
    <t>Over</t>
  </si>
  <si>
    <t>Weights</t>
  </si>
  <si>
    <t>Objective</t>
  </si>
  <si>
    <t>Total amount provided to depts</t>
  </si>
  <si>
    <t>Available amount</t>
  </si>
  <si>
    <t>Meat 1</t>
  </si>
  <si>
    <t>Meat 2</t>
  </si>
  <si>
    <t>Meat 3</t>
  </si>
  <si>
    <t xml:space="preserve">Amount of meat used </t>
  </si>
  <si>
    <t>Unit Cost of each meat</t>
  </si>
  <si>
    <t>Totals</t>
  </si>
  <si>
    <t>% Fat in each meat</t>
  </si>
  <si>
    <t>Target values</t>
  </si>
  <si>
    <t>%Protein in each meat</t>
  </si>
  <si>
    <t>%Water in each meat</t>
  </si>
  <si>
    <t>%Filler in each meat</t>
  </si>
  <si>
    <t>Constraints</t>
  </si>
  <si>
    <t>Protien in each meat</t>
  </si>
  <si>
    <t>Available</t>
  </si>
  <si>
    <t>Required</t>
  </si>
  <si>
    <t>Total quantity of meat</t>
  </si>
  <si>
    <t>Water in each meat</t>
  </si>
  <si>
    <t>Filler in each meat</t>
  </si>
  <si>
    <t>c) When the order to minimize the fat content the total cost is $490 and for the model designed to minimize the cost the cost is $432.5 Hence total profit of $57.5 is achieved if the model shifts from minimizing fat content to minimizing cost</t>
  </si>
  <si>
    <t>% Deviation</t>
  </si>
  <si>
    <t>Weight</t>
  </si>
  <si>
    <t>Weighted% Deviation</t>
  </si>
  <si>
    <t>MiniMax Variable</t>
  </si>
  <si>
    <t>Min cost per pound=</t>
  </si>
  <si>
    <t>Min fat content=</t>
  </si>
  <si>
    <t>Quantity of meat produced when cost is minimized</t>
  </si>
  <si>
    <t>Quantity of meat produced when fat content is minimized</t>
  </si>
  <si>
    <t>Prime time</t>
  </si>
  <si>
    <t xml:space="preserve">No. of adds </t>
  </si>
  <si>
    <t>Soap Operas</t>
  </si>
  <si>
    <t>Evening News</t>
  </si>
  <si>
    <t>High-Income men</t>
  </si>
  <si>
    <t>High-Income women</t>
  </si>
  <si>
    <t>Retirees</t>
  </si>
  <si>
    <t>Actual</t>
  </si>
  <si>
    <t>.+.Under</t>
  </si>
  <si>
    <t>Target</t>
  </si>
  <si>
    <t>Percantage deviation</t>
  </si>
  <si>
    <t>Cost</t>
  </si>
  <si>
    <t>Goal</t>
  </si>
  <si>
    <t>Weightage</t>
  </si>
  <si>
    <t>Cost per add</t>
  </si>
  <si>
    <t>c) When the equal weightage is given to both under and over condition for cost cost seems to have overachieved by $25,000 and no of high income women reached has been underachieved by 20 millions. No adds are been forecasted in Prime time, 5 adds in Soap operas and 5 in Evening news</t>
  </si>
  <si>
    <t>Percentage of coals used</t>
  </si>
  <si>
    <t>Coal 1</t>
  </si>
  <si>
    <t>Coal 2</t>
  </si>
  <si>
    <t>Coal 3</t>
  </si>
  <si>
    <t>Objectives</t>
  </si>
  <si>
    <t>Pounds of steam produced</t>
  </si>
  <si>
    <t>Sulfur emmision (in pmm)</t>
  </si>
  <si>
    <t>Coal Dust emmisions(in kg)</t>
  </si>
  <si>
    <t>Sulfur emmision</t>
  </si>
  <si>
    <t>Min</t>
  </si>
  <si>
    <t>Coal Dust Emmision</t>
  </si>
  <si>
    <t>Max</t>
  </si>
  <si>
    <t>Total</t>
  </si>
  <si>
    <t>Total sulfur emmision</t>
  </si>
  <si>
    <t>Total coal dust emmision</t>
  </si>
  <si>
    <t>Total coal used</t>
  </si>
  <si>
    <t>max value</t>
  </si>
  <si>
    <t>equals</t>
  </si>
  <si>
    <t>Min value</t>
  </si>
  <si>
    <t>Max value</t>
  </si>
  <si>
    <t>Objective (min)</t>
  </si>
  <si>
    <t>MinMax Variable</t>
  </si>
  <si>
    <t>b) Minimum value of sulfar emission is 1100 ppm, Coal Dust emission is 1.7 kg and maximum steam produced is 32173.913 pounds</t>
  </si>
  <si>
    <t>d) When the company decides that it can not spend more than $900,000 the above solution is achieved. The is underachieved by $5000, annd High income men and High income women are underachieved by 6 millon and 20 million people respectively. However the Retirres are overachieved by 8 million. And 7 adds were given in Soap operas and 3 in evening news.</t>
  </si>
  <si>
    <t>Requested amount (in $1000)</t>
  </si>
  <si>
    <t>Recieved amount (in $1000)</t>
  </si>
  <si>
    <t>A</t>
  </si>
  <si>
    <t>B</t>
  </si>
  <si>
    <t>C</t>
  </si>
  <si>
    <t>Assisted units (in 000s)</t>
  </si>
  <si>
    <t>Amount received by A (in $1000)</t>
  </si>
  <si>
    <t>Amount received by B (in $1000)</t>
  </si>
  <si>
    <t>Amount received by C (in $1000)</t>
  </si>
  <si>
    <t>Total amount (in $1000)</t>
  </si>
  <si>
    <t>Equals</t>
  </si>
  <si>
    <t xml:space="preserve">Asited units per amount </t>
  </si>
  <si>
    <t>percantage helped</t>
  </si>
  <si>
    <t>pertanage of amount recived</t>
  </si>
  <si>
    <t>assisted units (in 000s)</t>
  </si>
  <si>
    <t>Minmax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</si>
</sst>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  <numFmt numFmtId="165" formatCode="&quot;$&quot;#,##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</cellStyleXfs>
  <cellXfs count="23">
    <xf numFmtId="0" fontId="0" fillId="0" borderId="0" xfId="0"/>
    <xf numFmtId="6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6" fillId="3" borderId="0" xfId="2" applyFont="1"/>
    <xf numFmtId="0" fontId="7" fillId="4" borderId="1" xfId="3" applyFont="1"/>
    <xf numFmtId="0" fontId="5" fillId="5" borderId="2" xfId="4" applyFont="1"/>
    <xf numFmtId="0" fontId="8" fillId="2" borderId="0" xfId="1" applyFont="1"/>
    <xf numFmtId="165" fontId="0" fillId="0" borderId="0" xfId="0" applyNumberFormat="1"/>
    <xf numFmtId="8" fontId="0" fillId="0" borderId="0" xfId="0" applyNumberFormat="1"/>
    <xf numFmtId="9" fontId="0" fillId="0" borderId="0" xfId="0" applyNumberFormat="1"/>
    <xf numFmtId="166" fontId="0" fillId="0" borderId="0" xfId="0" applyNumberFormat="1"/>
    <xf numFmtId="0" fontId="8" fillId="2" borderId="2" xfId="1" applyFont="1" applyBorder="1"/>
    <xf numFmtId="3" fontId="0" fillId="0" borderId="0" xfId="0" applyNumberFormat="1"/>
    <xf numFmtId="0" fontId="0" fillId="6" borderId="0" xfId="0" applyFill="1"/>
    <xf numFmtId="0" fontId="0" fillId="6" borderId="3" xfId="0" applyFill="1" applyBorder="1"/>
    <xf numFmtId="0" fontId="5" fillId="5" borderId="0" xfId="4" applyFont="1" applyBorder="1"/>
    <xf numFmtId="0" fontId="8" fillId="2" borderId="0" xfId="1" applyFont="1" applyBorder="1"/>
    <xf numFmtId="0" fontId="5" fillId="0" borderId="0" xfId="0" applyFont="1" applyAlignment="1">
      <alignment horizontal="center" wrapText="1"/>
    </xf>
    <xf numFmtId="0" fontId="5" fillId="5" borderId="2" xfId="4" applyFont="1" applyAlignment="1">
      <alignment horizontal="center" wrapText="1"/>
    </xf>
    <xf numFmtId="0" fontId="7" fillId="4" borderId="1" xfId="3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0"/>
  <sheetViews>
    <sheetView tabSelected="1" topLeftCell="A3" workbookViewId="0">
      <selection activeCell="B20" sqref="B20"/>
    </sheetView>
  </sheetViews>
  <sheetFormatPr defaultRowHeight="14.4" x14ac:dyDescent="0.3"/>
  <cols>
    <col min="1" max="1" width="19.44140625" customWidth="1"/>
    <col min="2" max="5" width="10.88671875" bestFit="1" customWidth="1"/>
    <col min="6" max="6" width="9.88671875" bestFit="1" customWidth="1"/>
    <col min="7" max="7" width="29.6640625" customWidth="1"/>
    <col min="8" max="8" width="16.88671875" customWidth="1"/>
    <col min="9" max="9" width="10.5546875" bestFit="1" customWidth="1"/>
  </cols>
  <sheetData>
    <row r="3" spans="1:9" x14ac:dyDescent="0.3">
      <c r="A3" s="5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17</v>
      </c>
      <c r="H3" s="4" t="s">
        <v>18</v>
      </c>
    </row>
    <row r="4" spans="1:9" x14ac:dyDescent="0.3">
      <c r="A4" s="6" t="s">
        <v>6</v>
      </c>
      <c r="B4" s="8">
        <v>450000</v>
      </c>
      <c r="C4" s="8">
        <v>217000</v>
      </c>
      <c r="D4" s="8">
        <v>266750</v>
      </c>
      <c r="E4" s="8">
        <v>131250</v>
      </c>
      <c r="F4" s="8">
        <v>135000</v>
      </c>
      <c r="G4" s="8">
        <f>SUM(B4:F4)</f>
        <v>1200000</v>
      </c>
      <c r="H4" s="1">
        <v>1200000</v>
      </c>
    </row>
    <row r="5" spans="1:9" x14ac:dyDescent="0.3">
      <c r="A5" s="6" t="s">
        <v>8</v>
      </c>
      <c r="B5" s="8">
        <v>0</v>
      </c>
      <c r="C5" s="8">
        <v>93000</v>
      </c>
      <c r="D5" s="8">
        <v>8250</v>
      </c>
      <c r="E5" s="8">
        <v>56250</v>
      </c>
      <c r="F5" s="8">
        <v>0</v>
      </c>
    </row>
    <row r="6" spans="1:9" x14ac:dyDescent="0.3">
      <c r="A6" s="6" t="s">
        <v>9</v>
      </c>
      <c r="B6" s="8">
        <v>0</v>
      </c>
      <c r="C6" s="8">
        <v>0</v>
      </c>
      <c r="D6" s="8">
        <v>0</v>
      </c>
      <c r="E6" s="8">
        <v>0</v>
      </c>
      <c r="F6" s="8">
        <v>0</v>
      </c>
    </row>
    <row r="7" spans="1:9" x14ac:dyDescent="0.3">
      <c r="A7" s="6" t="s">
        <v>10</v>
      </c>
      <c r="B7" s="8">
        <f>B4+B5-B6</f>
        <v>450000</v>
      </c>
      <c r="C7" s="8">
        <f t="shared" ref="C7:F7" si="0">C4+C5-C6</f>
        <v>310000</v>
      </c>
      <c r="D7" s="8">
        <f t="shared" si="0"/>
        <v>275000</v>
      </c>
      <c r="E7" s="8">
        <f t="shared" si="0"/>
        <v>187500</v>
      </c>
      <c r="F7" s="8">
        <f t="shared" si="0"/>
        <v>135000</v>
      </c>
    </row>
    <row r="8" spans="1:9" x14ac:dyDescent="0.3">
      <c r="A8" s="6" t="s">
        <v>11</v>
      </c>
      <c r="B8" s="8">
        <v>450000</v>
      </c>
      <c r="C8" s="8">
        <v>310000</v>
      </c>
      <c r="D8" s="8">
        <v>275000</v>
      </c>
      <c r="E8" s="8">
        <v>187500</v>
      </c>
      <c r="F8" s="8">
        <v>135000</v>
      </c>
    </row>
    <row r="9" spans="1:9" x14ac:dyDescent="0.3">
      <c r="A9" s="6" t="s">
        <v>12</v>
      </c>
      <c r="B9" s="8">
        <f>0.7*B8</f>
        <v>315000</v>
      </c>
      <c r="C9" s="8">
        <f>0.7*C8</f>
        <v>217000</v>
      </c>
      <c r="D9" s="8">
        <f>0.7*D8</f>
        <v>192500</v>
      </c>
      <c r="E9" s="8">
        <f>0.7*E8</f>
        <v>131250</v>
      </c>
      <c r="F9" s="8">
        <f>0.7*F8</f>
        <v>94500</v>
      </c>
    </row>
    <row r="11" spans="1:9" x14ac:dyDescent="0.3">
      <c r="A11" s="5" t="s">
        <v>13</v>
      </c>
      <c r="I11" s="2"/>
    </row>
    <row r="12" spans="1:9" x14ac:dyDescent="0.3">
      <c r="A12" s="6" t="s">
        <v>7</v>
      </c>
      <c r="B12" s="3">
        <f>B5/B8</f>
        <v>0</v>
      </c>
      <c r="C12" s="3">
        <f>C5/C8</f>
        <v>0.3</v>
      </c>
      <c r="D12" s="3">
        <f>D5/D8</f>
        <v>0.03</v>
      </c>
      <c r="E12" s="3">
        <f t="shared" ref="E12" si="1">E5/E8</f>
        <v>0.3</v>
      </c>
      <c r="F12" s="3">
        <f>F5/F8</f>
        <v>0</v>
      </c>
    </row>
    <row r="13" spans="1:9" x14ac:dyDescent="0.3">
      <c r="A13" s="6" t="s">
        <v>14</v>
      </c>
      <c r="B13" s="3">
        <f>B6*B8</f>
        <v>0</v>
      </c>
      <c r="C13" s="3">
        <f t="shared" ref="C13:F13" si="2">C6*C8</f>
        <v>0</v>
      </c>
      <c r="D13" s="3">
        <f t="shared" si="2"/>
        <v>0</v>
      </c>
      <c r="E13" s="3">
        <f t="shared" si="2"/>
        <v>0</v>
      </c>
      <c r="F13" s="3">
        <f t="shared" si="2"/>
        <v>0</v>
      </c>
    </row>
    <row r="15" spans="1:9" x14ac:dyDescent="0.3">
      <c r="A15" s="5" t="s">
        <v>15</v>
      </c>
    </row>
    <row r="16" spans="1:9" x14ac:dyDescent="0.3">
      <c r="A16" s="6" t="s">
        <v>7</v>
      </c>
      <c r="B16">
        <v>4</v>
      </c>
      <c r="C16">
        <v>2</v>
      </c>
      <c r="D16">
        <v>2</v>
      </c>
      <c r="E16">
        <v>1</v>
      </c>
      <c r="F16">
        <v>1</v>
      </c>
    </row>
    <row r="17" spans="1:6" x14ac:dyDescent="0.3">
      <c r="A17" s="6" t="s">
        <v>14</v>
      </c>
      <c r="B17">
        <v>0</v>
      </c>
      <c r="C17">
        <v>0</v>
      </c>
      <c r="D17">
        <v>0</v>
      </c>
      <c r="E17">
        <v>0</v>
      </c>
      <c r="F17">
        <v>0</v>
      </c>
    </row>
    <row r="20" spans="1:6" x14ac:dyDescent="0.3">
      <c r="A20" s="7" t="s">
        <v>16</v>
      </c>
      <c r="B20">
        <f>SUMPRODUCT(B12:F13,B16:F17)</f>
        <v>0.96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>
      <selection activeCell="B27" sqref="B27"/>
    </sheetView>
  </sheetViews>
  <sheetFormatPr defaultRowHeight="14.4" x14ac:dyDescent="0.3"/>
  <cols>
    <col min="1" max="1" width="21" customWidth="1"/>
    <col min="4" max="4" width="9.6640625" customWidth="1"/>
    <col min="6" max="6" width="12.88671875" customWidth="1"/>
    <col min="8" max="8" width="29.5546875" customWidth="1"/>
  </cols>
  <sheetData>
    <row r="1" spans="1:9" x14ac:dyDescent="0.3">
      <c r="B1" s="4" t="s">
        <v>19</v>
      </c>
      <c r="C1" s="4" t="s">
        <v>20</v>
      </c>
      <c r="D1" s="4" t="s">
        <v>21</v>
      </c>
    </row>
    <row r="2" spans="1:9" x14ac:dyDescent="0.3">
      <c r="A2" s="6" t="s">
        <v>22</v>
      </c>
      <c r="B2">
        <v>0</v>
      </c>
      <c r="C2">
        <v>0</v>
      </c>
      <c r="D2">
        <v>500</v>
      </c>
      <c r="H2" s="19" t="s">
        <v>44</v>
      </c>
    </row>
    <row r="3" spans="1:9" x14ac:dyDescent="0.3">
      <c r="H3" s="19"/>
      <c r="I3">
        <v>500</v>
      </c>
    </row>
    <row r="4" spans="1:9" x14ac:dyDescent="0.3">
      <c r="H4" s="19" t="s">
        <v>45</v>
      </c>
    </row>
    <row r="5" spans="1:9" x14ac:dyDescent="0.3">
      <c r="A5" s="5" t="s">
        <v>82</v>
      </c>
      <c r="E5" s="4" t="s">
        <v>24</v>
      </c>
      <c r="F5" s="4" t="s">
        <v>26</v>
      </c>
      <c r="H5" s="19"/>
      <c r="I5">
        <v>500</v>
      </c>
    </row>
    <row r="6" spans="1:9" x14ac:dyDescent="0.3">
      <c r="A6" s="6" t="s">
        <v>23</v>
      </c>
      <c r="B6" s="9">
        <v>0.75</v>
      </c>
      <c r="C6" s="9">
        <v>0.87</v>
      </c>
      <c r="D6" s="9">
        <v>0.98</v>
      </c>
      <c r="E6">
        <f>SUMPRODUCT(B6:D6,$B$2:$D$2)</f>
        <v>490</v>
      </c>
      <c r="F6">
        <v>432.49999999999994</v>
      </c>
    </row>
    <row r="7" spans="1:9" x14ac:dyDescent="0.3">
      <c r="A7" s="6" t="s">
        <v>25</v>
      </c>
      <c r="B7" s="10">
        <v>0.15</v>
      </c>
      <c r="C7" s="10">
        <v>0.1</v>
      </c>
      <c r="D7" s="10">
        <v>0.05</v>
      </c>
      <c r="E7">
        <f>SUMPRODUCT(B7:D7,$B$2:$D$2)</f>
        <v>25</v>
      </c>
      <c r="F7">
        <v>25</v>
      </c>
    </row>
    <row r="10" spans="1:9" x14ac:dyDescent="0.3">
      <c r="A10" s="6" t="s">
        <v>27</v>
      </c>
      <c r="B10" s="10">
        <v>0.7</v>
      </c>
      <c r="C10" s="10">
        <v>0.75</v>
      </c>
      <c r="D10" s="10">
        <v>0.8</v>
      </c>
    </row>
    <row r="11" spans="1:9" x14ac:dyDescent="0.3">
      <c r="A11" s="6" t="s">
        <v>28</v>
      </c>
      <c r="B11" s="10">
        <v>0.12</v>
      </c>
      <c r="C11" s="10">
        <v>0.1</v>
      </c>
      <c r="D11" s="10">
        <v>0.08</v>
      </c>
    </row>
    <row r="12" spans="1:9" x14ac:dyDescent="0.3">
      <c r="A12" s="6" t="s">
        <v>29</v>
      </c>
      <c r="B12" s="10">
        <v>0.03</v>
      </c>
      <c r="C12" s="10">
        <v>0.05</v>
      </c>
      <c r="D12" s="10">
        <v>7.0000000000000007E-2</v>
      </c>
    </row>
    <row r="14" spans="1:9" x14ac:dyDescent="0.3">
      <c r="A14" s="5" t="s">
        <v>30</v>
      </c>
      <c r="B14" s="4" t="s">
        <v>32</v>
      </c>
      <c r="C14" s="4" t="s">
        <v>33</v>
      </c>
    </row>
    <row r="15" spans="1:9" x14ac:dyDescent="0.3">
      <c r="A15" s="6" t="s">
        <v>34</v>
      </c>
      <c r="B15">
        <f>SUM(B2:D2)</f>
        <v>500</v>
      </c>
      <c r="C15">
        <v>500</v>
      </c>
      <c r="D15" s="15" t="s">
        <v>80</v>
      </c>
    </row>
    <row r="16" spans="1:9" x14ac:dyDescent="0.3">
      <c r="A16" s="6" t="s">
        <v>31</v>
      </c>
      <c r="B16">
        <f>SUMPRODUCT(B2:D2,B10:D10)</f>
        <v>400</v>
      </c>
      <c r="C16">
        <f>75%*B15</f>
        <v>375</v>
      </c>
      <c r="D16" s="15" t="s">
        <v>80</v>
      </c>
    </row>
    <row r="17" spans="1:13" x14ac:dyDescent="0.3">
      <c r="A17" s="6" t="s">
        <v>35</v>
      </c>
      <c r="B17">
        <f>SUMPRODUCT(B11:D11,$B$2:$D$2)</f>
        <v>40</v>
      </c>
      <c r="C17">
        <f>10%*B15</f>
        <v>50</v>
      </c>
      <c r="D17" s="15" t="s">
        <v>81</v>
      </c>
    </row>
    <row r="18" spans="1:13" x14ac:dyDescent="0.3">
      <c r="A18" s="6" t="s">
        <v>36</v>
      </c>
      <c r="B18">
        <f>SUMPRODUCT(B12:D12,$B$2:$D$2)</f>
        <v>35</v>
      </c>
      <c r="C18">
        <f>10%*B15</f>
        <v>50</v>
      </c>
      <c r="D18" s="15" t="s">
        <v>81</v>
      </c>
    </row>
    <row r="21" spans="1:13" x14ac:dyDescent="0.3">
      <c r="A21" s="18" t="s">
        <v>37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x14ac:dyDescent="0.3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6" spans="1:13" x14ac:dyDescent="0.3">
      <c r="A26" s="7" t="s">
        <v>42</v>
      </c>
      <c r="B26">
        <f>F6/I3</f>
        <v>0.86499999999999988</v>
      </c>
    </row>
    <row r="27" spans="1:13" x14ac:dyDescent="0.3">
      <c r="A27" s="7" t="s">
        <v>43</v>
      </c>
      <c r="B27" s="3">
        <f>F7/I5</f>
        <v>0.05</v>
      </c>
    </row>
  </sheetData>
  <mergeCells count="3">
    <mergeCell ref="A21:M22"/>
    <mergeCell ref="H2:H3"/>
    <mergeCell ref="H4:H5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B21" sqref="B21"/>
    </sheetView>
  </sheetViews>
  <sheetFormatPr defaultRowHeight="14.4" x14ac:dyDescent="0.3"/>
  <cols>
    <col min="1" max="1" width="20.88671875" customWidth="1"/>
    <col min="2" max="2" width="8.88671875" customWidth="1"/>
    <col min="6" max="6" width="13.33203125" customWidth="1"/>
    <col min="7" max="7" width="12" customWidth="1"/>
    <col min="9" max="9" width="21.5546875" customWidth="1"/>
  </cols>
  <sheetData>
    <row r="1" spans="1:9" x14ac:dyDescent="0.3">
      <c r="B1" s="4" t="s">
        <v>19</v>
      </c>
      <c r="C1" s="4" t="s">
        <v>20</v>
      </c>
      <c r="D1" s="4" t="s">
        <v>21</v>
      </c>
    </row>
    <row r="2" spans="1:9" x14ac:dyDescent="0.3">
      <c r="A2" s="6" t="s">
        <v>22</v>
      </c>
      <c r="B2">
        <v>15.58265582656648</v>
      </c>
      <c r="C2">
        <v>0</v>
      </c>
      <c r="D2">
        <v>484.41734417343355</v>
      </c>
    </row>
    <row r="5" spans="1:9" x14ac:dyDescent="0.3">
      <c r="E5" s="4" t="s">
        <v>24</v>
      </c>
      <c r="F5" s="4" t="s">
        <v>26</v>
      </c>
      <c r="G5" s="4" t="s">
        <v>38</v>
      </c>
      <c r="H5" s="4" t="s">
        <v>39</v>
      </c>
      <c r="I5" s="4" t="s">
        <v>40</v>
      </c>
    </row>
    <row r="6" spans="1:9" x14ac:dyDescent="0.3">
      <c r="A6" s="6" t="s">
        <v>23</v>
      </c>
      <c r="B6" s="9">
        <v>0.75</v>
      </c>
      <c r="C6" s="9">
        <v>0.87</v>
      </c>
      <c r="D6" s="9">
        <v>0.98</v>
      </c>
      <c r="E6">
        <f>SUMPRODUCT(B6:D6,$B$2:$D$2)</f>
        <v>486.4159891598897</v>
      </c>
      <c r="F6">
        <v>432.49999999999994</v>
      </c>
      <c r="G6" s="11">
        <f>(E6-F6)/F6</f>
        <v>0.12466124661246189</v>
      </c>
      <c r="H6">
        <v>1</v>
      </c>
      <c r="I6" s="3">
        <f>H6*G6</f>
        <v>0.12466124661246189</v>
      </c>
    </row>
    <row r="7" spans="1:9" x14ac:dyDescent="0.3">
      <c r="A7" s="6" t="s">
        <v>25</v>
      </c>
      <c r="B7" s="10">
        <v>0.15</v>
      </c>
      <c r="C7" s="10">
        <v>0.1</v>
      </c>
      <c r="D7" s="10">
        <v>0.05</v>
      </c>
      <c r="E7">
        <f>SUMPRODUCT(B7:D7,$B$2:$D$2)</f>
        <v>26.558265582656649</v>
      </c>
      <c r="F7">
        <v>25</v>
      </c>
      <c r="G7" s="11">
        <f>(E7-F7)/F7</f>
        <v>6.2330623306265952E-2</v>
      </c>
      <c r="H7">
        <v>2</v>
      </c>
      <c r="I7" s="3">
        <f>H7*G7</f>
        <v>0.1246612466125319</v>
      </c>
    </row>
    <row r="10" spans="1:9" x14ac:dyDescent="0.3">
      <c r="A10" s="6" t="s">
        <v>27</v>
      </c>
      <c r="B10" s="10">
        <v>0.7</v>
      </c>
      <c r="C10" s="10">
        <v>0.75</v>
      </c>
      <c r="D10" s="10">
        <v>0.8</v>
      </c>
    </row>
    <row r="11" spans="1:9" x14ac:dyDescent="0.3">
      <c r="A11" s="6" t="s">
        <v>28</v>
      </c>
      <c r="B11" s="10">
        <v>0.12</v>
      </c>
      <c r="C11" s="10">
        <v>0.1</v>
      </c>
      <c r="D11" s="10">
        <v>0.08</v>
      </c>
    </row>
    <row r="12" spans="1:9" x14ac:dyDescent="0.3">
      <c r="A12" s="6" t="s">
        <v>29</v>
      </c>
      <c r="B12" s="10">
        <v>0.03</v>
      </c>
      <c r="C12" s="10">
        <v>0.05</v>
      </c>
      <c r="D12" s="10">
        <v>7.0000000000000007E-2</v>
      </c>
    </row>
    <row r="14" spans="1:9" x14ac:dyDescent="0.3">
      <c r="A14" s="5" t="s">
        <v>30</v>
      </c>
      <c r="B14" s="4" t="s">
        <v>32</v>
      </c>
      <c r="C14" s="4" t="s">
        <v>33</v>
      </c>
    </row>
    <row r="15" spans="1:9" x14ac:dyDescent="0.3">
      <c r="A15" s="6" t="s">
        <v>34</v>
      </c>
      <c r="B15">
        <f>SUM(B2:D2)</f>
        <v>500</v>
      </c>
      <c r="C15">
        <v>500</v>
      </c>
    </row>
    <row r="16" spans="1:9" x14ac:dyDescent="0.3">
      <c r="A16" s="6" t="s">
        <v>31</v>
      </c>
      <c r="B16">
        <f>SUMPRODUCT(B2:D2,B10:D10)</f>
        <v>398.44173441734335</v>
      </c>
      <c r="C16">
        <f>75%*B15</f>
        <v>375</v>
      </c>
    </row>
    <row r="17" spans="1:3" x14ac:dyDescent="0.3">
      <c r="A17" s="6" t="s">
        <v>35</v>
      </c>
      <c r="B17">
        <f>SUMPRODUCT(B11:D11,$B$2:$D$2)</f>
        <v>40.623306233062664</v>
      </c>
      <c r="C17">
        <f>10%*B15</f>
        <v>50</v>
      </c>
    </row>
    <row r="18" spans="1:3" x14ac:dyDescent="0.3">
      <c r="A18" s="6" t="s">
        <v>36</v>
      </c>
      <c r="B18">
        <f>SUMPRODUCT(B12:D12,$B$2:$D$2)</f>
        <v>34.37669376693735</v>
      </c>
      <c r="C18">
        <f>10%*B15</f>
        <v>50</v>
      </c>
    </row>
    <row r="20" spans="1:3" x14ac:dyDescent="0.3">
      <c r="A20" s="5" t="s">
        <v>16</v>
      </c>
    </row>
    <row r="21" spans="1:3" x14ac:dyDescent="0.3">
      <c r="A21" s="12" t="s">
        <v>41</v>
      </c>
      <c r="B21">
        <v>0.12466124661253031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"/>
  <sheetViews>
    <sheetView workbookViewId="0">
      <selection activeCell="A16" sqref="A16:M18"/>
    </sheetView>
  </sheetViews>
  <sheetFormatPr defaultRowHeight="14.4" x14ac:dyDescent="0.3"/>
  <cols>
    <col min="1" max="1" width="18.88671875" customWidth="1"/>
    <col min="2" max="2" width="11" customWidth="1"/>
    <col min="3" max="3" width="11.88671875" customWidth="1"/>
    <col min="4" max="4" width="13.33203125" customWidth="1"/>
    <col min="9" max="9" width="10.44140625" customWidth="1"/>
    <col min="10" max="10" width="10.5546875" customWidth="1"/>
  </cols>
  <sheetData>
    <row r="1" spans="1:13" x14ac:dyDescent="0.3">
      <c r="B1" s="4" t="s">
        <v>46</v>
      </c>
      <c r="C1" s="4" t="s">
        <v>48</v>
      </c>
      <c r="D1" s="4" t="s">
        <v>49</v>
      </c>
    </row>
    <row r="2" spans="1:13" x14ac:dyDescent="0.3">
      <c r="A2" s="6" t="s">
        <v>47</v>
      </c>
      <c r="B2">
        <v>0</v>
      </c>
      <c r="C2">
        <v>5</v>
      </c>
      <c r="D2">
        <v>5</v>
      </c>
    </row>
    <row r="3" spans="1:13" x14ac:dyDescent="0.3">
      <c r="A3" s="6" t="s">
        <v>60</v>
      </c>
      <c r="B3" s="1">
        <v>120000</v>
      </c>
      <c r="C3" s="1">
        <v>85000</v>
      </c>
      <c r="D3" s="1">
        <v>100000</v>
      </c>
    </row>
    <row r="6" spans="1:13" x14ac:dyDescent="0.3">
      <c r="I6" s="20" t="s">
        <v>56</v>
      </c>
      <c r="J6" s="20"/>
      <c r="K6" s="20"/>
      <c r="L6" s="20" t="s">
        <v>59</v>
      </c>
      <c r="M6" s="20"/>
    </row>
    <row r="7" spans="1:13" x14ac:dyDescent="0.3">
      <c r="E7" s="4" t="s">
        <v>53</v>
      </c>
      <c r="F7" s="4" t="s">
        <v>54</v>
      </c>
      <c r="G7" s="4" t="s">
        <v>9</v>
      </c>
      <c r="H7" s="4" t="s">
        <v>58</v>
      </c>
      <c r="I7" s="4" t="s">
        <v>55</v>
      </c>
      <c r="J7" s="4" t="s">
        <v>7</v>
      </c>
      <c r="K7" s="4" t="s">
        <v>14</v>
      </c>
      <c r="L7" s="4" t="s">
        <v>7</v>
      </c>
      <c r="M7" s="4" t="s">
        <v>14</v>
      </c>
    </row>
    <row r="8" spans="1:13" x14ac:dyDescent="0.3">
      <c r="A8" s="6" t="s">
        <v>50</v>
      </c>
      <c r="B8">
        <v>6</v>
      </c>
      <c r="C8">
        <v>3</v>
      </c>
      <c r="D8">
        <v>6</v>
      </c>
      <c r="E8">
        <f>SUMPRODUCT($B$2:$D$2,B8:D8)</f>
        <v>45</v>
      </c>
      <c r="F8">
        <v>0</v>
      </c>
      <c r="G8">
        <v>0</v>
      </c>
      <c r="H8">
        <f>E8+F8-G8</f>
        <v>45</v>
      </c>
      <c r="I8">
        <v>45</v>
      </c>
      <c r="J8">
        <f>F8/I8</f>
        <v>0</v>
      </c>
      <c r="K8">
        <f>G8/I8</f>
        <v>0</v>
      </c>
      <c r="L8">
        <v>1</v>
      </c>
      <c r="M8">
        <v>0</v>
      </c>
    </row>
    <row r="9" spans="1:13" x14ac:dyDescent="0.3">
      <c r="A9" s="6" t="s">
        <v>51</v>
      </c>
      <c r="B9">
        <v>3</v>
      </c>
      <c r="C9">
        <v>4</v>
      </c>
      <c r="D9">
        <v>4</v>
      </c>
      <c r="E9">
        <f>SUMPRODUCT($B$2:$D$2,B9:D9)</f>
        <v>40</v>
      </c>
      <c r="F9">
        <v>20</v>
      </c>
      <c r="G9">
        <v>0</v>
      </c>
      <c r="H9">
        <f t="shared" ref="H9:H11" si="0">E9+F9-G9</f>
        <v>60</v>
      </c>
      <c r="I9">
        <v>60</v>
      </c>
      <c r="J9">
        <f>F9/I9</f>
        <v>0.33333333333333331</v>
      </c>
      <c r="K9">
        <f>G9/I9</f>
        <v>0</v>
      </c>
      <c r="L9">
        <v>1</v>
      </c>
      <c r="M9">
        <v>0</v>
      </c>
    </row>
    <row r="10" spans="1:13" x14ac:dyDescent="0.3">
      <c r="A10" s="6" t="s">
        <v>52</v>
      </c>
      <c r="B10">
        <v>4</v>
      </c>
      <c r="C10">
        <v>7</v>
      </c>
      <c r="D10">
        <v>3</v>
      </c>
      <c r="E10">
        <f>SUMPRODUCT($B$2:$D$2,B10:D10)</f>
        <v>50</v>
      </c>
      <c r="F10">
        <v>0</v>
      </c>
      <c r="G10">
        <v>0</v>
      </c>
      <c r="H10">
        <f t="shared" si="0"/>
        <v>50</v>
      </c>
      <c r="I10">
        <v>50</v>
      </c>
      <c r="J10">
        <f>F10/I10</f>
        <v>0</v>
      </c>
      <c r="K10">
        <f>G10/I10</f>
        <v>0</v>
      </c>
      <c r="L10">
        <v>1</v>
      </c>
      <c r="M10">
        <v>0</v>
      </c>
    </row>
    <row r="11" spans="1:13" x14ac:dyDescent="0.3">
      <c r="A11" s="6" t="s">
        <v>57</v>
      </c>
      <c r="B11" s="1">
        <f>B3*B2</f>
        <v>0</v>
      </c>
      <c r="C11" s="1">
        <f>C3*C2</f>
        <v>425000</v>
      </c>
      <c r="D11" s="1">
        <f>D3*D2</f>
        <v>500000</v>
      </c>
      <c r="E11" s="1">
        <f>SUM(B11:D11)</f>
        <v>925000</v>
      </c>
      <c r="F11">
        <v>0</v>
      </c>
      <c r="G11">
        <v>24999.999999999989</v>
      </c>
      <c r="H11">
        <f t="shared" si="0"/>
        <v>900000</v>
      </c>
      <c r="I11" s="1">
        <v>900000</v>
      </c>
      <c r="J11">
        <f>F11/$I$11</f>
        <v>0</v>
      </c>
      <c r="K11">
        <f>G11/$I$11</f>
        <v>2.7777777777777766E-2</v>
      </c>
      <c r="L11">
        <v>1</v>
      </c>
      <c r="M11">
        <v>1</v>
      </c>
    </row>
    <row r="14" spans="1:13" x14ac:dyDescent="0.3">
      <c r="A14" s="7" t="s">
        <v>16</v>
      </c>
      <c r="B14">
        <f>SUMPRODUCT(J8:K11,L8:M11)</f>
        <v>0.3611111111111111</v>
      </c>
    </row>
    <row r="16" spans="1:13" x14ac:dyDescent="0.3">
      <c r="A16" s="21" t="s">
        <v>61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3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</sheetData>
  <mergeCells count="3">
    <mergeCell ref="L6:M6"/>
    <mergeCell ref="I6:K6"/>
    <mergeCell ref="A16:M18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workbookViewId="0">
      <selection activeCell="K9" sqref="K9"/>
    </sheetView>
  </sheetViews>
  <sheetFormatPr defaultRowHeight="14.4" x14ac:dyDescent="0.3"/>
  <cols>
    <col min="1" max="1" width="20" customWidth="1"/>
    <col min="4" max="4" width="13.5546875" customWidth="1"/>
  </cols>
  <sheetData>
    <row r="1" spans="1:14" x14ac:dyDescent="0.3">
      <c r="B1" s="4" t="s">
        <v>46</v>
      </c>
      <c r="C1" s="4" t="s">
        <v>48</v>
      </c>
      <c r="D1" s="4" t="s">
        <v>49</v>
      </c>
    </row>
    <row r="2" spans="1:14" x14ac:dyDescent="0.3">
      <c r="A2" s="6" t="s">
        <v>47</v>
      </c>
      <c r="B2">
        <v>0</v>
      </c>
      <c r="C2">
        <v>7</v>
      </c>
      <c r="D2">
        <v>3</v>
      </c>
    </row>
    <row r="3" spans="1:14" x14ac:dyDescent="0.3">
      <c r="A3" s="6" t="s">
        <v>60</v>
      </c>
      <c r="B3" s="1">
        <v>120000</v>
      </c>
      <c r="C3" s="1">
        <v>85000</v>
      </c>
      <c r="D3" s="1">
        <v>100000</v>
      </c>
    </row>
    <row r="6" spans="1:14" x14ac:dyDescent="0.3">
      <c r="I6" s="20" t="s">
        <v>56</v>
      </c>
      <c r="J6" s="20"/>
      <c r="K6" s="20"/>
      <c r="L6" s="20" t="s">
        <v>59</v>
      </c>
      <c r="M6" s="20"/>
    </row>
    <row r="7" spans="1:14" x14ac:dyDescent="0.3">
      <c r="E7" s="4" t="s">
        <v>53</v>
      </c>
      <c r="F7" s="4" t="s">
        <v>54</v>
      </c>
      <c r="G7" s="4" t="s">
        <v>9</v>
      </c>
      <c r="H7" s="4" t="s">
        <v>58</v>
      </c>
      <c r="I7" s="4" t="s">
        <v>55</v>
      </c>
      <c r="J7" s="4" t="s">
        <v>7</v>
      </c>
      <c r="K7" s="4" t="s">
        <v>14</v>
      </c>
      <c r="L7" s="4" t="s">
        <v>7</v>
      </c>
      <c r="M7" s="4" t="s">
        <v>14</v>
      </c>
    </row>
    <row r="8" spans="1:14" x14ac:dyDescent="0.3">
      <c r="A8" s="6" t="s">
        <v>50</v>
      </c>
      <c r="B8">
        <v>6</v>
      </c>
      <c r="C8">
        <v>3</v>
      </c>
      <c r="D8">
        <v>6</v>
      </c>
      <c r="E8">
        <f>SUMPRODUCT($B$2:$D$2,B8:D8)</f>
        <v>39</v>
      </c>
      <c r="F8">
        <v>6.0000000000000053</v>
      </c>
      <c r="G8">
        <v>0</v>
      </c>
      <c r="H8">
        <f>E8+F8-G8</f>
        <v>45.000000000000007</v>
      </c>
      <c r="I8">
        <v>45</v>
      </c>
      <c r="J8">
        <f>F8/I8</f>
        <v>0.13333333333333344</v>
      </c>
      <c r="K8">
        <f>G8/I8</f>
        <v>0</v>
      </c>
      <c r="L8">
        <v>1</v>
      </c>
      <c r="M8">
        <v>0</v>
      </c>
    </row>
    <row r="9" spans="1:14" x14ac:dyDescent="0.3">
      <c r="A9" s="6" t="s">
        <v>51</v>
      </c>
      <c r="B9">
        <v>3</v>
      </c>
      <c r="C9">
        <v>4</v>
      </c>
      <c r="D9">
        <v>4</v>
      </c>
      <c r="E9">
        <f>SUMPRODUCT($B$2:$D$2,B9:D9)</f>
        <v>40</v>
      </c>
      <c r="F9">
        <v>20.000000000000004</v>
      </c>
      <c r="G9">
        <v>0</v>
      </c>
      <c r="H9">
        <f t="shared" ref="H9:H11" si="0">E9+F9-G9</f>
        <v>60</v>
      </c>
      <c r="I9">
        <v>60</v>
      </c>
      <c r="J9">
        <f>F9/I9</f>
        <v>0.33333333333333337</v>
      </c>
      <c r="K9">
        <f>G9/I9</f>
        <v>0</v>
      </c>
      <c r="L9">
        <v>1</v>
      </c>
      <c r="M9">
        <v>0</v>
      </c>
    </row>
    <row r="10" spans="1:14" x14ac:dyDescent="0.3">
      <c r="A10" s="6" t="s">
        <v>52</v>
      </c>
      <c r="B10">
        <v>4</v>
      </c>
      <c r="C10">
        <v>7</v>
      </c>
      <c r="D10">
        <v>3</v>
      </c>
      <c r="E10">
        <f>SUMPRODUCT($B$2:$D$2,B10:D10)</f>
        <v>58</v>
      </c>
      <c r="F10">
        <v>0</v>
      </c>
      <c r="G10">
        <v>8</v>
      </c>
      <c r="H10">
        <f t="shared" si="0"/>
        <v>50</v>
      </c>
      <c r="I10">
        <v>50</v>
      </c>
      <c r="J10">
        <f>F10/I10</f>
        <v>0</v>
      </c>
      <c r="K10">
        <f>G10/I10</f>
        <v>0.16</v>
      </c>
      <c r="L10">
        <v>1</v>
      </c>
      <c r="M10">
        <v>0</v>
      </c>
    </row>
    <row r="11" spans="1:14" x14ac:dyDescent="0.3">
      <c r="A11" s="6" t="s">
        <v>57</v>
      </c>
      <c r="B11" s="1">
        <f>B3*B2</f>
        <v>0</v>
      </c>
      <c r="C11" s="1">
        <f>C3*C2</f>
        <v>595000</v>
      </c>
      <c r="D11" s="1">
        <f>D3*D2</f>
        <v>300000</v>
      </c>
      <c r="E11" s="1">
        <f>SUM(B11:D11)</f>
        <v>895000</v>
      </c>
      <c r="F11">
        <v>5000.0000000001346</v>
      </c>
      <c r="G11">
        <v>0</v>
      </c>
      <c r="H11">
        <f t="shared" si="0"/>
        <v>900000.00000000012</v>
      </c>
      <c r="I11" s="1">
        <v>900000</v>
      </c>
      <c r="J11">
        <f>F11/$I$11</f>
        <v>5.555555555555705E-3</v>
      </c>
      <c r="K11">
        <f>G11/$I$11</f>
        <v>0</v>
      </c>
      <c r="L11">
        <v>1</v>
      </c>
      <c r="M11">
        <v>7</v>
      </c>
    </row>
    <row r="14" spans="1:14" x14ac:dyDescent="0.3">
      <c r="A14" s="7" t="s">
        <v>16</v>
      </c>
      <c r="B14">
        <f>SUMPRODUCT(J8:K11,L8:M11)</f>
        <v>0.47222222222222249</v>
      </c>
    </row>
    <row r="16" spans="1:14" x14ac:dyDescent="0.3">
      <c r="A16" s="21" t="s">
        <v>85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x14ac:dyDescent="0.3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</sheetData>
  <mergeCells count="3">
    <mergeCell ref="I6:K6"/>
    <mergeCell ref="L6:M6"/>
    <mergeCell ref="A16:N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23"/>
  <sheetViews>
    <sheetView workbookViewId="0">
      <selection activeCell="B2" sqref="B2:E6"/>
    </sheetView>
  </sheetViews>
  <sheetFormatPr defaultRowHeight="14.4" x14ac:dyDescent="0.3"/>
  <cols>
    <col min="1" max="1" width="10.6640625" customWidth="1"/>
    <col min="2" max="2" width="24.6640625" customWidth="1"/>
    <col min="3" max="3" width="12" bestFit="1" customWidth="1"/>
    <col min="5" max="5" width="10.44140625" customWidth="1"/>
    <col min="7" max="7" width="12.33203125" customWidth="1"/>
  </cols>
  <sheetData>
    <row r="2" spans="1:7" x14ac:dyDescent="0.3">
      <c r="C2" s="4" t="s">
        <v>63</v>
      </c>
      <c r="D2" s="4" t="s">
        <v>64</v>
      </c>
      <c r="E2" s="4" t="s">
        <v>65</v>
      </c>
    </row>
    <row r="3" spans="1:7" x14ac:dyDescent="0.3">
      <c r="B3" s="6" t="s">
        <v>62</v>
      </c>
      <c r="C3">
        <v>5.797101449275438E-2</v>
      </c>
      <c r="D3">
        <v>0.55072463768115953</v>
      </c>
      <c r="E3">
        <v>0.39130434782608609</v>
      </c>
    </row>
    <row r="4" spans="1:7" x14ac:dyDescent="0.3">
      <c r="B4" s="6" t="s">
        <v>68</v>
      </c>
      <c r="C4" s="13">
        <v>1100</v>
      </c>
      <c r="D4" s="13">
        <v>3500</v>
      </c>
      <c r="E4" s="13">
        <v>1300</v>
      </c>
    </row>
    <row r="5" spans="1:7" x14ac:dyDescent="0.3">
      <c r="B5" s="6" t="s">
        <v>69</v>
      </c>
      <c r="C5">
        <v>1.7</v>
      </c>
      <c r="D5">
        <v>3.2</v>
      </c>
      <c r="E5">
        <v>2.4</v>
      </c>
    </row>
    <row r="6" spans="1:7" x14ac:dyDescent="0.3">
      <c r="B6" s="6" t="s">
        <v>67</v>
      </c>
      <c r="C6" s="13">
        <v>24000</v>
      </c>
      <c r="D6" s="13">
        <v>36000</v>
      </c>
      <c r="E6" s="13">
        <v>28000</v>
      </c>
    </row>
    <row r="9" spans="1:7" x14ac:dyDescent="0.3">
      <c r="B9" s="5" t="s">
        <v>16</v>
      </c>
      <c r="F9" s="4" t="s">
        <v>74</v>
      </c>
      <c r="G9" s="4" t="s">
        <v>26</v>
      </c>
    </row>
    <row r="10" spans="1:7" x14ac:dyDescent="0.3">
      <c r="A10" t="s">
        <v>71</v>
      </c>
      <c r="B10" s="6" t="s">
        <v>70</v>
      </c>
      <c r="C10">
        <f>C4*$C$3</f>
        <v>63.768115942029816</v>
      </c>
      <c r="D10">
        <f>D4*$D$3</f>
        <v>1927.5362318840585</v>
      </c>
      <c r="E10">
        <f>E4*$E$3</f>
        <v>508.69565217391192</v>
      </c>
      <c r="F10">
        <f>SUM(C10:E10)</f>
        <v>2500.0000000000005</v>
      </c>
      <c r="G10">
        <v>1100</v>
      </c>
    </row>
    <row r="11" spans="1:7" x14ac:dyDescent="0.3">
      <c r="A11" t="s">
        <v>71</v>
      </c>
      <c r="B11" s="6" t="s">
        <v>72</v>
      </c>
      <c r="C11">
        <f t="shared" ref="C11" si="0">C5*$C$3</f>
        <v>9.8550724637682441E-2</v>
      </c>
      <c r="D11">
        <f t="shared" ref="D11:D12" si="1">D5*$D$3</f>
        <v>1.7623188405797106</v>
      </c>
      <c r="E11">
        <f t="shared" ref="E11:E12" si="2">E5*$E$3</f>
        <v>0.9391304347826066</v>
      </c>
      <c r="F11">
        <f t="shared" ref="F11" si="3">SUM(C11:E11)</f>
        <v>2.8</v>
      </c>
      <c r="G11">
        <v>1.7</v>
      </c>
    </row>
    <row r="12" spans="1:7" x14ac:dyDescent="0.3">
      <c r="A12" t="s">
        <v>73</v>
      </c>
      <c r="B12" s="6" t="s">
        <v>67</v>
      </c>
      <c r="C12">
        <f>C6*$C$3</f>
        <v>1391.3043478261052</v>
      </c>
      <c r="D12">
        <f t="shared" si="1"/>
        <v>19826.086956521744</v>
      </c>
      <c r="E12">
        <f t="shared" si="2"/>
        <v>10956.52173913041</v>
      </c>
      <c r="F12">
        <f>SUM(C12:E12)</f>
        <v>32173.91304347826</v>
      </c>
      <c r="G12">
        <v>32173.91304347826</v>
      </c>
    </row>
    <row r="16" spans="1:7" x14ac:dyDescent="0.3">
      <c r="B16" s="5" t="s">
        <v>30</v>
      </c>
      <c r="C16" s="4" t="s">
        <v>53</v>
      </c>
      <c r="D16" s="4" t="s">
        <v>33</v>
      </c>
    </row>
    <row r="17" spans="2:11" x14ac:dyDescent="0.3">
      <c r="B17" s="6" t="s">
        <v>75</v>
      </c>
      <c r="C17">
        <f>F10</f>
        <v>2500.0000000000005</v>
      </c>
      <c r="D17" s="13">
        <v>2500</v>
      </c>
      <c r="E17" s="15" t="s">
        <v>78</v>
      </c>
    </row>
    <row r="18" spans="2:11" x14ac:dyDescent="0.3">
      <c r="B18" s="6" t="s">
        <v>76</v>
      </c>
      <c r="C18">
        <f>F11</f>
        <v>2.8</v>
      </c>
      <c r="D18">
        <v>2.8</v>
      </c>
      <c r="E18" s="15" t="s">
        <v>78</v>
      </c>
    </row>
    <row r="19" spans="2:11" x14ac:dyDescent="0.3">
      <c r="B19" s="6" t="s">
        <v>77</v>
      </c>
      <c r="C19">
        <f>SUM(C3:E3)</f>
        <v>1</v>
      </c>
      <c r="D19">
        <v>1</v>
      </c>
      <c r="E19" s="15" t="s">
        <v>79</v>
      </c>
    </row>
    <row r="23" spans="2:11" x14ac:dyDescent="0.3">
      <c r="B23" s="22" t="s">
        <v>84</v>
      </c>
      <c r="C23" s="22"/>
      <c r="D23" s="22"/>
      <c r="E23" s="22"/>
      <c r="F23" s="22"/>
      <c r="G23" s="22"/>
      <c r="H23" s="22"/>
      <c r="I23" s="22"/>
      <c r="J23" s="22"/>
      <c r="K23" s="22"/>
    </row>
  </sheetData>
  <mergeCells count="1">
    <mergeCell ref="B23:K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J23"/>
  <sheetViews>
    <sheetView workbookViewId="0">
      <selection activeCell="C23" sqref="C23"/>
    </sheetView>
  </sheetViews>
  <sheetFormatPr defaultRowHeight="14.4" x14ac:dyDescent="0.3"/>
  <cols>
    <col min="2" max="2" width="25.109375" customWidth="1"/>
    <col min="7" max="7" width="13.109375" customWidth="1"/>
    <col min="8" max="8" width="12" customWidth="1"/>
    <col min="10" max="10" width="20" customWidth="1"/>
  </cols>
  <sheetData>
    <row r="2" spans="1:10" x14ac:dyDescent="0.3">
      <c r="C2" s="4" t="s">
        <v>63</v>
      </c>
      <c r="D2" s="4" t="s">
        <v>64</v>
      </c>
      <c r="E2" s="4" t="s">
        <v>65</v>
      </c>
    </row>
    <row r="3" spans="1:10" x14ac:dyDescent="0.3">
      <c r="B3" s="6" t="s">
        <v>62</v>
      </c>
      <c r="C3">
        <v>1.6103059581321744E-2</v>
      </c>
      <c r="D3">
        <v>0.1479285609720391</v>
      </c>
      <c r="E3">
        <v>0.83596837944663904</v>
      </c>
    </row>
    <row r="4" spans="1:10" x14ac:dyDescent="0.3">
      <c r="B4" s="6" t="s">
        <v>68</v>
      </c>
      <c r="C4" s="13">
        <v>1100</v>
      </c>
      <c r="D4" s="13">
        <v>3500</v>
      </c>
      <c r="E4" s="13">
        <v>1300</v>
      </c>
    </row>
    <row r="5" spans="1:10" x14ac:dyDescent="0.3">
      <c r="B5" s="6" t="s">
        <v>69</v>
      </c>
      <c r="C5">
        <v>1.7</v>
      </c>
      <c r="D5">
        <v>3.2</v>
      </c>
      <c r="E5">
        <v>2.4</v>
      </c>
    </row>
    <row r="6" spans="1:10" x14ac:dyDescent="0.3">
      <c r="B6" s="6" t="s">
        <v>67</v>
      </c>
      <c r="C6" s="13">
        <v>24000</v>
      </c>
      <c r="D6" s="13">
        <v>36000</v>
      </c>
      <c r="E6" s="13">
        <v>28000</v>
      </c>
    </row>
    <row r="9" spans="1:10" x14ac:dyDescent="0.3">
      <c r="F9" s="4" t="s">
        <v>74</v>
      </c>
      <c r="G9" s="4" t="s">
        <v>26</v>
      </c>
      <c r="H9" s="4" t="s">
        <v>38</v>
      </c>
      <c r="I9" s="4" t="s">
        <v>39</v>
      </c>
      <c r="J9" s="4" t="s">
        <v>40</v>
      </c>
    </row>
    <row r="10" spans="1:10" x14ac:dyDescent="0.3">
      <c r="A10" s="14" t="s">
        <v>71</v>
      </c>
      <c r="B10" s="6" t="s">
        <v>70</v>
      </c>
      <c r="C10">
        <f>C4*$C$3</f>
        <v>17.713365539453918</v>
      </c>
      <c r="D10">
        <f>D4*$D$3</f>
        <v>517.74996340213681</v>
      </c>
      <c r="E10">
        <f>E4*$E$3</f>
        <v>1086.7588932806307</v>
      </c>
      <c r="F10">
        <f>SUM(C10:E10)</f>
        <v>1622.2222222222213</v>
      </c>
      <c r="G10">
        <v>1100</v>
      </c>
      <c r="H10" s="3">
        <f>(F10-G10)/G10</f>
        <v>0.47474747474747386</v>
      </c>
      <c r="I10">
        <v>1</v>
      </c>
      <c r="J10">
        <f>H10*I10</f>
        <v>0.47474747474747386</v>
      </c>
    </row>
    <row r="11" spans="1:10" x14ac:dyDescent="0.3">
      <c r="A11" s="14" t="s">
        <v>71</v>
      </c>
      <c r="B11" s="6" t="s">
        <v>72</v>
      </c>
      <c r="C11">
        <f t="shared" ref="C11" si="0">C5*$C$3</f>
        <v>2.7375201288246963E-2</v>
      </c>
      <c r="D11">
        <f t="shared" ref="D11:D12" si="1">D5*$D$3</f>
        <v>0.47337139511052517</v>
      </c>
      <c r="E11">
        <f t="shared" ref="E11:E12" si="2">E5*$E$3</f>
        <v>2.0063241106719336</v>
      </c>
      <c r="F11">
        <f t="shared" ref="F11" si="3">SUM(C11:E11)</f>
        <v>2.5070707070707057</v>
      </c>
      <c r="G11">
        <v>1.7</v>
      </c>
      <c r="H11" s="3">
        <f t="shared" ref="H11" si="4">(F11-G11)/G11</f>
        <v>0.47474747474747397</v>
      </c>
      <c r="I11">
        <v>1</v>
      </c>
      <c r="J11">
        <f t="shared" ref="J11:J12" si="5">H11*I11</f>
        <v>0.47474747474747397</v>
      </c>
    </row>
    <row r="12" spans="1:10" x14ac:dyDescent="0.3">
      <c r="A12" s="14" t="s">
        <v>73</v>
      </c>
      <c r="B12" s="6" t="s">
        <v>67</v>
      </c>
      <c r="C12">
        <f>C6*$C$3</f>
        <v>386.47342995172187</v>
      </c>
      <c r="D12">
        <f t="shared" si="1"/>
        <v>5325.4281949934075</v>
      </c>
      <c r="E12">
        <f t="shared" si="2"/>
        <v>23407.114624505892</v>
      </c>
      <c r="F12">
        <f>SUM(C12:E12)</f>
        <v>29119.016249451022</v>
      </c>
      <c r="G12">
        <v>32173.91304347826</v>
      </c>
      <c r="H12" s="3">
        <f>(G12-F12)/G12</f>
        <v>9.4949494949495228E-2</v>
      </c>
      <c r="I12">
        <v>5</v>
      </c>
      <c r="J12">
        <f t="shared" si="5"/>
        <v>0.47474747474747614</v>
      </c>
    </row>
    <row r="16" spans="1:10" x14ac:dyDescent="0.3">
      <c r="B16" s="5" t="s">
        <v>30</v>
      </c>
      <c r="C16" s="4" t="s">
        <v>53</v>
      </c>
      <c r="D16" s="4" t="s">
        <v>33</v>
      </c>
    </row>
    <row r="17" spans="2:5" x14ac:dyDescent="0.3">
      <c r="B17" s="6" t="s">
        <v>75</v>
      </c>
      <c r="C17">
        <f>F10</f>
        <v>1622.2222222222213</v>
      </c>
      <c r="D17" s="13">
        <v>2500</v>
      </c>
      <c r="E17" s="14" t="s">
        <v>78</v>
      </c>
    </row>
    <row r="18" spans="2:5" x14ac:dyDescent="0.3">
      <c r="B18" s="6" t="s">
        <v>76</v>
      </c>
      <c r="C18">
        <f>F11</f>
        <v>2.5070707070707057</v>
      </c>
      <c r="D18">
        <v>2.8</v>
      </c>
      <c r="E18" s="14" t="s">
        <v>78</v>
      </c>
    </row>
    <row r="19" spans="2:5" x14ac:dyDescent="0.3">
      <c r="B19" s="6" t="s">
        <v>77</v>
      </c>
      <c r="C19">
        <f>SUM(C3:E3)</f>
        <v>0.99999999999999989</v>
      </c>
      <c r="D19">
        <v>1</v>
      </c>
      <c r="E19" s="14" t="s">
        <v>79</v>
      </c>
    </row>
    <row r="22" spans="2:5" x14ac:dyDescent="0.3">
      <c r="B22" s="5" t="s">
        <v>16</v>
      </c>
    </row>
    <row r="23" spans="2:5" x14ac:dyDescent="0.3">
      <c r="B23" s="7" t="s">
        <v>83</v>
      </c>
      <c r="C23">
        <v>0.47474747474747436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workbookViewId="0">
      <selection sqref="A1:D17"/>
    </sheetView>
  </sheetViews>
  <sheetFormatPr defaultRowHeight="14.4" x14ac:dyDescent="0.3"/>
  <cols>
    <col min="1" max="1" width="31.6640625" customWidth="1"/>
    <col min="3" max="3" width="12.6640625" customWidth="1"/>
  </cols>
  <sheetData>
    <row r="1" spans="1:4" x14ac:dyDescent="0.3">
      <c r="B1" s="4" t="s">
        <v>88</v>
      </c>
      <c r="C1" s="4" t="s">
        <v>89</v>
      </c>
      <c r="D1" s="4" t="s">
        <v>90</v>
      </c>
    </row>
    <row r="2" spans="1:4" x14ac:dyDescent="0.3">
      <c r="A2" s="6" t="s">
        <v>87</v>
      </c>
      <c r="B2">
        <v>505.59226713699451</v>
      </c>
      <c r="C2">
        <v>808.94738878172438</v>
      </c>
      <c r="D2">
        <v>1685.4603607302449</v>
      </c>
    </row>
    <row r="3" spans="1:4" x14ac:dyDescent="0.3">
      <c r="A3" s="6" t="s">
        <v>91</v>
      </c>
      <c r="B3">
        <v>485</v>
      </c>
      <c r="C3">
        <v>850</v>
      </c>
      <c r="D3">
        <v>1500</v>
      </c>
    </row>
    <row r="4" spans="1:4" x14ac:dyDescent="0.3">
      <c r="A4" s="6" t="s">
        <v>86</v>
      </c>
      <c r="B4">
        <v>750</v>
      </c>
      <c r="C4">
        <v>1200</v>
      </c>
      <c r="D4">
        <v>2500</v>
      </c>
    </row>
    <row r="5" spans="1:4" x14ac:dyDescent="0.3">
      <c r="A5" s="6" t="s">
        <v>97</v>
      </c>
      <c r="B5">
        <f>B3/B4</f>
        <v>0.64666666666666661</v>
      </c>
      <c r="C5">
        <f t="shared" ref="C5:D5" si="0">C3/C4</f>
        <v>0.70833333333333337</v>
      </c>
      <c r="D5">
        <f t="shared" si="0"/>
        <v>0.6</v>
      </c>
    </row>
    <row r="6" spans="1:4" x14ac:dyDescent="0.3">
      <c r="A6" s="6" t="s">
        <v>99</v>
      </c>
      <c r="B6">
        <f>B2/B4</f>
        <v>0.67412302284932601</v>
      </c>
      <c r="C6">
        <f t="shared" ref="C6:D6" si="1">C2/C4</f>
        <v>0.6741228239847703</v>
      </c>
      <c r="D6">
        <f t="shared" si="1"/>
        <v>0.67418414429209794</v>
      </c>
    </row>
    <row r="8" spans="1:4" x14ac:dyDescent="0.3">
      <c r="A8" s="5" t="s">
        <v>66</v>
      </c>
      <c r="B8" s="4" t="s">
        <v>74</v>
      </c>
      <c r="C8" s="4" t="s">
        <v>26</v>
      </c>
    </row>
    <row r="9" spans="1:4" x14ac:dyDescent="0.3">
      <c r="A9" s="6" t="s">
        <v>100</v>
      </c>
      <c r="B9">
        <f>SUMPRODUCT(B5:D5,B2:D2)</f>
        <v>1911.230282907125</v>
      </c>
      <c r="C9">
        <v>1965</v>
      </c>
    </row>
    <row r="10" spans="1:4" x14ac:dyDescent="0.3">
      <c r="A10" s="6" t="s">
        <v>98</v>
      </c>
      <c r="B10" s="3">
        <f>MIN(B6:D6)</f>
        <v>0.6741228239847703</v>
      </c>
      <c r="C10" s="3">
        <v>0.67410000000000003</v>
      </c>
    </row>
    <row r="13" spans="1:4" x14ac:dyDescent="0.3">
      <c r="A13" s="5" t="s">
        <v>30</v>
      </c>
      <c r="B13" s="4" t="s">
        <v>32</v>
      </c>
      <c r="C13" s="4" t="s">
        <v>33</v>
      </c>
    </row>
    <row r="14" spans="1:4" x14ac:dyDescent="0.3">
      <c r="A14" s="6" t="s">
        <v>92</v>
      </c>
      <c r="B14">
        <f>B2</f>
        <v>505.59226713699451</v>
      </c>
      <c r="C14">
        <v>750</v>
      </c>
      <c r="D14" s="14" t="s">
        <v>73</v>
      </c>
    </row>
    <row r="15" spans="1:4" x14ac:dyDescent="0.3">
      <c r="A15" s="6" t="s">
        <v>93</v>
      </c>
      <c r="B15">
        <f>C2</f>
        <v>808.94738878172438</v>
      </c>
      <c r="C15">
        <v>1200</v>
      </c>
      <c r="D15" s="14" t="s">
        <v>73</v>
      </c>
    </row>
    <row r="16" spans="1:4" x14ac:dyDescent="0.3">
      <c r="A16" s="6" t="s">
        <v>94</v>
      </c>
      <c r="B16">
        <f>D2</f>
        <v>1685.4603607302449</v>
      </c>
      <c r="C16">
        <v>2500</v>
      </c>
      <c r="D16" s="14" t="s">
        <v>73</v>
      </c>
    </row>
    <row r="17" spans="1:4" x14ac:dyDescent="0.3">
      <c r="A17" s="6" t="s">
        <v>95</v>
      </c>
      <c r="B17">
        <f>SUM(B2:D2)</f>
        <v>3000.0000166489635</v>
      </c>
      <c r="C17">
        <v>3000</v>
      </c>
      <c r="D17" s="14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1"/>
  <sheetViews>
    <sheetView workbookViewId="0">
      <selection activeCell="M12" sqref="M12"/>
    </sheetView>
  </sheetViews>
  <sheetFormatPr defaultRowHeight="14.4" x14ac:dyDescent="0.3"/>
  <cols>
    <col min="1" max="1" width="28.88671875" bestFit="1" customWidth="1"/>
    <col min="3" max="3" width="13.109375" customWidth="1"/>
    <col min="4" max="4" width="11.5546875" customWidth="1"/>
    <col min="6" max="6" width="20.44140625" customWidth="1"/>
  </cols>
  <sheetData>
    <row r="1" spans="1:6" x14ac:dyDescent="0.3">
      <c r="B1" s="4" t="s">
        <v>88</v>
      </c>
      <c r="C1" s="4" t="s">
        <v>89</v>
      </c>
      <c r="D1" s="4" t="s">
        <v>90</v>
      </c>
    </row>
    <row r="2" spans="1:6" x14ac:dyDescent="0.3">
      <c r="A2" s="6" t="s">
        <v>87</v>
      </c>
      <c r="B2">
        <v>487.23612488785881</v>
      </c>
      <c r="C2">
        <v>888.64495653148924</v>
      </c>
      <c r="D2">
        <v>1624.1189184955545</v>
      </c>
    </row>
    <row r="3" spans="1:6" x14ac:dyDescent="0.3">
      <c r="A3" s="6" t="s">
        <v>91</v>
      </c>
      <c r="B3">
        <v>485</v>
      </c>
      <c r="C3">
        <v>850</v>
      </c>
      <c r="D3">
        <v>1500</v>
      </c>
    </row>
    <row r="4" spans="1:6" x14ac:dyDescent="0.3">
      <c r="A4" s="6" t="s">
        <v>86</v>
      </c>
      <c r="B4">
        <v>750</v>
      </c>
      <c r="C4">
        <v>1200</v>
      </c>
      <c r="D4">
        <v>2500</v>
      </c>
    </row>
    <row r="5" spans="1:6" x14ac:dyDescent="0.3">
      <c r="A5" s="6" t="s">
        <v>97</v>
      </c>
      <c r="B5">
        <f>B3/B4</f>
        <v>0.64666666666666661</v>
      </c>
      <c r="C5">
        <f t="shared" ref="C5:D5" si="0">C3/C4</f>
        <v>0.70833333333333337</v>
      </c>
      <c r="D5">
        <f t="shared" si="0"/>
        <v>0.6</v>
      </c>
    </row>
    <row r="6" spans="1:6" x14ac:dyDescent="0.3">
      <c r="A6" s="6" t="s">
        <v>99</v>
      </c>
      <c r="B6">
        <f>B2/B4</f>
        <v>0.64964816651714508</v>
      </c>
      <c r="C6">
        <f t="shared" ref="C6:D6" si="1">C2/C4</f>
        <v>0.74053746377624108</v>
      </c>
      <c r="D6">
        <f t="shared" si="1"/>
        <v>0.64964756739822183</v>
      </c>
    </row>
    <row r="8" spans="1:6" x14ac:dyDescent="0.3">
      <c r="B8" s="4" t="s">
        <v>74</v>
      </c>
      <c r="C8" s="4" t="s">
        <v>26</v>
      </c>
      <c r="D8" s="4" t="s">
        <v>38</v>
      </c>
      <c r="E8" s="4" t="s">
        <v>39</v>
      </c>
      <c r="F8" s="4" t="s">
        <v>40</v>
      </c>
    </row>
    <row r="9" spans="1:6" x14ac:dyDescent="0.3">
      <c r="A9" s="6" t="s">
        <v>100</v>
      </c>
      <c r="B9">
        <f>SUMPRODUCT(B5:D5,B2:D2)</f>
        <v>1919.0075560679529</v>
      </c>
      <c r="C9">
        <v>1965</v>
      </c>
      <c r="D9">
        <f>(C9-B9)/C9</f>
        <v>2.3405823883993426E-2</v>
      </c>
      <c r="E9">
        <v>1</v>
      </c>
      <c r="F9">
        <f>D9*E9</f>
        <v>2.3405823883993426E-2</v>
      </c>
    </row>
    <row r="10" spans="1:6" x14ac:dyDescent="0.3">
      <c r="A10" s="6" t="s">
        <v>98</v>
      </c>
      <c r="B10" s="3">
        <f>MIN(B6:D6)</f>
        <v>0.64964756739822183</v>
      </c>
      <c r="C10" s="3">
        <v>0.67410000000000003</v>
      </c>
      <c r="D10">
        <f>(C10-B10)/C10</f>
        <v>3.6274191665595916E-2</v>
      </c>
      <c r="E10">
        <v>1</v>
      </c>
      <c r="F10">
        <f>D10*E10</f>
        <v>3.6274191665595916E-2</v>
      </c>
    </row>
    <row r="13" spans="1:6" x14ac:dyDescent="0.3">
      <c r="A13" s="5" t="s">
        <v>30</v>
      </c>
      <c r="B13" s="4" t="s">
        <v>32</v>
      </c>
      <c r="C13" s="4" t="s">
        <v>33</v>
      </c>
    </row>
    <row r="14" spans="1:6" x14ac:dyDescent="0.3">
      <c r="A14" s="6" t="s">
        <v>92</v>
      </c>
      <c r="B14">
        <f>B2</f>
        <v>487.23612488785881</v>
      </c>
      <c r="C14">
        <v>750</v>
      </c>
      <c r="D14" s="14" t="s">
        <v>73</v>
      </c>
    </row>
    <row r="15" spans="1:6" x14ac:dyDescent="0.3">
      <c r="A15" s="6" t="s">
        <v>93</v>
      </c>
      <c r="B15">
        <f>C2</f>
        <v>888.64495653148924</v>
      </c>
      <c r="C15">
        <v>1200</v>
      </c>
      <c r="D15" s="14" t="s">
        <v>73</v>
      </c>
    </row>
    <row r="16" spans="1:6" x14ac:dyDescent="0.3">
      <c r="A16" s="6" t="s">
        <v>94</v>
      </c>
      <c r="B16">
        <f>D2</f>
        <v>1624.1189184955545</v>
      </c>
      <c r="C16">
        <v>2500</v>
      </c>
      <c r="D16" s="14" t="s">
        <v>73</v>
      </c>
    </row>
    <row r="17" spans="1:4" x14ac:dyDescent="0.3">
      <c r="A17" s="6" t="s">
        <v>95</v>
      </c>
      <c r="B17">
        <f>SUM(B2:D2)</f>
        <v>2999.9999999149022</v>
      </c>
      <c r="C17">
        <v>3000</v>
      </c>
      <c r="D17" s="14" t="s">
        <v>96</v>
      </c>
    </row>
    <row r="20" spans="1:4" x14ac:dyDescent="0.3">
      <c r="A20" s="16" t="s">
        <v>16</v>
      </c>
    </row>
    <row r="21" spans="1:4" x14ac:dyDescent="0.3">
      <c r="A21" s="17" t="s">
        <v>101</v>
      </c>
      <c r="B21">
        <v>3.6274191654581824E-2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</vt:lpstr>
      <vt:lpstr>13 a,b,c </vt:lpstr>
      <vt:lpstr>13 d,e</vt:lpstr>
      <vt:lpstr>16</vt:lpstr>
      <vt:lpstr>16 d</vt:lpstr>
      <vt:lpstr>17 part 1</vt:lpstr>
      <vt:lpstr>17 part 2</vt:lpstr>
      <vt:lpstr>21 part 1</vt:lpstr>
      <vt:lpstr>21 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Nirmal Prasad Panta</cp:lastModifiedBy>
  <dcterms:created xsi:type="dcterms:W3CDTF">2021-08-02T11:52:05Z</dcterms:created>
  <dcterms:modified xsi:type="dcterms:W3CDTF">2023-07-22T11:58:21Z</dcterms:modified>
</cp:coreProperties>
</file>