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OR\assignments\"/>
    </mc:Choice>
  </mc:AlternateContent>
  <bookViews>
    <workbookView xWindow="0" yWindow="0" windowWidth="28800" windowHeight="12135" activeTab="5"/>
  </bookViews>
  <sheets>
    <sheet name="6" sheetId="1" r:id="rId1"/>
    <sheet name="6 d" sheetId="7" r:id="rId2"/>
    <sheet name="7" sheetId="2" r:id="rId3"/>
    <sheet name="8" sheetId="3" r:id="rId4"/>
    <sheet name="14" sheetId="4" r:id="rId5"/>
    <sheet name="27" sheetId="6" r:id="rId6"/>
  </sheets>
  <definedNames>
    <definedName name="solver_adj" localSheetId="4" hidden="1">'14'!$B$5:$D$7</definedName>
    <definedName name="solver_adj" localSheetId="5" hidden="1">'27'!$E$4:$G$7</definedName>
    <definedName name="solver_adj" localSheetId="0" hidden="1">'6'!$I$3:$I$9</definedName>
    <definedName name="solver_adj" localSheetId="1" hidden="1">'6 d'!$I$2:$I$8</definedName>
    <definedName name="solver_adj" localSheetId="2" hidden="1">'7'!$B$2:$B$8</definedName>
    <definedName name="solver_adj" localSheetId="3" hidden="1">'8'!$H$10:$L$13</definedName>
    <definedName name="solver_cvg" localSheetId="4" hidden="1">0.0001</definedName>
    <definedName name="solver_cvg" localSheetId="5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5" hidden="1">1</definedName>
    <definedName name="solver_drv" localSheetId="0" hidden="1">1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eng" localSheetId="4" hidden="1">2</definedName>
    <definedName name="solver_eng" localSheetId="5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4" hidden="1">1</definedName>
    <definedName name="solver_est" localSheetId="5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5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4" hidden="1">'14'!$B$5:$D$7</definedName>
    <definedName name="solver_lhs1" localSheetId="5" hidden="1">'27'!$E$4:$G$7</definedName>
    <definedName name="solver_lhs1" localSheetId="0" hidden="1">'6'!$B$10:$H$10</definedName>
    <definedName name="solver_lhs1" localSheetId="1" hidden="1">'6 d'!$B$9:$H$9</definedName>
    <definedName name="solver_lhs1" localSheetId="2" hidden="1">'7'!$B$2:$B$8</definedName>
    <definedName name="solver_lhs1" localSheetId="3" hidden="1">'8'!$B$15:$F$15</definedName>
    <definedName name="solver_lhs2" localSheetId="4" hidden="1">'14'!$B$8:$D$8</definedName>
    <definedName name="solver_lhs2" localSheetId="5" hidden="1">'27'!$E$8</definedName>
    <definedName name="solver_lhs2" localSheetId="0" hidden="1">'6'!$I$3:$I$9</definedName>
    <definedName name="solver_lhs2" localSheetId="1" hidden="1">'6 d'!$I$2:$I$8</definedName>
    <definedName name="solver_lhs2" localSheetId="2" hidden="1">'7'!$F$2:$F$8</definedName>
    <definedName name="solver_lhs2" localSheetId="3" hidden="1">'8'!$H$10:$L$13</definedName>
    <definedName name="solver_lhs3" localSheetId="4" hidden="1">'14'!$E$5:$E$7</definedName>
    <definedName name="solver_lhs3" localSheetId="5" hidden="1">'27'!$E$8</definedName>
    <definedName name="solver_lhs3" localSheetId="1" hidden="1">'6 d'!$I$9</definedName>
    <definedName name="solver_lhs3" localSheetId="2" hidden="1">'7'!$H$2:$H$8</definedName>
    <definedName name="solver_lhs4" localSheetId="5" hidden="1">'27'!$E$8:$G$8</definedName>
    <definedName name="solver_lhs5" localSheetId="5" hidden="1">'27'!$E$9:$G$9</definedName>
    <definedName name="solver_lhs6" localSheetId="5" hidden="1">'27'!$F$8</definedName>
    <definedName name="solver_lhs7" localSheetId="5" hidden="1">'27'!$F$8</definedName>
    <definedName name="solver_lhs8" localSheetId="5" hidden="1">'27'!$H$4:$H$7</definedName>
    <definedName name="solver_mip" localSheetId="4" hidden="1">2147483647</definedName>
    <definedName name="solver_mip" localSheetId="5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5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5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5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4" hidden="1">1</definedName>
    <definedName name="solver_neg" localSheetId="5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4" hidden="1">2147483647</definedName>
    <definedName name="solver_nod" localSheetId="5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4" hidden="1">3</definedName>
    <definedName name="solver_num" localSheetId="5" hidden="1">8</definedName>
    <definedName name="solver_num" localSheetId="0" hidden="1">2</definedName>
    <definedName name="solver_num" localSheetId="1" hidden="1">3</definedName>
    <definedName name="solver_num" localSheetId="2" hidden="1">3</definedName>
    <definedName name="solver_num" localSheetId="3" hidden="1">2</definedName>
    <definedName name="solver_nwt" localSheetId="4" hidden="1">1</definedName>
    <definedName name="solver_nwt" localSheetId="5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4" hidden="1">'14'!$C$20</definedName>
    <definedName name="solver_opt" localSheetId="5" hidden="1">'27'!$L$8</definedName>
    <definedName name="solver_opt" localSheetId="0" hidden="1">'6'!$I$10</definedName>
    <definedName name="solver_opt" localSheetId="1" hidden="1">'6 d'!$D$19</definedName>
    <definedName name="solver_opt" localSheetId="2" hidden="1">'7'!$C$9</definedName>
    <definedName name="solver_opt" localSheetId="3" hidden="1">'8'!$I$15</definedName>
    <definedName name="solver_pre" localSheetId="4" hidden="1">0.000001</definedName>
    <definedName name="solver_pre" localSheetId="5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5" hidden="1">1</definedName>
    <definedName name="solver_rbv" localSheetId="0" hidden="1">1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el1" localSheetId="4" hidden="1">4</definedName>
    <definedName name="solver_rel1" localSheetId="5" hidden="1">4</definedName>
    <definedName name="solver_rel1" localSheetId="0" hidden="1">3</definedName>
    <definedName name="solver_rel1" localSheetId="1" hidden="1">3</definedName>
    <definedName name="solver_rel1" localSheetId="2" hidden="1">4</definedName>
    <definedName name="solver_rel1" localSheetId="3" hidden="1">3</definedName>
    <definedName name="solver_rel2" localSheetId="4" hidden="1">1</definedName>
    <definedName name="solver_rel2" localSheetId="5" hidden="1">1</definedName>
    <definedName name="solver_rel2" localSheetId="0" hidden="1">4</definedName>
    <definedName name="solver_rel2" localSheetId="1" hidden="1">4</definedName>
    <definedName name="solver_rel2" localSheetId="2" hidden="1">3</definedName>
    <definedName name="solver_rel2" localSheetId="3" hidden="1">4</definedName>
    <definedName name="solver_rel3" localSheetId="4" hidden="1">2</definedName>
    <definedName name="solver_rel3" localSheetId="5" hidden="1">3</definedName>
    <definedName name="solver_rel3" localSheetId="1" hidden="1">2</definedName>
    <definedName name="solver_rel3" localSheetId="2" hidden="1">3</definedName>
    <definedName name="solver_rel4" localSheetId="5" hidden="1">1</definedName>
    <definedName name="solver_rel5" localSheetId="5" hidden="1">1</definedName>
    <definedName name="solver_rel6" localSheetId="5" hidden="1">1</definedName>
    <definedName name="solver_rel7" localSheetId="5" hidden="1">3</definedName>
    <definedName name="solver_rel8" localSheetId="5" hidden="1">1</definedName>
    <definedName name="solver_rhs1" localSheetId="4" hidden="1">integer</definedName>
    <definedName name="solver_rhs1" localSheetId="5" hidden="1">integer</definedName>
    <definedName name="solver_rhs1" localSheetId="0" hidden="1">'6'!$B$11:$H$11</definedName>
    <definedName name="solver_rhs1" localSheetId="1" hidden="1">'6 d'!$B$10:$H$10</definedName>
    <definedName name="solver_rhs1" localSheetId="2" hidden="1">integer</definedName>
    <definedName name="solver_rhs1" localSheetId="3" hidden="1">'8'!$B$16:$F$16</definedName>
    <definedName name="solver_rhs2" localSheetId="4" hidden="1">'14'!$B$9:$D$9</definedName>
    <definedName name="solver_rhs2" localSheetId="5" hidden="1">'27'!$G$17</definedName>
    <definedName name="solver_rhs2" localSheetId="0" hidden="1">integer</definedName>
    <definedName name="solver_rhs2" localSheetId="1" hidden="1">integer</definedName>
    <definedName name="solver_rhs2" localSheetId="2" hidden="1">'7'!$G$2:$G$8</definedName>
    <definedName name="solver_rhs2" localSheetId="3" hidden="1">"integer"</definedName>
    <definedName name="solver_rhs3" localSheetId="4" hidden="1">'14'!$F$5:$F$7</definedName>
    <definedName name="solver_rhs3" localSheetId="5" hidden="1">'27'!$H$17</definedName>
    <definedName name="solver_rhs3" localSheetId="1" hidden="1">'6 d'!$I$10</definedName>
    <definedName name="solver_rhs3" localSheetId="2" hidden="1">'7'!$I$2:$I$8</definedName>
    <definedName name="solver_rhs4" localSheetId="5" hidden="1">'27'!$B$16:$D$16</definedName>
    <definedName name="solver_rhs5" localSheetId="5" hidden="1">'27'!$B$17:$D$17</definedName>
    <definedName name="solver_rhs6" localSheetId="5" hidden="1">'27'!$G$16</definedName>
    <definedName name="solver_rhs7" localSheetId="5" hidden="1">'27'!$H$16</definedName>
    <definedName name="solver_rhs8" localSheetId="5" hidden="1">'27'!$B$4:$B$7</definedName>
    <definedName name="solver_rlx" localSheetId="4" hidden="1">2</definedName>
    <definedName name="solver_rlx" localSheetId="5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5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5" hidden="1">1</definedName>
    <definedName name="solver_scl" localSheetId="0" hidden="1">1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4" hidden="1">2</definedName>
    <definedName name="solver_sho" localSheetId="5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5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5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5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5" hidden="1">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5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5" hidden="1">3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7" l="1"/>
  <c r="J14" i="7"/>
  <c r="G10" i="1"/>
  <c r="H10" i="1"/>
  <c r="I9" i="7"/>
  <c r="H9" i="7" s="1"/>
  <c r="I10" i="1"/>
  <c r="I3" i="2"/>
  <c r="I6" i="2"/>
  <c r="F2" i="2"/>
  <c r="B9" i="7" l="1"/>
  <c r="D9" i="7"/>
  <c r="F9" i="7"/>
  <c r="C9" i="7"/>
  <c r="E9" i="7"/>
  <c r="G9" i="7"/>
  <c r="D15" i="3"/>
  <c r="C15" i="3"/>
  <c r="B15" i="3"/>
  <c r="G8" i="6"/>
  <c r="H17" i="6"/>
  <c r="E8" i="6"/>
  <c r="H8" i="6"/>
  <c r="F8" i="6"/>
  <c r="G9" i="6"/>
  <c r="F9" i="6"/>
  <c r="E9" i="6"/>
  <c r="H4" i="6"/>
  <c r="I4" i="6"/>
  <c r="L8" i="6"/>
  <c r="H5" i="6"/>
  <c r="I5" i="6"/>
  <c r="H6" i="6"/>
  <c r="I6" i="6"/>
  <c r="H7" i="6"/>
  <c r="I7" i="6"/>
  <c r="C9" i="2"/>
  <c r="C16" i="4"/>
  <c r="D16" i="4"/>
  <c r="C17" i="4"/>
  <c r="D17" i="4"/>
  <c r="C20" i="4"/>
  <c r="C18" i="4"/>
  <c r="D18" i="4"/>
  <c r="B17" i="4"/>
  <c r="B18" i="4"/>
  <c r="B16" i="4"/>
  <c r="C8" i="4"/>
  <c r="D8" i="4"/>
  <c r="B8" i="4"/>
  <c r="E6" i="4"/>
  <c r="E7" i="4"/>
  <c r="E5" i="4"/>
  <c r="I15" i="3"/>
  <c r="E15" i="3"/>
  <c r="F15" i="3"/>
  <c r="H6" i="2"/>
  <c r="H8" i="2"/>
  <c r="H7" i="2"/>
  <c r="H5" i="2"/>
  <c r="H4" i="2"/>
  <c r="H3" i="2"/>
  <c r="H2" i="2"/>
  <c r="F8" i="2"/>
  <c r="F7" i="2"/>
  <c r="F6" i="2"/>
  <c r="F5" i="2"/>
  <c r="F4" i="2"/>
  <c r="F3" i="2"/>
  <c r="B9" i="2"/>
  <c r="C10" i="1"/>
  <c r="D10" i="1"/>
  <c r="E10" i="1"/>
  <c r="F10" i="1"/>
  <c r="B10" i="1"/>
  <c r="G16" i="6"/>
  <c r="H16" i="6"/>
  <c r="G17" i="6"/>
</calcChain>
</file>

<file path=xl/sharedStrings.xml><?xml version="1.0" encoding="utf-8"?>
<sst xmlns="http://schemas.openxmlformats.org/spreadsheetml/2006/main" count="114" uniqueCount="76">
  <si>
    <t>Shift</t>
  </si>
  <si>
    <t>Mon</t>
  </si>
  <si>
    <t>Sun</t>
  </si>
  <si>
    <t>Tue</t>
  </si>
  <si>
    <t>Wed</t>
  </si>
  <si>
    <t>Thur</t>
  </si>
  <si>
    <t>Fri</t>
  </si>
  <si>
    <t>Sat</t>
  </si>
  <si>
    <t>Workers</t>
  </si>
  <si>
    <t>Required</t>
  </si>
  <si>
    <t>Workers scheduled</t>
  </si>
  <si>
    <t>Total</t>
  </si>
  <si>
    <t>7::00 am-3:00pm</t>
  </si>
  <si>
    <t>3:00pm-7:00pm</t>
  </si>
  <si>
    <t>3:00pm-11:00pm</t>
  </si>
  <si>
    <t>7:00pm-11:00pm</t>
  </si>
  <si>
    <t>No. of workers</t>
  </si>
  <si>
    <t>Daily pay rate</t>
  </si>
  <si>
    <t>11:00 am-3:00pm</t>
  </si>
  <si>
    <t>11:00 am-7:00pm</t>
  </si>
  <si>
    <t>Hours</t>
  </si>
  <si>
    <t>Worker available</t>
  </si>
  <si>
    <t>Worker needed</t>
  </si>
  <si>
    <t>7:00am-1:00 pm</t>
  </si>
  <si>
    <t>7:00am-11:00 am</t>
  </si>
  <si>
    <t>1:00 pm-3:00 pm</t>
  </si>
  <si>
    <t>3:00 pm-5:00 pm</t>
  </si>
  <si>
    <t>5:00 pm-7:00 pm</t>
  </si>
  <si>
    <t>7:00 pm-9:00 pm</t>
  </si>
  <si>
    <t>9:00 pm-11:00pm</t>
  </si>
  <si>
    <t>Full time workers at shift</t>
  </si>
  <si>
    <t>Minimum requiremnt for full time worker</t>
  </si>
  <si>
    <t>(same full time workers work between 7:00 am-1:00pm and 11:00am-1:00pmm )</t>
  </si>
  <si>
    <t>Cost of generator (in $1000s) in year</t>
  </si>
  <si>
    <t>Generator size of different generator size(MW)</t>
  </si>
  <si>
    <t>Current capacity of company(MW)</t>
  </si>
  <si>
    <t>Capacity of company in next 5 years</t>
  </si>
  <si>
    <t>Minimum capacity (MW)</t>
  </si>
  <si>
    <t>Number of generators used in different years</t>
  </si>
  <si>
    <t>Total cost</t>
  </si>
  <si>
    <t>Grove</t>
  </si>
  <si>
    <t>Ocala</t>
  </si>
  <si>
    <t>Orlando</t>
  </si>
  <si>
    <t>Lessburg</t>
  </si>
  <si>
    <t>Mt.Dora</t>
  </si>
  <si>
    <t>Eutis</t>
  </si>
  <si>
    <t>Clermont</t>
  </si>
  <si>
    <t>Preprocessinbg Plant</t>
  </si>
  <si>
    <t>Number of Bushels</t>
  </si>
  <si>
    <t>Bushels at different grove</t>
  </si>
  <si>
    <t>Capacity of preprocessing plant</t>
  </si>
  <si>
    <t>Distance between groves and Plants(Miles)</t>
  </si>
  <si>
    <t>Transporting cost</t>
  </si>
  <si>
    <t>Bushels transported to plants</t>
  </si>
  <si>
    <t>Bushels sent from groves</t>
  </si>
  <si>
    <t>Cargo hold(tons)</t>
  </si>
  <si>
    <t>Commodity</t>
  </si>
  <si>
    <t>Amount Available(tons)</t>
  </si>
  <si>
    <t>Volume per ton(cubic feet)</t>
  </si>
  <si>
    <t>Profit per ton($)</t>
  </si>
  <si>
    <t>Forward</t>
  </si>
  <si>
    <t>Center</t>
  </si>
  <si>
    <t>Rear</t>
  </si>
  <si>
    <t>Total tons</t>
  </si>
  <si>
    <t>Profit($)</t>
  </si>
  <si>
    <t>Total profit</t>
  </si>
  <si>
    <t>Total Volume</t>
  </si>
  <si>
    <t>Weight balance constraints</t>
  </si>
  <si>
    <t>Cargo hold</t>
  </si>
  <si>
    <t>Max</t>
  </si>
  <si>
    <t>Min</t>
  </si>
  <si>
    <t>Weight capacity</t>
  </si>
  <si>
    <t>Volume Capacity</t>
  </si>
  <si>
    <t>Requirement for total workers</t>
  </si>
  <si>
    <t>Number of workers scheduled on weekends</t>
  </si>
  <si>
    <t>Maximum number of workers on break on weekends without changing total number of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</si>
</sst>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_);[Red]\(0\)"/>
    <numFmt numFmtId="166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9" fillId="6" borderId="3" applyNumberFormat="0" applyFont="0" applyAlignment="0" applyProtection="0"/>
  </cellStyleXfs>
  <cellXfs count="29">
    <xf numFmtId="0" fontId="0" fillId="0" borderId="0" xfId="0"/>
    <xf numFmtId="0" fontId="5" fillId="3" borderId="0" xfId="2" applyFont="1"/>
    <xf numFmtId="0" fontId="6" fillId="2" borderId="0" xfId="1" applyFont="1" applyAlignment="1">
      <alignment horizontal="right"/>
    </xf>
    <xf numFmtId="164" fontId="0" fillId="0" borderId="0" xfId="0" applyNumberFormat="1"/>
    <xf numFmtId="0" fontId="6" fillId="2" borderId="0" xfId="1" applyFont="1"/>
    <xf numFmtId="6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7" fillId="5" borderId="1" xfId="4" applyFont="1" applyAlignment="1"/>
    <xf numFmtId="0" fontId="5" fillId="3" borderId="2" xfId="2" applyFont="1" applyBorder="1"/>
    <xf numFmtId="3" fontId="0" fillId="0" borderId="0" xfId="0" applyNumberFormat="1"/>
    <xf numFmtId="0" fontId="10" fillId="6" borderId="3" xfId="5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1" fillId="0" borderId="0" xfId="0" applyFont="1" applyAlignment="1"/>
    <xf numFmtId="166" fontId="0" fillId="0" borderId="0" xfId="0" applyNumberFormat="1"/>
    <xf numFmtId="0" fontId="10" fillId="0" borderId="0" xfId="0" applyFont="1"/>
    <xf numFmtId="0" fontId="7" fillId="5" borderId="1" xfId="4" applyFont="1" applyAlignment="1">
      <alignment horizontal="center"/>
    </xf>
    <xf numFmtId="0" fontId="5" fillId="3" borderId="0" xfId="2" applyFont="1" applyAlignment="1">
      <alignment horizontal="center" wrapText="1"/>
    </xf>
    <xf numFmtId="0" fontId="8" fillId="4" borderId="0" xfId="3" applyFont="1" applyAlignment="1">
      <alignment horizontal="center"/>
    </xf>
    <xf numFmtId="0" fontId="5" fillId="3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4" borderId="1" xfId="3" applyFont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vertical="top" wrapText="1"/>
    </xf>
    <xf numFmtId="0" fontId="7" fillId="5" borderId="1" xfId="4" applyFont="1"/>
    <xf numFmtId="0" fontId="6" fillId="2" borderId="0" xfId="1" applyFont="1" applyAlignment="1">
      <alignment horizontal="center" wrapText="1"/>
    </xf>
    <xf numFmtId="0" fontId="6" fillId="2" borderId="0" xfId="1" applyFont="1" applyAlignment="1">
      <alignment horizontal="center" vertical="top" wrapText="1"/>
    </xf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B10" sqref="B10"/>
    </sheetView>
  </sheetViews>
  <sheetFormatPr defaultRowHeight="15" x14ac:dyDescent="0.25"/>
  <cols>
    <col min="9" max="9" width="18.7109375" customWidth="1"/>
  </cols>
  <sheetData>
    <row r="2" spans="1:10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</v>
      </c>
    </row>
    <row r="3" spans="1:10" x14ac:dyDescent="0.2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10" x14ac:dyDescent="0.25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4</v>
      </c>
    </row>
    <row r="5" spans="1:10" x14ac:dyDescent="0.25">
      <c r="A5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3</v>
      </c>
    </row>
    <row r="6" spans="1:10" x14ac:dyDescent="0.25">
      <c r="A6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5</v>
      </c>
    </row>
    <row r="7" spans="1:10" x14ac:dyDescent="0.25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10" x14ac:dyDescent="0.25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6</v>
      </c>
    </row>
    <row r="9" spans="1:10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4</v>
      </c>
    </row>
    <row r="10" spans="1:10" x14ac:dyDescent="0.25">
      <c r="A10" s="1" t="s">
        <v>8</v>
      </c>
      <c r="B10">
        <f>SUMPRODUCT(B3:B9,$I$3:$I$9)</f>
        <v>19</v>
      </c>
      <c r="C10">
        <f>SUMPRODUCT(C3:C9,$I$3:$I$9)</f>
        <v>17</v>
      </c>
      <c r="D10">
        <f t="shared" ref="D10:H10" si="0">SUMPRODUCT(D3:D9,$I$3:$I$9)</f>
        <v>16</v>
      </c>
      <c r="E10">
        <f t="shared" si="0"/>
        <v>18</v>
      </c>
      <c r="F10">
        <f t="shared" si="0"/>
        <v>17</v>
      </c>
      <c r="G10">
        <f>SUMPRODUCT(G3:G9,$I$3:$I$9)</f>
        <v>14</v>
      </c>
      <c r="H10">
        <f>SUMPRODUCT(H3:H9,$I$3:$I$9)</f>
        <v>19</v>
      </c>
      <c r="I10">
        <f>SUM(I3:I9)</f>
        <v>24</v>
      </c>
      <c r="J10" s="2" t="s">
        <v>11</v>
      </c>
    </row>
    <row r="11" spans="1:10" x14ac:dyDescent="0.25">
      <c r="A11" s="1" t="s">
        <v>9</v>
      </c>
      <c r="B11">
        <v>18</v>
      </c>
      <c r="C11">
        <v>17</v>
      </c>
      <c r="D11">
        <v>16</v>
      </c>
      <c r="E11">
        <v>16</v>
      </c>
      <c r="F11">
        <v>16</v>
      </c>
      <c r="G11">
        <v>14</v>
      </c>
      <c r="H11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8" sqref="A18:C20"/>
    </sheetView>
  </sheetViews>
  <sheetFormatPr defaultRowHeight="15" x14ac:dyDescent="0.25"/>
  <cols>
    <col min="1" max="1" width="11" customWidth="1"/>
    <col min="2" max="2" width="10.85546875" customWidth="1"/>
    <col min="5" max="5" width="11.42578125" customWidth="1"/>
    <col min="9" max="9" width="18.7109375" customWidth="1"/>
    <col min="10" max="10" width="28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10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5</v>
      </c>
    </row>
    <row r="3" spans="1:10" x14ac:dyDescent="0.25">
      <c r="A3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10" x14ac:dyDescent="0.25">
      <c r="A4">
        <v>3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</row>
    <row r="5" spans="1:10" x14ac:dyDescent="0.25">
      <c r="A5">
        <v>4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</row>
    <row r="6" spans="1:10" x14ac:dyDescent="0.25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19</v>
      </c>
    </row>
    <row r="7" spans="1:10" x14ac:dyDescent="0.25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10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10" x14ac:dyDescent="0.25">
      <c r="A9" s="1" t="s">
        <v>8</v>
      </c>
      <c r="B9">
        <f>SUMPRODUCT(B2:B8,$I$3:$I$9)</f>
        <v>43</v>
      </c>
      <c r="C9">
        <f>SUMPRODUCT(C2:C8,$I$3:$I$9)</f>
        <v>43</v>
      </c>
      <c r="D9">
        <f t="shared" ref="D9:H9" si="0">SUMPRODUCT(D2:D8,$I$3:$I$9)</f>
        <v>24</v>
      </c>
      <c r="E9">
        <f t="shared" si="0"/>
        <v>24</v>
      </c>
      <c r="F9">
        <f t="shared" si="0"/>
        <v>43</v>
      </c>
      <c r="G9">
        <f t="shared" si="0"/>
        <v>19</v>
      </c>
      <c r="H9">
        <f>SUMPRODUCT(H2:H8,$I$3:$I$9)</f>
        <v>19</v>
      </c>
      <c r="I9">
        <f>SUM(I2:I8)</f>
        <v>24</v>
      </c>
      <c r="J9" s="26" t="s">
        <v>11</v>
      </c>
    </row>
    <row r="10" spans="1:10" x14ac:dyDescent="0.25">
      <c r="A10" s="1" t="s">
        <v>9</v>
      </c>
      <c r="B10">
        <v>18</v>
      </c>
      <c r="C10">
        <v>17</v>
      </c>
      <c r="D10">
        <v>16</v>
      </c>
      <c r="E10">
        <v>16</v>
      </c>
      <c r="F10">
        <v>16</v>
      </c>
      <c r="G10">
        <v>14</v>
      </c>
      <c r="H10">
        <v>19</v>
      </c>
      <c r="I10">
        <v>24</v>
      </c>
      <c r="J10" s="26" t="s">
        <v>73</v>
      </c>
    </row>
    <row r="13" spans="1:10" ht="15" customHeight="1" x14ac:dyDescent="0.25">
      <c r="I13" s="27" t="s">
        <v>74</v>
      </c>
    </row>
    <row r="14" spans="1:10" x14ac:dyDescent="0.25">
      <c r="I14" s="27"/>
      <c r="J14">
        <f>SUM(I3:I8)</f>
        <v>19</v>
      </c>
    </row>
    <row r="15" spans="1:10" x14ac:dyDescent="0.25">
      <c r="I15" s="27"/>
    </row>
    <row r="18" spans="1:5" ht="15" customHeight="1" x14ac:dyDescent="0.25">
      <c r="A18" s="28" t="s">
        <v>75</v>
      </c>
      <c r="B18" s="28"/>
      <c r="C18" s="28"/>
      <c r="D18" s="25"/>
      <c r="E18" s="25"/>
    </row>
    <row r="19" spans="1:5" x14ac:dyDescent="0.25">
      <c r="A19" s="28"/>
      <c r="B19" s="28"/>
      <c r="C19" s="28"/>
      <c r="D19">
        <f>I9-J14</f>
        <v>5</v>
      </c>
      <c r="E19" s="25"/>
    </row>
    <row r="20" spans="1:5" x14ac:dyDescent="0.25">
      <c r="A20" s="28"/>
      <c r="B20" s="28"/>
      <c r="C20" s="28"/>
      <c r="D20" s="25"/>
      <c r="E20" s="25"/>
    </row>
  </sheetData>
  <mergeCells count="2">
    <mergeCell ref="I13:I15"/>
    <mergeCell ref="A18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I21" sqref="I21"/>
    </sheetView>
  </sheetViews>
  <sheetFormatPr defaultRowHeight="15" x14ac:dyDescent="0.25"/>
  <cols>
    <col min="1" max="1" width="16.42578125" customWidth="1"/>
    <col min="2" max="2" width="15.42578125" customWidth="1"/>
    <col min="3" max="3" width="14.5703125" customWidth="1"/>
    <col min="5" max="5" width="17.42578125" customWidth="1"/>
    <col min="6" max="7" width="17" customWidth="1"/>
    <col min="8" max="8" width="23" customWidth="1"/>
    <col min="9" max="9" width="37.5703125" customWidth="1"/>
  </cols>
  <sheetData>
    <row r="1" spans="1:17" x14ac:dyDescent="0.25">
      <c r="A1" s="1" t="s">
        <v>0</v>
      </c>
      <c r="B1" s="1" t="s">
        <v>16</v>
      </c>
      <c r="C1" s="1" t="s">
        <v>17</v>
      </c>
      <c r="E1" s="1" t="s">
        <v>20</v>
      </c>
      <c r="F1" s="1" t="s">
        <v>21</v>
      </c>
      <c r="G1" s="1" t="s">
        <v>22</v>
      </c>
      <c r="H1" s="1" t="s">
        <v>30</v>
      </c>
      <c r="I1" s="1" t="s">
        <v>31</v>
      </c>
    </row>
    <row r="2" spans="1:17" x14ac:dyDescent="0.25">
      <c r="A2" t="s">
        <v>24</v>
      </c>
      <c r="B2">
        <v>10</v>
      </c>
      <c r="C2" s="3">
        <v>32</v>
      </c>
      <c r="E2" t="s">
        <v>24</v>
      </c>
      <c r="F2">
        <f>B2+B3</f>
        <v>11</v>
      </c>
      <c r="G2">
        <v>11</v>
      </c>
      <c r="H2">
        <f>B3</f>
        <v>1</v>
      </c>
      <c r="I2" s="24">
        <v>1</v>
      </c>
    </row>
    <row r="3" spans="1:17" x14ac:dyDescent="0.25">
      <c r="A3" t="s">
        <v>12</v>
      </c>
      <c r="B3">
        <v>1</v>
      </c>
      <c r="C3" s="3">
        <v>80</v>
      </c>
      <c r="E3" t="s">
        <v>23</v>
      </c>
      <c r="F3">
        <f>B3+B4+B5</f>
        <v>24</v>
      </c>
      <c r="G3">
        <v>24</v>
      </c>
      <c r="H3">
        <f>B3+B5</f>
        <v>8</v>
      </c>
      <c r="I3" s="24">
        <f>0.3*F3</f>
        <v>7.1999999999999993</v>
      </c>
      <c r="J3" s="17" t="s">
        <v>32</v>
      </c>
      <c r="K3" s="17"/>
      <c r="L3" s="17"/>
      <c r="M3" s="17"/>
      <c r="N3" s="17"/>
      <c r="O3" s="17"/>
      <c r="P3" s="17"/>
      <c r="Q3" s="17"/>
    </row>
    <row r="4" spans="1:17" x14ac:dyDescent="0.25">
      <c r="A4" t="s">
        <v>18</v>
      </c>
      <c r="B4">
        <v>16</v>
      </c>
      <c r="C4" s="3">
        <v>32</v>
      </c>
      <c r="E4" t="s">
        <v>25</v>
      </c>
      <c r="F4">
        <f>B3+B4+B5</f>
        <v>24</v>
      </c>
      <c r="G4">
        <v>16</v>
      </c>
      <c r="H4">
        <f>B3+B5</f>
        <v>8</v>
      </c>
      <c r="I4" s="24">
        <v>0</v>
      </c>
    </row>
    <row r="5" spans="1:17" x14ac:dyDescent="0.25">
      <c r="A5" t="s">
        <v>19</v>
      </c>
      <c r="B5">
        <v>7</v>
      </c>
      <c r="C5" s="3">
        <v>80</v>
      </c>
      <c r="E5" t="s">
        <v>26</v>
      </c>
      <c r="F5">
        <f>B5+B6+B7</f>
        <v>22</v>
      </c>
      <c r="G5">
        <v>10</v>
      </c>
      <c r="H5">
        <f>$B$5+$B$7</f>
        <v>8</v>
      </c>
      <c r="I5" s="24">
        <v>0</v>
      </c>
    </row>
    <row r="6" spans="1:17" x14ac:dyDescent="0.25">
      <c r="A6" t="s">
        <v>13</v>
      </c>
      <c r="B6">
        <v>14</v>
      </c>
      <c r="C6" s="3">
        <v>32</v>
      </c>
      <c r="E6" t="s">
        <v>27</v>
      </c>
      <c r="F6">
        <f>B5+B6+B7</f>
        <v>22</v>
      </c>
      <c r="G6">
        <v>22</v>
      </c>
      <c r="H6">
        <f>$B$5+$B$7</f>
        <v>8</v>
      </c>
      <c r="I6" s="24">
        <f>0.3*F6</f>
        <v>6.6</v>
      </c>
    </row>
    <row r="7" spans="1:17" x14ac:dyDescent="0.25">
      <c r="A7" t="s">
        <v>14</v>
      </c>
      <c r="B7">
        <v>1</v>
      </c>
      <c r="C7" s="3">
        <v>80</v>
      </c>
      <c r="E7" t="s">
        <v>28</v>
      </c>
      <c r="F7">
        <f>B7+B8</f>
        <v>17</v>
      </c>
      <c r="G7">
        <v>17</v>
      </c>
      <c r="H7">
        <f>$B$7</f>
        <v>1</v>
      </c>
      <c r="I7" s="24">
        <v>0</v>
      </c>
    </row>
    <row r="8" spans="1:17" x14ac:dyDescent="0.25">
      <c r="A8" t="s">
        <v>15</v>
      </c>
      <c r="B8">
        <v>16</v>
      </c>
      <c r="C8" s="3">
        <v>32</v>
      </c>
      <c r="E8" t="s">
        <v>29</v>
      </c>
      <c r="F8">
        <f>B7+B8</f>
        <v>17</v>
      </c>
      <c r="G8">
        <v>6</v>
      </c>
      <c r="H8">
        <f>$B$7</f>
        <v>1</v>
      </c>
      <c r="I8" s="24">
        <v>1</v>
      </c>
    </row>
    <row r="9" spans="1:17" x14ac:dyDescent="0.25">
      <c r="A9" s="4" t="s">
        <v>11</v>
      </c>
      <c r="B9">
        <f>SUM(B2:B8)</f>
        <v>65</v>
      </c>
      <c r="C9">
        <f>SUMPRODUCT(C2:C8,B2:B8)</f>
        <v>2512</v>
      </c>
    </row>
  </sheetData>
  <mergeCells count="1">
    <mergeCell ref="J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"/>
  <sheetViews>
    <sheetView workbookViewId="0">
      <selection activeCell="D16" sqref="D16"/>
    </sheetView>
  </sheetViews>
  <sheetFormatPr defaultRowHeight="15" x14ac:dyDescent="0.25"/>
  <cols>
    <col min="1" max="1" width="31.85546875" customWidth="1"/>
    <col min="8" max="8" width="10.140625" customWidth="1"/>
  </cols>
  <sheetData>
    <row r="3" spans="1:12" x14ac:dyDescent="0.25">
      <c r="A3" s="8" t="s">
        <v>35</v>
      </c>
      <c r="B3">
        <v>750</v>
      </c>
    </row>
    <row r="4" spans="1:12" x14ac:dyDescent="0.25">
      <c r="A4" s="6"/>
    </row>
    <row r="8" spans="1:12" x14ac:dyDescent="0.25">
      <c r="A8" s="18" t="s">
        <v>34</v>
      </c>
      <c r="B8" s="19" t="s">
        <v>33</v>
      </c>
      <c r="C8" s="19"/>
      <c r="D8" s="19"/>
      <c r="E8" s="19"/>
      <c r="F8" s="19"/>
      <c r="H8" s="19" t="s">
        <v>38</v>
      </c>
      <c r="I8" s="19"/>
      <c r="J8" s="19"/>
      <c r="K8" s="19"/>
      <c r="L8" s="19"/>
    </row>
    <row r="9" spans="1:12" x14ac:dyDescent="0.25">
      <c r="A9" s="18"/>
      <c r="B9" s="1">
        <v>1</v>
      </c>
      <c r="C9" s="1">
        <v>2</v>
      </c>
      <c r="D9" s="1">
        <v>3</v>
      </c>
      <c r="E9" s="1">
        <v>4</v>
      </c>
      <c r="F9" s="1">
        <v>5</v>
      </c>
      <c r="H9" s="1">
        <v>1</v>
      </c>
      <c r="I9" s="1">
        <v>2</v>
      </c>
      <c r="J9" s="1">
        <v>3</v>
      </c>
      <c r="K9" s="1">
        <v>4</v>
      </c>
      <c r="L9" s="1">
        <v>5</v>
      </c>
    </row>
    <row r="10" spans="1:12" x14ac:dyDescent="0.25">
      <c r="A10">
        <v>10</v>
      </c>
      <c r="B10" s="5">
        <v>300</v>
      </c>
      <c r="C10" s="5">
        <v>250</v>
      </c>
      <c r="D10" s="5">
        <v>200</v>
      </c>
      <c r="E10" s="5">
        <v>170</v>
      </c>
      <c r="F10" s="5">
        <v>145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>
        <v>25</v>
      </c>
      <c r="B11" s="5">
        <v>460</v>
      </c>
      <c r="C11" s="5">
        <v>375</v>
      </c>
      <c r="D11" s="5">
        <v>350</v>
      </c>
      <c r="E11" s="5">
        <v>280</v>
      </c>
      <c r="F11" s="5">
        <v>235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25">
      <c r="A12">
        <v>50</v>
      </c>
      <c r="B12" s="5">
        <v>670</v>
      </c>
      <c r="C12" s="5">
        <v>558</v>
      </c>
      <c r="D12" s="5">
        <v>465</v>
      </c>
      <c r="E12" s="5">
        <v>380</v>
      </c>
      <c r="F12" s="5">
        <v>320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100</v>
      </c>
      <c r="B13" s="5">
        <v>950</v>
      </c>
      <c r="C13" s="5">
        <v>790</v>
      </c>
      <c r="D13" s="5">
        <v>670</v>
      </c>
      <c r="E13" s="5">
        <v>550</v>
      </c>
      <c r="F13" s="5">
        <v>460</v>
      </c>
      <c r="H13">
        <v>1</v>
      </c>
      <c r="I13">
        <v>0</v>
      </c>
      <c r="J13">
        <v>1</v>
      </c>
      <c r="K13">
        <v>1</v>
      </c>
      <c r="L13">
        <v>1</v>
      </c>
    </row>
    <row r="15" spans="1:12" x14ac:dyDescent="0.25">
      <c r="A15" s="9" t="s">
        <v>36</v>
      </c>
      <c r="B15">
        <f>$B$3+SUMPRODUCT($A$10:$A$13,H10:H13)</f>
        <v>850</v>
      </c>
      <c r="C15">
        <f>B15+SUMPRODUCT($A$10:$A$13,I10:I13)</f>
        <v>860</v>
      </c>
      <c r="D15">
        <f>C15+SUMPRODUCT($A$10:$A$13,J10:J13)</f>
        <v>960</v>
      </c>
      <c r="E15">
        <f t="shared" ref="E15:F15" si="0">D15+SUMPRODUCT($A$10:$A$13,K10:K13)</f>
        <v>1060</v>
      </c>
      <c r="F15">
        <f t="shared" si="0"/>
        <v>1185</v>
      </c>
      <c r="H15" s="4" t="s">
        <v>39</v>
      </c>
      <c r="I15" s="3">
        <f>SUMPRODUCT(B10:F13,H10:L13)</f>
        <v>3115</v>
      </c>
    </row>
    <row r="16" spans="1:12" x14ac:dyDescent="0.25">
      <c r="A16" s="1" t="s">
        <v>37</v>
      </c>
      <c r="B16" s="7">
        <v>780</v>
      </c>
      <c r="C16" s="7">
        <v>860</v>
      </c>
      <c r="D16" s="7">
        <v>950</v>
      </c>
      <c r="E16" s="7">
        <v>1060</v>
      </c>
      <c r="F16" s="7">
        <v>1180</v>
      </c>
    </row>
  </sheetData>
  <mergeCells count="3">
    <mergeCell ref="A8:A9"/>
    <mergeCell ref="B8:F8"/>
    <mergeCell ref="H8:L8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>
      <selection activeCell="B36" sqref="B36"/>
    </sheetView>
  </sheetViews>
  <sheetFormatPr defaultRowHeight="15" x14ac:dyDescent="0.25"/>
  <cols>
    <col min="1" max="1" width="30.28515625" customWidth="1"/>
    <col min="2" max="2" width="27.85546875" customWidth="1"/>
    <col min="3" max="3" width="23.140625" customWidth="1"/>
    <col min="4" max="4" width="25.42578125" customWidth="1"/>
    <col min="5" max="5" width="29.85546875" customWidth="1"/>
    <col min="6" max="6" width="24.140625" customWidth="1"/>
    <col min="7" max="7" width="14.7109375" customWidth="1"/>
    <col min="8" max="8" width="20.42578125" customWidth="1"/>
    <col min="9" max="9" width="13.85546875" customWidth="1"/>
    <col min="10" max="10" width="12.85546875" customWidth="1"/>
    <col min="11" max="11" width="15.42578125" customWidth="1"/>
  </cols>
  <sheetData>
    <row r="2" spans="1:11" x14ac:dyDescent="0.25">
      <c r="B2" s="23" t="s">
        <v>48</v>
      </c>
      <c r="C2" s="23"/>
      <c r="D2" s="23"/>
    </row>
    <row r="3" spans="1:11" x14ac:dyDescent="0.25">
      <c r="A3" s="20" t="s">
        <v>40</v>
      </c>
      <c r="B3" s="17" t="s">
        <v>47</v>
      </c>
      <c r="C3" s="17"/>
      <c r="D3" s="17"/>
      <c r="I3" s="19" t="s">
        <v>51</v>
      </c>
      <c r="J3" s="19"/>
      <c r="K3" s="19"/>
    </row>
    <row r="4" spans="1:11" x14ac:dyDescent="0.25">
      <c r="A4" s="20"/>
      <c r="B4" s="1" t="s">
        <v>41</v>
      </c>
      <c r="C4" s="1" t="s">
        <v>42</v>
      </c>
      <c r="D4" s="1" t="s">
        <v>43</v>
      </c>
      <c r="E4" s="1" t="s">
        <v>54</v>
      </c>
      <c r="F4" s="1" t="s">
        <v>49</v>
      </c>
      <c r="H4" s="20" t="s">
        <v>40</v>
      </c>
      <c r="I4" s="17" t="s">
        <v>47</v>
      </c>
      <c r="J4" s="17"/>
      <c r="K4" s="17"/>
    </row>
    <row r="5" spans="1:11" x14ac:dyDescent="0.25">
      <c r="A5" s="11" t="s">
        <v>44</v>
      </c>
      <c r="B5">
        <v>16666</v>
      </c>
      <c r="C5">
        <v>233334</v>
      </c>
      <c r="D5">
        <v>25000</v>
      </c>
      <c r="E5">
        <f>SUM(B5:D5)</f>
        <v>275000</v>
      </c>
      <c r="F5" s="10">
        <v>275000</v>
      </c>
      <c r="H5" s="20"/>
      <c r="I5" s="1" t="s">
        <v>41</v>
      </c>
      <c r="J5" s="1" t="s">
        <v>42</v>
      </c>
      <c r="K5" s="1" t="s">
        <v>43</v>
      </c>
    </row>
    <row r="6" spans="1:11" x14ac:dyDescent="0.25">
      <c r="A6" s="11" t="s">
        <v>45</v>
      </c>
      <c r="B6">
        <v>108333</v>
      </c>
      <c r="C6">
        <v>175000</v>
      </c>
      <c r="D6">
        <v>116667</v>
      </c>
      <c r="E6">
        <f t="shared" ref="E6:E7" si="0">SUM(B6:D6)</f>
        <v>400000</v>
      </c>
      <c r="F6" s="10">
        <v>400000</v>
      </c>
      <c r="H6" s="11" t="s">
        <v>44</v>
      </c>
      <c r="I6">
        <v>21</v>
      </c>
      <c r="J6">
        <v>50</v>
      </c>
      <c r="K6">
        <v>40</v>
      </c>
    </row>
    <row r="7" spans="1:11" x14ac:dyDescent="0.25">
      <c r="A7" s="11" t="s">
        <v>46</v>
      </c>
      <c r="B7">
        <v>75000</v>
      </c>
      <c r="C7">
        <v>145833</v>
      </c>
      <c r="D7">
        <v>79167</v>
      </c>
      <c r="E7">
        <f t="shared" si="0"/>
        <v>300000</v>
      </c>
      <c r="F7" s="10">
        <v>300000</v>
      </c>
      <c r="H7" s="11" t="s">
        <v>45</v>
      </c>
      <c r="I7">
        <v>35</v>
      </c>
      <c r="J7">
        <v>30</v>
      </c>
      <c r="K7">
        <v>22</v>
      </c>
    </row>
    <row r="8" spans="1:11" x14ac:dyDescent="0.25">
      <c r="A8" s="11" t="s">
        <v>53</v>
      </c>
      <c r="B8">
        <f>SUM(B5:B7)</f>
        <v>199999</v>
      </c>
      <c r="C8">
        <f t="shared" ref="C8:D8" si="1">SUM(C5:C7)</f>
        <v>554167</v>
      </c>
      <c r="D8">
        <f t="shared" si="1"/>
        <v>220834</v>
      </c>
      <c r="F8" s="10"/>
      <c r="H8" s="11" t="s">
        <v>46</v>
      </c>
      <c r="I8">
        <v>55</v>
      </c>
      <c r="J8">
        <v>20</v>
      </c>
      <c r="K8">
        <v>25</v>
      </c>
    </row>
    <row r="9" spans="1:11" x14ac:dyDescent="0.25">
      <c r="A9" s="11" t="s">
        <v>50</v>
      </c>
      <c r="B9" s="10">
        <v>200000</v>
      </c>
      <c r="C9" s="10">
        <v>600000</v>
      </c>
      <c r="D9" s="10">
        <v>225000</v>
      </c>
      <c r="E9" s="10"/>
    </row>
    <row r="11" spans="1:11" x14ac:dyDescent="0.25">
      <c r="D11" s="10"/>
    </row>
    <row r="13" spans="1:11" x14ac:dyDescent="0.25">
      <c r="B13" s="19" t="s">
        <v>52</v>
      </c>
      <c r="C13" s="19"/>
      <c r="D13" s="19"/>
    </row>
    <row r="14" spans="1:11" x14ac:dyDescent="0.25">
      <c r="A14" s="20" t="s">
        <v>40</v>
      </c>
      <c r="B14" s="17" t="s">
        <v>47</v>
      </c>
      <c r="C14" s="17"/>
      <c r="D14" s="17"/>
      <c r="F14" s="21"/>
      <c r="G14" s="22"/>
      <c r="H14" s="22"/>
      <c r="I14" s="22"/>
    </row>
    <row r="15" spans="1:11" x14ac:dyDescent="0.25">
      <c r="A15" s="20"/>
      <c r="B15" s="1" t="s">
        <v>41</v>
      </c>
      <c r="C15" s="1" t="s">
        <v>42</v>
      </c>
      <c r="D15" s="1" t="s">
        <v>43</v>
      </c>
      <c r="F15" s="21"/>
    </row>
    <row r="16" spans="1:11" x14ac:dyDescent="0.25">
      <c r="A16" s="11" t="s">
        <v>44</v>
      </c>
      <c r="B16">
        <f>IF(B5&gt;0,I6*8,0)</f>
        <v>168</v>
      </c>
      <c r="C16">
        <f t="shared" ref="C16:D18" si="2">IF(C5&gt;0,J6*8,0)</f>
        <v>400</v>
      </c>
      <c r="D16">
        <f t="shared" si="2"/>
        <v>320</v>
      </c>
    </row>
    <row r="17" spans="1:4" x14ac:dyDescent="0.25">
      <c r="A17" s="11" t="s">
        <v>45</v>
      </c>
      <c r="B17">
        <f t="shared" ref="B17:B18" si="3">IF(B6&gt;0,I7*8,0)</f>
        <v>280</v>
      </c>
      <c r="C17">
        <f t="shared" si="2"/>
        <v>240</v>
      </c>
      <c r="D17">
        <f t="shared" si="2"/>
        <v>176</v>
      </c>
    </row>
    <row r="18" spans="1:4" x14ac:dyDescent="0.25">
      <c r="A18" s="11" t="s">
        <v>46</v>
      </c>
      <c r="B18">
        <f t="shared" si="3"/>
        <v>440</v>
      </c>
      <c r="C18">
        <f t="shared" si="2"/>
        <v>160</v>
      </c>
      <c r="D18">
        <f t="shared" si="2"/>
        <v>200</v>
      </c>
    </row>
    <row r="20" spans="1:4" x14ac:dyDescent="0.25">
      <c r="B20" s="4" t="s">
        <v>39</v>
      </c>
      <c r="C20">
        <f>SUM(B16:D18)</f>
        <v>2384</v>
      </c>
    </row>
  </sheetData>
  <mergeCells count="11">
    <mergeCell ref="B3:D3"/>
    <mergeCell ref="B2:D2"/>
    <mergeCell ref="A3:A4"/>
    <mergeCell ref="H4:H5"/>
    <mergeCell ref="I4:K4"/>
    <mergeCell ref="I3:K3"/>
    <mergeCell ref="B13:D13"/>
    <mergeCell ref="B14:D14"/>
    <mergeCell ref="A14:A15"/>
    <mergeCell ref="F14:F15"/>
    <mergeCell ref="G14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tabSelected="1" workbookViewId="0">
      <selection activeCell="C31" sqref="C31"/>
    </sheetView>
  </sheetViews>
  <sheetFormatPr defaultRowHeight="15" x14ac:dyDescent="0.25"/>
  <cols>
    <col min="1" max="1" width="21" customWidth="1"/>
    <col min="2" max="2" width="22.7109375" customWidth="1"/>
    <col min="3" max="3" width="25.28515625" customWidth="1"/>
    <col min="4" max="4" width="15.7109375" customWidth="1"/>
    <col min="5" max="5" width="12.5703125" customWidth="1"/>
    <col min="6" max="6" width="13.28515625" customWidth="1"/>
    <col min="7" max="7" width="13.42578125" customWidth="1"/>
    <col min="8" max="8" width="12.28515625" customWidth="1"/>
    <col min="9" max="9" width="12.42578125" customWidth="1"/>
    <col min="11" max="11" width="13.140625" customWidth="1"/>
    <col min="14" max="14" width="10.140625" bestFit="1" customWidth="1"/>
  </cols>
  <sheetData>
    <row r="2" spans="1:12" x14ac:dyDescent="0.25">
      <c r="E2" s="17" t="s">
        <v>55</v>
      </c>
      <c r="F2" s="17"/>
      <c r="G2" s="17"/>
    </row>
    <row r="3" spans="1:12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</row>
    <row r="4" spans="1:12" x14ac:dyDescent="0.25">
      <c r="A4" s="11">
        <v>1</v>
      </c>
      <c r="B4">
        <v>4800</v>
      </c>
      <c r="C4">
        <v>40</v>
      </c>
      <c r="D4">
        <v>70</v>
      </c>
      <c r="E4">
        <v>1198</v>
      </c>
      <c r="F4">
        <v>382</v>
      </c>
      <c r="G4">
        <v>3220</v>
      </c>
      <c r="H4">
        <f>SUM(E4:G4)</f>
        <v>4800</v>
      </c>
      <c r="I4">
        <f>D4*H4</f>
        <v>336000</v>
      </c>
    </row>
    <row r="5" spans="1:12" x14ac:dyDescent="0.25">
      <c r="A5" s="11">
        <v>2</v>
      </c>
      <c r="B5">
        <v>2500</v>
      </c>
      <c r="C5">
        <v>25</v>
      </c>
      <c r="D5">
        <v>50</v>
      </c>
      <c r="E5">
        <v>0</v>
      </c>
      <c r="F5">
        <v>2500</v>
      </c>
      <c r="G5">
        <v>0</v>
      </c>
      <c r="H5">
        <f t="shared" ref="H5:H7" si="0">SUM(E5:G5)</f>
        <v>2500</v>
      </c>
      <c r="I5">
        <f t="shared" ref="I5:I6" si="1">D5*H5</f>
        <v>125000</v>
      </c>
    </row>
    <row r="6" spans="1:12" x14ac:dyDescent="0.25">
      <c r="A6" s="11">
        <v>3</v>
      </c>
      <c r="B6">
        <v>1200</v>
      </c>
      <c r="C6">
        <v>60</v>
      </c>
      <c r="D6">
        <v>60</v>
      </c>
      <c r="E6">
        <v>0</v>
      </c>
      <c r="F6">
        <v>1200</v>
      </c>
      <c r="G6">
        <v>0</v>
      </c>
      <c r="H6">
        <f t="shared" si="0"/>
        <v>1200</v>
      </c>
      <c r="I6">
        <f t="shared" si="1"/>
        <v>72000</v>
      </c>
    </row>
    <row r="7" spans="1:12" x14ac:dyDescent="0.25">
      <c r="A7" s="11">
        <v>4</v>
      </c>
      <c r="B7">
        <v>1700</v>
      </c>
      <c r="C7">
        <v>55</v>
      </c>
      <c r="D7">
        <v>80</v>
      </c>
      <c r="E7">
        <v>1700</v>
      </c>
      <c r="F7">
        <v>0</v>
      </c>
      <c r="G7">
        <v>0</v>
      </c>
      <c r="H7">
        <f t="shared" si="0"/>
        <v>1700</v>
      </c>
      <c r="I7">
        <f>D7*H7</f>
        <v>136000</v>
      </c>
    </row>
    <row r="8" spans="1:12" x14ac:dyDescent="0.25">
      <c r="D8" t="s">
        <v>63</v>
      </c>
      <c r="E8">
        <f>SUM(E4:E7)</f>
        <v>2898</v>
      </c>
      <c r="F8">
        <f t="shared" ref="F8:G8" si="2">SUM(F4:F7)</f>
        <v>4082</v>
      </c>
      <c r="G8">
        <f t="shared" si="2"/>
        <v>3220</v>
      </c>
      <c r="H8">
        <f>SUM(E8:G8)</f>
        <v>10200</v>
      </c>
      <c r="K8" s="4" t="s">
        <v>65</v>
      </c>
      <c r="L8">
        <f>SUM(I4:I7)</f>
        <v>669000</v>
      </c>
    </row>
    <row r="9" spans="1:12" x14ac:dyDescent="0.25">
      <c r="D9" t="s">
        <v>66</v>
      </c>
      <c r="E9">
        <f>SUMPRODUCT(E4:E7,$C$4:$C$7)</f>
        <v>141420</v>
      </c>
      <c r="F9">
        <f t="shared" ref="F9" si="3">SUMPRODUCT(F4:F7,$C$4:$C$7)</f>
        <v>149780</v>
      </c>
      <c r="G9">
        <f>SUMPRODUCT(G4:G7,$C$4:$C$7)</f>
        <v>128800</v>
      </c>
    </row>
    <row r="14" spans="1:12" x14ac:dyDescent="0.25">
      <c r="F14" s="17" t="s">
        <v>67</v>
      </c>
      <c r="G14" s="17"/>
      <c r="H14" s="17"/>
    </row>
    <row r="15" spans="1:12" x14ac:dyDescent="0.25">
      <c r="A15" s="1" t="s">
        <v>68</v>
      </c>
      <c r="B15" s="1" t="s">
        <v>60</v>
      </c>
      <c r="C15" s="1" t="s">
        <v>61</v>
      </c>
      <c r="D15" s="1" t="s">
        <v>62</v>
      </c>
      <c r="G15" s="1" t="s">
        <v>69</v>
      </c>
      <c r="H15" s="1" t="s">
        <v>70</v>
      </c>
    </row>
    <row r="16" spans="1:12" x14ac:dyDescent="0.25">
      <c r="A16" s="11" t="s">
        <v>71</v>
      </c>
      <c r="B16">
        <v>3000</v>
      </c>
      <c r="C16">
        <v>6000</v>
      </c>
      <c r="D16">
        <v>4000</v>
      </c>
      <c r="F16" s="11" t="s">
        <v>61</v>
      </c>
      <c r="G16">
        <f>0.6*H8</f>
        <v>6120</v>
      </c>
      <c r="H16">
        <f>0.4*H8</f>
        <v>4080</v>
      </c>
    </row>
    <row r="17" spans="1:14" x14ac:dyDescent="0.25">
      <c r="A17" s="11" t="s">
        <v>72</v>
      </c>
      <c r="B17" s="10">
        <v>145000</v>
      </c>
      <c r="C17" s="10">
        <v>180000</v>
      </c>
      <c r="D17" s="10">
        <v>155000</v>
      </c>
      <c r="F17" s="11" t="s">
        <v>60</v>
      </c>
      <c r="G17">
        <f>1.1*G8</f>
        <v>3542.0000000000005</v>
      </c>
      <c r="H17">
        <f>0.9*G8</f>
        <v>2898</v>
      </c>
    </row>
    <row r="24" spans="1:14" ht="15.75" customHeight="1" x14ac:dyDescent="0.25">
      <c r="B24" s="12"/>
      <c r="C24" s="13"/>
      <c r="D24" s="13"/>
      <c r="E24" s="13"/>
      <c r="J24" s="14"/>
      <c r="K24" s="14"/>
      <c r="L24" s="14"/>
      <c r="M24" s="14"/>
      <c r="N24" s="14"/>
    </row>
    <row r="25" spans="1:14" x14ac:dyDescent="0.25">
      <c r="B25" s="12"/>
      <c r="C25" s="13"/>
      <c r="D25" s="13"/>
      <c r="E25" s="13"/>
    </row>
    <row r="26" spans="1:14" x14ac:dyDescent="0.25">
      <c r="E26" s="15"/>
    </row>
    <row r="27" spans="1:14" x14ac:dyDescent="0.25">
      <c r="E27" s="15"/>
    </row>
    <row r="28" spans="1:14" x14ac:dyDescent="0.25">
      <c r="E28" s="15"/>
    </row>
    <row r="29" spans="1:14" x14ac:dyDescent="0.25">
      <c r="E29" s="15"/>
    </row>
    <row r="33" spans="2:5" x14ac:dyDescent="0.25">
      <c r="C33" s="13"/>
      <c r="D33" s="13"/>
      <c r="E33" s="13"/>
    </row>
    <row r="34" spans="2:5" x14ac:dyDescent="0.25">
      <c r="B34" s="16"/>
      <c r="C34" s="13"/>
      <c r="D34" s="13"/>
      <c r="E34" s="13"/>
    </row>
    <row r="35" spans="2:5" x14ac:dyDescent="0.25">
      <c r="D35" s="22"/>
      <c r="E35" s="22"/>
    </row>
    <row r="36" spans="2:5" x14ac:dyDescent="0.25">
      <c r="D36" s="22"/>
      <c r="E36" s="22"/>
    </row>
    <row r="37" spans="2:5" x14ac:dyDescent="0.25">
      <c r="D37" s="22"/>
      <c r="E37" s="22"/>
    </row>
  </sheetData>
  <mergeCells count="5">
    <mergeCell ref="E2:G2"/>
    <mergeCell ref="F14:H14"/>
    <mergeCell ref="D35:E35"/>
    <mergeCell ref="D36:E36"/>
    <mergeCell ref="D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</vt:lpstr>
      <vt:lpstr>6 d</vt:lpstr>
      <vt:lpstr>7</vt:lpstr>
      <vt:lpstr>8</vt:lpstr>
      <vt:lpstr>14</vt:lpstr>
      <vt:lpstr>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2021-08-01T05:24:14Z</dcterms:created>
  <dcterms:modified xsi:type="dcterms:W3CDTF">2021-08-18T17:34:31Z</dcterms:modified>
</cp:coreProperties>
</file>