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OR\assignments\"/>
    </mc:Choice>
  </mc:AlternateContent>
  <bookViews>
    <workbookView xWindow="0" yWindow="0" windowWidth="28800" windowHeight="12435" activeTab="9"/>
  </bookViews>
  <sheets>
    <sheet name="14" sheetId="1" r:id="rId1"/>
    <sheet name="15" sheetId="2" r:id="rId2"/>
    <sheet name="18" sheetId="3" r:id="rId3"/>
    <sheet name="21" sheetId="4" r:id="rId4"/>
    <sheet name="22" sheetId="5" r:id="rId5"/>
    <sheet name="24" sheetId="6" r:id="rId6"/>
    <sheet name="25" sheetId="7" r:id="rId7"/>
    <sheet name="29" sheetId="8" r:id="rId8"/>
    <sheet name="30" sheetId="10" r:id="rId9"/>
    <sheet name="35" sheetId="11" r:id="rId10"/>
    <sheet name="38" sheetId="12" r:id="rId11"/>
    <sheet name="46" sheetId="13" r:id="rId12"/>
  </sheets>
  <definedNames>
    <definedName name="solver_adj" localSheetId="0" hidden="1">'14'!$B$4:$E$4</definedName>
    <definedName name="solver_adj" localSheetId="1" hidden="1">'15'!$E$17:$E$22</definedName>
    <definedName name="solver_adj" localSheetId="2" hidden="1">'18'!$B$4:$F$4</definedName>
    <definedName name="solver_adj" localSheetId="3" hidden="1">'21'!$C$4:$F$7</definedName>
    <definedName name="solver_adj" localSheetId="4" hidden="1">'22'!$B$3:$D$3</definedName>
    <definedName name="solver_adj" localSheetId="5" hidden="1">'24'!$E$3:$F$5</definedName>
    <definedName name="solver_adj" localSheetId="6" hidden="1">'25'!$C$10:$C$15</definedName>
    <definedName name="solver_adj" localSheetId="7" hidden="1">'29'!$B$10:$E$11</definedName>
    <definedName name="solver_adj" localSheetId="8" hidden="1">'30'!$J$13:$P$16</definedName>
    <definedName name="solver_adj" localSheetId="9" hidden="1">'35'!$E$4:$G$7</definedName>
    <definedName name="solver_adj" localSheetId="10" hidden="1">'38'!$F$3:$F$10</definedName>
    <definedName name="solver_adj" localSheetId="11" hidden="1">'46'!$C$12:$J$12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drv" localSheetId="0" hidden="1">2</definedName>
    <definedName name="solver_drv" localSheetId="1" hidden="1">1</definedName>
    <definedName name="solver_drv" localSheetId="2" hidden="1">2</definedName>
    <definedName name="solver_drv" localSheetId="3" hidden="1">2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eng" localSheetId="0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ng" localSheetId="8" hidden="1">2</definedName>
    <definedName name="solver_eng" localSheetId="9" hidden="1">2</definedName>
    <definedName name="solver_eng" localSheetId="10" hidden="1">2</definedName>
    <definedName name="solver_eng" localSheetId="11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lhs1" localSheetId="0" hidden="1">'14'!$B$4</definedName>
    <definedName name="solver_lhs1" localSheetId="1" hidden="1">'15'!$D$24</definedName>
    <definedName name="solver_lhs1" localSheetId="2" hidden="1">'18'!$B$4:$F$4</definedName>
    <definedName name="solver_lhs1" localSheetId="3" hidden="1">'21'!$C$8:$F$8</definedName>
    <definedName name="solver_lhs1" localSheetId="4" hidden="1">'22'!$E$15:$E$17</definedName>
    <definedName name="solver_lhs1" localSheetId="5" hidden="1">'24'!$E$7</definedName>
    <definedName name="solver_lhs1" localSheetId="6" hidden="1">'25'!$D$2:$D$7</definedName>
    <definedName name="solver_lhs1" localSheetId="7" hidden="1">'29'!$B$12:$E$12</definedName>
    <definedName name="solver_lhs1" localSheetId="8" hidden="1">'30'!$J$17:$P$17</definedName>
    <definedName name="solver_lhs1" localSheetId="9" hidden="1">'35'!$E$8</definedName>
    <definedName name="solver_lhs1" localSheetId="10" hidden="1">'38'!$B$12</definedName>
    <definedName name="solver_lhs1" localSheetId="11" hidden="1">'46'!$B$18</definedName>
    <definedName name="solver_lhs2" localSheetId="0" hidden="1">'14'!$C$4</definedName>
    <definedName name="solver_lhs2" localSheetId="1" hidden="1">'15'!$E$17:$E$22</definedName>
    <definedName name="solver_lhs2" localSheetId="2" hidden="1">'18'!$C$4</definedName>
    <definedName name="solver_lhs2" localSheetId="3" hidden="1">'21'!$G$4:$G$7</definedName>
    <definedName name="solver_lhs2" localSheetId="4" hidden="1">'22'!$E$17</definedName>
    <definedName name="solver_lhs2" localSheetId="5" hidden="1">'24'!$F$7</definedName>
    <definedName name="solver_lhs2" localSheetId="7" hidden="1">'29'!$B$12:$E$12</definedName>
    <definedName name="solver_lhs2" localSheetId="8" hidden="1">'30'!$J$17:$P$17</definedName>
    <definedName name="solver_lhs2" localSheetId="9" hidden="1">'35'!$E$8</definedName>
    <definedName name="solver_lhs2" localSheetId="10" hidden="1">'38'!$C$12</definedName>
    <definedName name="solver_lhs2" localSheetId="11" hidden="1">'46'!$M$3:$M$10</definedName>
    <definedName name="solver_lhs3" localSheetId="0" hidden="1">'14'!$C$4</definedName>
    <definedName name="solver_lhs3" localSheetId="2" hidden="1">'18'!$G$15:$G$18</definedName>
    <definedName name="solver_lhs3" localSheetId="4" hidden="1">'22'!$F$3</definedName>
    <definedName name="solver_lhs3" localSheetId="5" hidden="1">'24'!$G$10</definedName>
    <definedName name="solver_lhs3" localSheetId="7" hidden="1">'29'!$F$10:$F$11</definedName>
    <definedName name="solver_lhs3" localSheetId="8" hidden="1">'30'!$Q$13:$Q$16</definedName>
    <definedName name="solver_lhs3" localSheetId="9" hidden="1">'35'!$E$8:$G$8</definedName>
    <definedName name="solver_lhs3" localSheetId="10" hidden="1">'38'!$D$12</definedName>
    <definedName name="solver_lhs4" localSheetId="0" hidden="1">'14'!$D$4</definedName>
    <definedName name="solver_lhs4" localSheetId="4" hidden="1">'22'!$E$17</definedName>
    <definedName name="solver_lhs4" localSheetId="5" hidden="1">'24'!$G$10:$G$11</definedName>
    <definedName name="solver_lhs4" localSheetId="9" hidden="1">'35'!$E$9:$G$9</definedName>
    <definedName name="solver_lhs4" localSheetId="10" hidden="1">'38'!$F$3:$F$10</definedName>
    <definedName name="solver_lhs5" localSheetId="0" hidden="1">'14'!$E$4</definedName>
    <definedName name="solver_lhs5" localSheetId="4" hidden="1">'22'!$F$3</definedName>
    <definedName name="solver_lhs5" localSheetId="5" hidden="1">'24'!$G$3:$G$5</definedName>
    <definedName name="solver_lhs5" localSheetId="9" hidden="1">'35'!$F$8</definedName>
    <definedName name="solver_lhs5" localSheetId="10" hidden="1">'38'!$F$3:$F$10</definedName>
    <definedName name="solver_lhs6" localSheetId="0" hidden="1">'14'!$F$17:$F$20</definedName>
    <definedName name="solver_lhs6" localSheetId="5" hidden="1">'24'!$A$16:$A$16</definedName>
    <definedName name="solver_lhs6" localSheetId="9" hidden="1">'35'!$F$8</definedName>
    <definedName name="solver_lhs7" localSheetId="0" hidden="1">'14'!$F$27:$F$28</definedName>
    <definedName name="solver_lhs7" localSheetId="5" hidden="1">'24'!#REF!</definedName>
    <definedName name="solver_lhs7" localSheetId="9" hidden="1">'35'!$H$4:$H$7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um" localSheetId="0" hidden="1">7</definedName>
    <definedName name="solver_num" localSheetId="1" hidden="1">2</definedName>
    <definedName name="solver_num" localSheetId="2" hidden="1">3</definedName>
    <definedName name="solver_num" localSheetId="3" hidden="1">2</definedName>
    <definedName name="solver_num" localSheetId="4" hidden="1">3</definedName>
    <definedName name="solver_num" localSheetId="5" hidden="1">5</definedName>
    <definedName name="solver_num" localSheetId="6" hidden="1">1</definedName>
    <definedName name="solver_num" localSheetId="7" hidden="1">3</definedName>
    <definedName name="solver_num" localSheetId="8" hidden="1">3</definedName>
    <definedName name="solver_num" localSheetId="9" hidden="1">7</definedName>
    <definedName name="solver_num" localSheetId="10" hidden="1">5</definedName>
    <definedName name="solver_num" localSheetId="11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opt" localSheetId="0" hidden="1">'14'!$G$13</definedName>
    <definedName name="solver_opt" localSheetId="1" hidden="1">'15'!$C$24</definedName>
    <definedName name="solver_opt" localSheetId="2" hidden="1">'18'!$K$27</definedName>
    <definedName name="solver_opt" localSheetId="3" hidden="1">'21'!$I$15</definedName>
    <definedName name="solver_opt" localSheetId="4" hidden="1">'22'!$F$5</definedName>
    <definedName name="solver_opt" localSheetId="5" hidden="1">'24'!$B$20</definedName>
    <definedName name="solver_opt" localSheetId="6" hidden="1">'25'!$C$17</definedName>
    <definedName name="solver_opt" localSheetId="7" hidden="1">'29'!$B$17</definedName>
    <definedName name="solver_opt" localSheetId="8" hidden="1">'30'!$M$5</definedName>
    <definedName name="solver_opt" localSheetId="9" hidden="1">'35'!$L$8</definedName>
    <definedName name="solver_opt" localSheetId="10" hidden="1">'38'!$E$12</definedName>
    <definedName name="solver_opt" localSheetId="11" hidden="1">'46'!$B$17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rbv" localSheetId="0" hidden="1">2</definedName>
    <definedName name="solver_rbv" localSheetId="1" hidden="1">1</definedName>
    <definedName name="solver_rbv" localSheetId="2" hidden="1">2</definedName>
    <definedName name="solver_rbv" localSheetId="3" hidden="1">2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el1" localSheetId="0" hidden="1">3</definedName>
    <definedName name="solver_rel1" localSheetId="1" hidden="1">1</definedName>
    <definedName name="solver_rel1" localSheetId="2" hidden="1">3</definedName>
    <definedName name="solver_rel1" localSheetId="3" hidden="1">2</definedName>
    <definedName name="solver_rel1" localSheetId="4" hidden="1">3</definedName>
    <definedName name="solver_rel1" localSheetId="5" hidden="1">2</definedName>
    <definedName name="solver_rel1" localSheetId="6" hidden="1">3</definedName>
    <definedName name="solver_rel1" localSheetId="7" hidden="1">1</definedName>
    <definedName name="solver_rel1" localSheetId="8" hidden="1">1</definedName>
    <definedName name="solver_rel1" localSheetId="9" hidden="1">1</definedName>
    <definedName name="solver_rel1" localSheetId="10" hidden="1">2</definedName>
    <definedName name="solver_rel1" localSheetId="11" hidden="1">2</definedName>
    <definedName name="solver_rel2" localSheetId="0" hidden="1">1</definedName>
    <definedName name="solver_rel2" localSheetId="1" hidden="1">1</definedName>
    <definedName name="solver_rel2" localSheetId="2" hidden="1">2</definedName>
    <definedName name="solver_rel2" localSheetId="3" hidden="1">2</definedName>
    <definedName name="solver_rel2" localSheetId="4" hidden="1">1</definedName>
    <definedName name="solver_rel2" localSheetId="5" hidden="1">2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2</definedName>
    <definedName name="solver_rel2" localSheetId="11" hidden="1">1</definedName>
    <definedName name="solver_rel3" localSheetId="0" hidden="1">3</definedName>
    <definedName name="solver_rel3" localSheetId="2" hidden="1">1</definedName>
    <definedName name="solver_rel3" localSheetId="4" hidden="1">2</definedName>
    <definedName name="solver_rel3" localSheetId="5" hidden="1">1</definedName>
    <definedName name="solver_rel3" localSheetId="7" hidden="1">2</definedName>
    <definedName name="solver_rel3" localSheetId="8" hidden="1">2</definedName>
    <definedName name="solver_rel3" localSheetId="9" hidden="1">1</definedName>
    <definedName name="solver_rel3" localSheetId="10" hidden="1">2</definedName>
    <definedName name="solver_rel4" localSheetId="0" hidden="1">1</definedName>
    <definedName name="solver_rel4" localSheetId="4" hidden="1">3</definedName>
    <definedName name="solver_rel4" localSheetId="5" hidden="1">3</definedName>
    <definedName name="solver_rel4" localSheetId="9" hidden="1">1</definedName>
    <definedName name="solver_rel4" localSheetId="10" hidden="1">1</definedName>
    <definedName name="solver_rel5" localSheetId="0" hidden="1">1</definedName>
    <definedName name="solver_rel5" localSheetId="4" hidden="1">2</definedName>
    <definedName name="solver_rel5" localSheetId="5" hidden="1">1</definedName>
    <definedName name="solver_rel5" localSheetId="9" hidden="1">1</definedName>
    <definedName name="solver_rel5" localSheetId="10" hidden="1">3</definedName>
    <definedName name="solver_rel6" localSheetId="0" hidden="1">1</definedName>
    <definedName name="solver_rel6" localSheetId="5" hidden="1">3</definedName>
    <definedName name="solver_rel6" localSheetId="9" hidden="1">3</definedName>
    <definedName name="solver_rel7" localSheetId="0" hidden="1">1</definedName>
    <definedName name="solver_rel7" localSheetId="5" hidden="1">3</definedName>
    <definedName name="solver_rel7" localSheetId="9" hidden="1">1</definedName>
    <definedName name="solver_rhs1" localSheetId="0" hidden="1">'14'!$B$5</definedName>
    <definedName name="solver_rhs1" localSheetId="1" hidden="1">'15'!$I$22</definedName>
    <definedName name="solver_rhs1" localSheetId="2" hidden="1">'18'!$K$3</definedName>
    <definedName name="solver_rhs1" localSheetId="3" hidden="1">1</definedName>
    <definedName name="solver_rhs1" localSheetId="4" hidden="1">'22'!$E$9:$E$11</definedName>
    <definedName name="solver_rhs1" localSheetId="5" hidden="1">'24'!$D$10</definedName>
    <definedName name="solver_rhs1" localSheetId="6" hidden="1">'25'!$C$2:$C$7</definedName>
    <definedName name="solver_rhs1" localSheetId="7" hidden="1">'29'!$B$13:$E$13</definedName>
    <definedName name="solver_rhs1" localSheetId="8" hidden="1">'30'!$J$19:$P$19</definedName>
    <definedName name="solver_rhs1" localSheetId="9" hidden="1">'35'!$G$17</definedName>
    <definedName name="solver_rhs1" localSheetId="10" hidden="1">'38'!$B$15</definedName>
    <definedName name="solver_rhs1" localSheetId="11" hidden="1">1</definedName>
    <definedName name="solver_rhs2" localSheetId="0" hidden="1">'14'!$C$6</definedName>
    <definedName name="solver_rhs2" localSheetId="1" hidden="1">'15'!$F$17:$F$22</definedName>
    <definedName name="solver_rhs2" localSheetId="2" hidden="1">2*'18'!$B$4</definedName>
    <definedName name="solver_rhs2" localSheetId="3" hidden="1">1</definedName>
    <definedName name="solver_rhs2" localSheetId="4" hidden="1">'22'!$F$11</definedName>
    <definedName name="solver_rhs2" localSheetId="5" hidden="1">'24'!$D$11</definedName>
    <definedName name="solver_rhs2" localSheetId="7" hidden="1">'29'!$B$14:$E$14</definedName>
    <definedName name="solver_rhs2" localSheetId="8" hidden="1">'30'!$J$18:$P$18</definedName>
    <definedName name="solver_rhs2" localSheetId="9" hidden="1">'35'!$H$17</definedName>
    <definedName name="solver_rhs2" localSheetId="10" hidden="1">0</definedName>
    <definedName name="solver_rhs2" localSheetId="11" hidden="1">0</definedName>
    <definedName name="solver_rhs3" localSheetId="0" hidden="1">400</definedName>
    <definedName name="solver_rhs3" localSheetId="2" hidden="1">'18'!$K$7:$K$10</definedName>
    <definedName name="solver_rhs3" localSheetId="4" hidden="1">'22'!$H$3</definedName>
    <definedName name="solver_rhs3" localSheetId="5" hidden="1">'24'!$C$11</definedName>
    <definedName name="solver_rhs3" localSheetId="7" hidden="1">'29'!$G$10:$G$11</definedName>
    <definedName name="solver_rhs3" localSheetId="8" hidden="1">'30'!$R$13:$R$16</definedName>
    <definedName name="solver_rhs3" localSheetId="9" hidden="1">'35'!$B$16:$D$16</definedName>
    <definedName name="solver_rhs3" localSheetId="10" hidden="1">0</definedName>
    <definedName name="solver_rhs4" localSheetId="0" hidden="1">'14'!$D$5</definedName>
    <definedName name="solver_rhs4" localSheetId="4" hidden="1">'22'!$E$11</definedName>
    <definedName name="solver_rhs4" localSheetId="5" hidden="1">'24'!$C$10:$C$11</definedName>
    <definedName name="solver_rhs4" localSheetId="9" hidden="1">'35'!$B$17:$D$17</definedName>
    <definedName name="solver_rhs4" localSheetId="10" hidden="1">'38'!$H$3:$H$10</definedName>
    <definedName name="solver_rhs5" localSheetId="0" hidden="1">'14'!$E$5</definedName>
    <definedName name="solver_rhs5" localSheetId="4" hidden="1">'22'!$H$3</definedName>
    <definedName name="solver_rhs5" localSheetId="5" hidden="1">'24'!$D$3:$D$5</definedName>
    <definedName name="solver_rhs5" localSheetId="9" hidden="1">'35'!$G$16</definedName>
    <definedName name="solver_rhs5" localSheetId="10" hidden="1">'38'!$G$3:$G$10</definedName>
    <definedName name="solver_rhs6" localSheetId="0" hidden="1">'14'!$H$20</definedName>
    <definedName name="solver_rhs6" localSheetId="5" hidden="1">'24'!$C$10:$C$11</definedName>
    <definedName name="solver_rhs6" localSheetId="9" hidden="1">'35'!$H$16</definedName>
    <definedName name="solver_rhs7" localSheetId="0" hidden="1">'14'!$G$27:$G$28</definedName>
    <definedName name="solver_rhs7" localSheetId="5" hidden="1">'24'!$C$10:$C$11</definedName>
    <definedName name="solver_rhs7" localSheetId="9" hidden="1">'35'!$B$4:$B$7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scl" localSheetId="0" hidden="1">2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2</definedName>
    <definedName name="solver_typ" localSheetId="4" hidden="1">2</definedName>
    <definedName name="solver_typ" localSheetId="5" hidden="1">1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1</definedName>
    <definedName name="solver_typ" localSheetId="10" hidden="1">1</definedName>
    <definedName name="solver_typ" localSheetId="11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</definedNames>
  <calcPr calcId="15251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4" l="1"/>
  <c r="G4" i="4"/>
  <c r="D10" i="2"/>
  <c r="C10" i="2"/>
  <c r="E12" i="12"/>
  <c r="D12" i="12"/>
  <c r="C12" i="12"/>
  <c r="G17" i="11"/>
  <c r="E9" i="11"/>
  <c r="G10" i="6"/>
  <c r="B15" i="6"/>
  <c r="E10" i="6"/>
  <c r="B12" i="12"/>
  <c r="G3" i="6"/>
  <c r="G4" i="6"/>
  <c r="G5" i="6"/>
  <c r="E7" i="6"/>
  <c r="F7" i="6"/>
  <c r="G9" i="11"/>
  <c r="F9" i="11"/>
  <c r="H5" i="11"/>
  <c r="I5" i="11"/>
  <c r="H6" i="11"/>
  <c r="I6" i="11"/>
  <c r="H7" i="11"/>
  <c r="I7" i="11"/>
  <c r="H4" i="11"/>
  <c r="I4" i="11"/>
  <c r="F8" i="11"/>
  <c r="G8" i="11"/>
  <c r="E8" i="11"/>
  <c r="H17" i="11"/>
  <c r="H8" i="11"/>
  <c r="G16" i="11"/>
  <c r="L8" i="11"/>
  <c r="H16" i="11"/>
  <c r="B15" i="5"/>
  <c r="B27" i="3"/>
  <c r="G27" i="3"/>
  <c r="G11" i="6"/>
  <c r="E11" i="6"/>
  <c r="Q14" i="10"/>
  <c r="K4" i="10"/>
  <c r="Q15" i="10"/>
  <c r="K5" i="10"/>
  <c r="Q16" i="10"/>
  <c r="K6" i="10"/>
  <c r="Q13" i="10"/>
  <c r="K3" i="10"/>
  <c r="I4" i="10"/>
  <c r="I5" i="10"/>
  <c r="I6" i="10"/>
  <c r="I3" i="10"/>
  <c r="J17" i="10"/>
  <c r="J18" i="10"/>
  <c r="P17" i="10"/>
  <c r="K17" i="10"/>
  <c r="L17" i="10"/>
  <c r="M17" i="10"/>
  <c r="N17" i="10"/>
  <c r="O17" i="10"/>
  <c r="K18" i="10"/>
  <c r="L18" i="10"/>
  <c r="M18" i="10"/>
  <c r="N18" i="10"/>
  <c r="O18" i="10"/>
  <c r="P18" i="10"/>
  <c r="M5" i="10"/>
  <c r="B17" i="6"/>
  <c r="F10" i="6"/>
  <c r="F11" i="6"/>
  <c r="D6" i="7"/>
  <c r="D7" i="7"/>
  <c r="D5" i="7"/>
  <c r="D4" i="7"/>
  <c r="D3" i="7"/>
  <c r="D2" i="7"/>
  <c r="C17" i="7"/>
  <c r="B18" i="6"/>
  <c r="B20" i="6"/>
  <c r="L10" i="13"/>
  <c r="L4" i="13"/>
  <c r="L5" i="13"/>
  <c r="L6" i="13"/>
  <c r="L7" i="13"/>
  <c r="L8" i="13"/>
  <c r="L9" i="13"/>
  <c r="L3" i="13"/>
  <c r="K7" i="13"/>
  <c r="K10" i="13"/>
  <c r="K4" i="13"/>
  <c r="K5" i="13"/>
  <c r="K6" i="13"/>
  <c r="K8" i="13"/>
  <c r="K9" i="13"/>
  <c r="K3" i="13"/>
  <c r="B18" i="13"/>
  <c r="M10" i="13"/>
  <c r="M8" i="13"/>
  <c r="M3" i="13"/>
  <c r="M5" i="13"/>
  <c r="M4" i="13"/>
  <c r="M6" i="13"/>
  <c r="M9" i="13"/>
  <c r="M7" i="13"/>
  <c r="B17" i="13"/>
  <c r="F11" i="8"/>
  <c r="F10" i="8"/>
  <c r="E12" i="8"/>
  <c r="C12" i="8"/>
  <c r="D12" i="8"/>
  <c r="B12" i="8"/>
  <c r="B17" i="8"/>
  <c r="D15" i="5"/>
  <c r="C15" i="5"/>
  <c r="D17" i="5"/>
  <c r="D16" i="5"/>
  <c r="B17" i="5"/>
  <c r="C17" i="5"/>
  <c r="C16" i="5"/>
  <c r="B16" i="5"/>
  <c r="F3" i="5"/>
  <c r="D5" i="5"/>
  <c r="C5" i="5"/>
  <c r="B5" i="5"/>
  <c r="D8" i="4"/>
  <c r="E8" i="4"/>
  <c r="F8" i="4"/>
  <c r="C8" i="4"/>
  <c r="G5" i="4"/>
  <c r="G6" i="4"/>
  <c r="G7" i="4"/>
  <c r="E15" i="5"/>
  <c r="E16" i="5"/>
  <c r="E17" i="5"/>
  <c r="F5" i="5"/>
  <c r="F28" i="3"/>
  <c r="C28" i="3"/>
  <c r="D28" i="3"/>
  <c r="E28" i="3"/>
  <c r="B28" i="3"/>
  <c r="G28" i="3"/>
  <c r="C27" i="3"/>
  <c r="D27" i="3"/>
  <c r="E27" i="3"/>
  <c r="F27" i="3"/>
  <c r="F18" i="3"/>
  <c r="C17" i="3"/>
  <c r="C16" i="3"/>
  <c r="D16" i="3"/>
  <c r="E16" i="3"/>
  <c r="F16" i="3"/>
  <c r="D17" i="3"/>
  <c r="E17" i="3"/>
  <c r="F17" i="3"/>
  <c r="C18" i="3"/>
  <c r="D18" i="3"/>
  <c r="E18" i="3"/>
  <c r="B18" i="3"/>
  <c r="B16" i="3"/>
  <c r="B17" i="3"/>
  <c r="B15" i="3"/>
  <c r="F15" i="3"/>
  <c r="E15" i="3"/>
  <c r="D15" i="3"/>
  <c r="C15" i="3"/>
  <c r="G16" i="3"/>
  <c r="K27" i="3"/>
  <c r="G18" i="3"/>
  <c r="G15" i="3"/>
  <c r="G17" i="3"/>
  <c r="D24" i="2"/>
  <c r="C24" i="2"/>
  <c r="E13" i="1"/>
  <c r="D13" i="1"/>
  <c r="C13" i="1"/>
  <c r="B13" i="1"/>
  <c r="G13" i="1"/>
  <c r="E12" i="1"/>
  <c r="D12" i="1"/>
  <c r="C12" i="1"/>
  <c r="B12" i="1"/>
  <c r="F18" i="1"/>
  <c r="F19" i="1"/>
  <c r="F20" i="1"/>
  <c r="F17" i="1"/>
  <c r="C28" i="1"/>
  <c r="D28" i="1"/>
  <c r="E28" i="1"/>
  <c r="B28" i="1"/>
  <c r="E27" i="1"/>
  <c r="D27" i="1"/>
  <c r="C27" i="1"/>
  <c r="B27" i="1"/>
  <c r="H20" i="1"/>
  <c r="F27" i="1"/>
  <c r="F28" i="1"/>
</calcChain>
</file>

<file path=xl/comments1.xml><?xml version="1.0" encoding="utf-8"?>
<comments xmlns="http://schemas.openxmlformats.org/spreadsheetml/2006/main">
  <authors>
    <author>Admin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Variable cells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Variable cells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Variable cells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Variable cells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Objective function</t>
        </r>
      </text>
    </comment>
  </commentList>
</comments>
</file>

<file path=xl/sharedStrings.xml><?xml version="1.0" encoding="utf-8"?>
<sst xmlns="http://schemas.openxmlformats.org/spreadsheetml/2006/main" count="277" uniqueCount="204">
  <si>
    <t>WHOLE</t>
  </si>
  <si>
    <t>CLUSTER</t>
  </si>
  <si>
    <t>CRUNCH</t>
  </si>
  <si>
    <t>ROASTED</t>
  </si>
  <si>
    <t>Selling price per pound</t>
  </si>
  <si>
    <t>Variable Cost per pound</t>
  </si>
  <si>
    <t>Total selling price</t>
  </si>
  <si>
    <t>Total variable cost</t>
  </si>
  <si>
    <t>Total Profit</t>
  </si>
  <si>
    <t>Machines usedd</t>
  </si>
  <si>
    <t xml:space="preserve">Hulling </t>
  </si>
  <si>
    <t>Roasting</t>
  </si>
  <si>
    <t>Coating</t>
  </si>
  <si>
    <t xml:space="preserve">Packaging </t>
  </si>
  <si>
    <t>Minutes per pound</t>
  </si>
  <si>
    <t>Macadamia nuts in %</t>
  </si>
  <si>
    <t>Chocolate in %</t>
  </si>
  <si>
    <t>Macadamia nuts in pounds</t>
  </si>
  <si>
    <t>Chocolate in pounds</t>
  </si>
  <si>
    <t xml:space="preserve">Total minutes </t>
  </si>
  <si>
    <t>Available time (min) for each cell</t>
  </si>
  <si>
    <t>Available quantity</t>
  </si>
  <si>
    <t>Total used quantity</t>
  </si>
  <si>
    <t>Media and no of adds</t>
  </si>
  <si>
    <t>Newspaper 1-10</t>
  </si>
  <si>
    <t>Newspaper 11-20</t>
  </si>
  <si>
    <t>Newspaper 21-30</t>
  </si>
  <si>
    <t>Television 1-5</t>
  </si>
  <si>
    <t>Television 6-10</t>
  </si>
  <si>
    <t>Television 11-15</t>
  </si>
  <si>
    <t>number of customers reached</t>
  </si>
  <si>
    <t>Cost per add</t>
  </si>
  <si>
    <t>Max adds allowed</t>
  </si>
  <si>
    <t>Total</t>
  </si>
  <si>
    <t>Available cost</t>
  </si>
  <si>
    <t>Demanded add</t>
  </si>
  <si>
    <t>Max add allowed</t>
  </si>
  <si>
    <t>The second solution suggests 2.125 adds for television 11-15 which is not possible so this might be a problem in this condition</t>
  </si>
  <si>
    <t>Hyperlink</t>
  </si>
  <si>
    <t>Fastlink</t>
  </si>
  <si>
    <t>Speed link</t>
  </si>
  <si>
    <t>Microlink</t>
  </si>
  <si>
    <t>Etherlink</t>
  </si>
  <si>
    <t>Numbers manufactured</t>
  </si>
  <si>
    <t>Required per units</t>
  </si>
  <si>
    <t>PC board (square inches)</t>
  </si>
  <si>
    <t>Resistors</t>
  </si>
  <si>
    <t>Memory chips</t>
  </si>
  <si>
    <t>Assembly (in hours)</t>
  </si>
  <si>
    <t>Total quantity</t>
  </si>
  <si>
    <t>Minimum quantity for each products</t>
  </si>
  <si>
    <t>Wholesale price</t>
  </si>
  <si>
    <t>Manufacturing cost</t>
  </si>
  <si>
    <t>Per unit revenue and cost</t>
  </si>
  <si>
    <t>Total revenue and cost per product</t>
  </si>
  <si>
    <t>Total profit</t>
  </si>
  <si>
    <t>Components</t>
  </si>
  <si>
    <t>Subcontract recived by each company</t>
  </si>
  <si>
    <t>A</t>
  </si>
  <si>
    <t>B</t>
  </si>
  <si>
    <t>C</t>
  </si>
  <si>
    <t>D</t>
  </si>
  <si>
    <t>Total subcontract received by each company</t>
  </si>
  <si>
    <t>Componenents</t>
  </si>
  <si>
    <t>Bids made my each company of different sub contract(in$1000)</t>
  </si>
  <si>
    <t>Total payment done for subcontract</t>
  </si>
  <si>
    <t>Total companies received the component</t>
  </si>
  <si>
    <t>Quantity for each compunds (in lbs)</t>
  </si>
  <si>
    <t>Amount produced (in lbs)</t>
  </si>
  <si>
    <t>Demand For the products(in lbs)</t>
  </si>
  <si>
    <t>Compund 1</t>
  </si>
  <si>
    <t>Compound 2</t>
  </si>
  <si>
    <t>Compound 3</t>
  </si>
  <si>
    <t>Cost of each compound per pounds</t>
  </si>
  <si>
    <t>Total cost for each compound</t>
  </si>
  <si>
    <t>Total cost</t>
  </si>
  <si>
    <t>Total weight of final product</t>
  </si>
  <si>
    <t>Composition for each compounds(in percentage)</t>
  </si>
  <si>
    <t>Sulfur</t>
  </si>
  <si>
    <t>Iron Oxide</t>
  </si>
  <si>
    <t xml:space="preserve">Potassium </t>
  </si>
  <si>
    <t>Composition for each compounds(in pounds)</t>
  </si>
  <si>
    <t>Required composition in final product(in %)</t>
  </si>
  <si>
    <t>Required weight of final product(in lbs)</t>
  </si>
  <si>
    <t>Composition in final product(in percantage)</t>
  </si>
  <si>
    <t>Inputs</t>
  </si>
  <si>
    <t>Cost per barrel</t>
  </si>
  <si>
    <t>Octane rating</t>
  </si>
  <si>
    <t>Barrels Available(in 1000s)</t>
  </si>
  <si>
    <t>Type of barrel</t>
  </si>
  <si>
    <t>Regular</t>
  </si>
  <si>
    <t>Supreme</t>
  </si>
  <si>
    <t>Selling Price per barrel</t>
  </si>
  <si>
    <t>Min octane rating</t>
  </si>
  <si>
    <t>Required barrels(in 1000s)</t>
  </si>
  <si>
    <t>Cost of transporting cars between locations</t>
  </si>
  <si>
    <t>Location 1</t>
  </si>
  <si>
    <t>Location2</t>
  </si>
  <si>
    <t>Location 3</t>
  </si>
  <si>
    <t>Location 4</t>
  </si>
  <si>
    <t>Location 5</t>
  </si>
  <si>
    <t>Location 6</t>
  </si>
  <si>
    <t>Number of cars transported between locations</t>
  </si>
  <si>
    <t>Total cars transported</t>
  </si>
  <si>
    <t>Total cars received</t>
  </si>
  <si>
    <t>Capacity</t>
  </si>
  <si>
    <t>Min car required</t>
  </si>
  <si>
    <t>Available cars</t>
  </si>
  <si>
    <t>Total Cost</t>
  </si>
  <si>
    <t>Unit</t>
  </si>
  <si>
    <t>Brand</t>
  </si>
  <si>
    <t>Input</t>
  </si>
  <si>
    <t>Satisfaction</t>
  </si>
  <si>
    <t>Value</t>
  </si>
  <si>
    <t>Output</t>
  </si>
  <si>
    <t>Price</t>
  </si>
  <si>
    <t>Convenience</t>
  </si>
  <si>
    <t>Room Comfort</t>
  </si>
  <si>
    <t>Climate control</t>
  </si>
  <si>
    <t>Service</t>
  </si>
  <si>
    <t>Food Quality</t>
  </si>
  <si>
    <t>Embassy Lodge</t>
  </si>
  <si>
    <t>Sheritown Inn</t>
  </si>
  <si>
    <t>Hynton Hotel</t>
  </si>
  <si>
    <t>Vacation Inn</t>
  </si>
  <si>
    <t>Merrylot</t>
  </si>
  <si>
    <t>FairPrice Inn</t>
  </si>
  <si>
    <t>Nights Inn</t>
  </si>
  <si>
    <t>Western Hotels</t>
  </si>
  <si>
    <t>Weighted Output</t>
  </si>
  <si>
    <t>Weughted Input</t>
  </si>
  <si>
    <t>DEA efficiency</t>
  </si>
  <si>
    <t>Weights</t>
  </si>
  <si>
    <t>Difference</t>
  </si>
  <si>
    <t>Total barrels produced</t>
  </si>
  <si>
    <t>Cost price for barrels</t>
  </si>
  <si>
    <t>Selling price for barrels</t>
  </si>
  <si>
    <t>Time period</t>
  </si>
  <si>
    <t>Minimum employees required</t>
  </si>
  <si>
    <t>Employess working the shift</t>
  </si>
  <si>
    <t>12 am to 4 am</t>
  </si>
  <si>
    <t>4 am to 8 am</t>
  </si>
  <si>
    <t>8 am to 12 pm</t>
  </si>
  <si>
    <t>12 pm to 4 pm</t>
  </si>
  <si>
    <t>4 pm to 8 pm</t>
  </si>
  <si>
    <t>8 pm to 12 am</t>
  </si>
  <si>
    <t>Time where employess start shift</t>
  </si>
  <si>
    <t>Number of employess starting shift</t>
  </si>
  <si>
    <t>Total number of employee</t>
  </si>
  <si>
    <t>Barrels used to produce regular</t>
  </si>
  <si>
    <t>Barrels used to produce supreme</t>
  </si>
  <si>
    <t>Unit Shipping Cost to dristibuter</t>
  </si>
  <si>
    <t>Plants</t>
  </si>
  <si>
    <t>Macon</t>
  </si>
  <si>
    <t>Louisville</t>
  </si>
  <si>
    <t>Deteroit</t>
  </si>
  <si>
    <t>Phoneix</t>
  </si>
  <si>
    <t>Tocoma</t>
  </si>
  <si>
    <t>San Diego</t>
  </si>
  <si>
    <t>Dallas</t>
  </si>
  <si>
    <t>Denver</t>
  </si>
  <si>
    <t>St. Louis</t>
  </si>
  <si>
    <t>Tampa</t>
  </si>
  <si>
    <t>Baltimore</t>
  </si>
  <si>
    <t>Demand</t>
  </si>
  <si>
    <t>Locks shipped</t>
  </si>
  <si>
    <t>Minimum keys to receive</t>
  </si>
  <si>
    <t>Shipped quantities</t>
  </si>
  <si>
    <t>Cost of distribution</t>
  </si>
  <si>
    <t>Cost of production per unit</t>
  </si>
  <si>
    <t>Cost of production</t>
  </si>
  <si>
    <t>Locks produced in each plant</t>
  </si>
  <si>
    <t>Octane number of produced gasoline</t>
  </si>
  <si>
    <t>Total barrels used</t>
  </si>
  <si>
    <t>Commodity</t>
  </si>
  <si>
    <t>Amount Available(tons)</t>
  </si>
  <si>
    <t>Volume per ton(cubic feet)</t>
  </si>
  <si>
    <t>Profit per ton($)</t>
  </si>
  <si>
    <t>Cargo hold</t>
  </si>
  <si>
    <t>Forward</t>
  </si>
  <si>
    <t>Center</t>
  </si>
  <si>
    <t>Rear</t>
  </si>
  <si>
    <t>Weight capacity</t>
  </si>
  <si>
    <t>Volume Capacity</t>
  </si>
  <si>
    <t>Cargo hold(tons)</t>
  </si>
  <si>
    <t>Total tons</t>
  </si>
  <si>
    <t>Profit($)</t>
  </si>
  <si>
    <t>Total Volume</t>
  </si>
  <si>
    <t>Weight balance constraints</t>
  </si>
  <si>
    <t>Max</t>
  </si>
  <si>
    <t>Min</t>
  </si>
  <si>
    <t>Summary of cash inflow and outflowa at the beginning of years</t>
  </si>
  <si>
    <t>E</t>
  </si>
  <si>
    <t>&lt;------&gt;</t>
  </si>
  <si>
    <t>M1</t>
  </si>
  <si>
    <t>M2</t>
  </si>
  <si>
    <t>M3</t>
  </si>
  <si>
    <t xml:space="preserve">Amount returned </t>
  </si>
  <si>
    <t xml:space="preserve">Amount to invest </t>
  </si>
  <si>
    <t>Criteria</t>
  </si>
  <si>
    <t>*M1, M2 AND M3 REPRESENTS THE MONEY MARKET ACCOUNT'S INVESTEMENT FOR 1st, 2nd AND 3rd YEAR</t>
  </si>
  <si>
    <t>Jack's winning to be invested</t>
  </si>
  <si>
    <t>Cost price per 1000 barrels</t>
  </si>
  <si>
    <t>Selling price per 1000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</si>
</sst>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  <xf numFmtId="0" fontId="8" fillId="6" borderId="1" applyNumberFormat="0" applyAlignment="0" applyProtection="0"/>
  </cellStyleXfs>
  <cellXfs count="110">
    <xf numFmtId="0" fontId="0" fillId="0" borderId="0" xfId="0"/>
    <xf numFmtId="1" fontId="0" fillId="0" borderId="0" xfId="0" applyNumberFormat="1"/>
    <xf numFmtId="1" fontId="3" fillId="3" borderId="0" xfId="2" applyNumberFormat="1"/>
    <xf numFmtId="1" fontId="5" fillId="5" borderId="2" xfId="4" applyNumberFormat="1" applyFont="1"/>
    <xf numFmtId="2" fontId="0" fillId="0" borderId="0" xfId="0" applyNumberFormat="1"/>
    <xf numFmtId="2" fontId="4" fillId="4" borderId="0" xfId="3" applyNumberFormat="1" applyAlignment="1">
      <alignment horizontal="center"/>
    </xf>
    <xf numFmtId="2" fontId="4" fillId="4" borderId="0" xfId="3" applyNumberFormat="1"/>
    <xf numFmtId="2" fontId="5" fillId="0" borderId="0" xfId="0" applyNumberFormat="1" applyFont="1" applyAlignment="1"/>
    <xf numFmtId="6" fontId="0" fillId="0" borderId="0" xfId="0" applyNumberFormat="1"/>
    <xf numFmtId="3" fontId="0" fillId="0" borderId="0" xfId="0" applyNumberFormat="1"/>
    <xf numFmtId="0" fontId="3" fillId="3" borderId="0" xfId="2"/>
    <xf numFmtId="0" fontId="0" fillId="5" borderId="2" xfId="4" applyFont="1"/>
    <xf numFmtId="0" fontId="2" fillId="2" borderId="0" xfId="1"/>
    <xf numFmtId="6" fontId="2" fillId="2" borderId="0" xfId="1" applyNumberFormat="1"/>
    <xf numFmtId="8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5" fillId="5" borderId="2" xfId="4" applyFont="1"/>
    <xf numFmtId="0" fontId="9" fillId="3" borderId="0" xfId="2" applyFont="1"/>
    <xf numFmtId="0" fontId="0" fillId="0" borderId="0" xfId="0" applyAlignment="1">
      <alignment vertical="center"/>
    </xf>
    <xf numFmtId="0" fontId="5" fillId="0" borderId="0" xfId="0" applyFont="1"/>
    <xf numFmtId="0" fontId="11" fillId="2" borderId="0" xfId="1" applyFont="1"/>
    <xf numFmtId="164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2" fillId="0" borderId="0" xfId="0" applyFont="1" applyAlignment="1"/>
    <xf numFmtId="0" fontId="11" fillId="2" borderId="9" xfId="1" applyFont="1" applyBorder="1"/>
    <xf numFmtId="0" fontId="11" fillId="2" borderId="10" xfId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12" xfId="2" applyFont="1" applyBorder="1"/>
    <xf numFmtId="0" fontId="9" fillId="3" borderId="0" xfId="2" applyFont="1" applyBorder="1"/>
    <xf numFmtId="0" fontId="9" fillId="3" borderId="13" xfId="2" applyFont="1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6" xfId="0" applyBorder="1"/>
    <xf numFmtId="0" fontId="11" fillId="2" borderId="7" xfId="1" applyFont="1" applyBorder="1"/>
    <xf numFmtId="0" fontId="0" fillId="0" borderId="7" xfId="0" applyBorder="1"/>
    <xf numFmtId="0" fontId="0" fillId="0" borderId="8" xfId="0" applyBorder="1"/>
    <xf numFmtId="0" fontId="5" fillId="5" borderId="16" xfId="4" applyFont="1" applyBorder="1"/>
    <xf numFmtId="6" fontId="0" fillId="0" borderId="0" xfId="0" applyNumberFormat="1" applyBorder="1"/>
    <xf numFmtId="6" fontId="0" fillId="0" borderId="13" xfId="0" applyNumberFormat="1" applyBorder="1"/>
    <xf numFmtId="0" fontId="0" fillId="0" borderId="0" xfId="0" applyBorder="1" applyAlignment="1">
      <alignment horizontal="center"/>
    </xf>
    <xf numFmtId="0" fontId="11" fillId="2" borderId="6" xfId="1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8" fontId="0" fillId="0" borderId="0" xfId="0" applyNumberFormat="1" applyBorder="1"/>
    <xf numFmtId="8" fontId="0" fillId="0" borderId="13" xfId="0" applyNumberFormat="1" applyBorder="1"/>
    <xf numFmtId="0" fontId="5" fillId="5" borderId="17" xfId="4" applyFont="1" applyBorder="1"/>
    <xf numFmtId="8" fontId="0" fillId="0" borderId="7" xfId="0" applyNumberFormat="1" applyBorder="1"/>
    <xf numFmtId="8" fontId="0" fillId="0" borderId="8" xfId="0" applyNumberFormat="1" applyBorder="1"/>
    <xf numFmtId="3" fontId="0" fillId="0" borderId="13" xfId="0" applyNumberFormat="1" applyBorder="1"/>
    <xf numFmtId="0" fontId="3" fillId="3" borderId="0" xfId="2" applyBorder="1"/>
    <xf numFmtId="0" fontId="3" fillId="3" borderId="13" xfId="2" applyBorder="1"/>
    <xf numFmtId="0" fontId="0" fillId="5" borderId="16" xfId="4" applyFont="1" applyBorder="1"/>
    <xf numFmtId="0" fontId="2" fillId="2" borderId="0" xfId="1" applyBorder="1"/>
    <xf numFmtId="0" fontId="2" fillId="2" borderId="13" xfId="1" applyBorder="1"/>
    <xf numFmtId="0" fontId="2" fillId="2" borderId="12" xfId="1" applyBorder="1"/>
    <xf numFmtId="0" fontId="2" fillId="2" borderId="6" xfId="1" applyBorder="1"/>
    <xf numFmtId="0" fontId="9" fillId="3" borderId="3" xfId="2" applyFont="1" applyBorder="1"/>
    <xf numFmtId="0" fontId="9" fillId="3" borderId="4" xfId="2" applyFont="1" applyBorder="1"/>
    <xf numFmtId="0" fontId="9" fillId="3" borderId="5" xfId="2" applyFont="1" applyBorder="1"/>
    <xf numFmtId="0" fontId="5" fillId="5" borderId="18" xfId="4" applyFont="1" applyBorder="1"/>
    <xf numFmtId="0" fontId="5" fillId="5" borderId="19" xfId="4" applyFont="1" applyBorder="1"/>
    <xf numFmtId="18" fontId="0" fillId="0" borderId="12" xfId="0" applyNumberFormat="1" applyBorder="1"/>
    <xf numFmtId="0" fontId="5" fillId="5" borderId="16" xfId="4" applyFont="1" applyBorder="1" applyAlignment="1"/>
    <xf numFmtId="8" fontId="0" fillId="0" borderId="0" xfId="0" applyNumberFormat="1" applyBorder="1" applyAlignment="1"/>
    <xf numFmtId="8" fontId="0" fillId="0" borderId="7" xfId="0" applyNumberFormat="1" applyFill="1" applyBorder="1"/>
    <xf numFmtId="0" fontId="13" fillId="5" borderId="16" xfId="4" applyFont="1" applyBorder="1"/>
    <xf numFmtId="0" fontId="13" fillId="5" borderId="20" xfId="4" applyFont="1" applyBorder="1"/>
    <xf numFmtId="0" fontId="13" fillId="5" borderId="17" xfId="4" applyFont="1" applyBorder="1"/>
    <xf numFmtId="0" fontId="4" fillId="4" borderId="0" xfId="3"/>
    <xf numFmtId="1" fontId="0" fillId="0" borderId="8" xfId="0" applyNumberFormat="1" applyBorder="1"/>
    <xf numFmtId="1" fontId="9" fillId="3" borderId="3" xfId="2" applyNumberFormat="1" applyFont="1" applyBorder="1"/>
    <xf numFmtId="1" fontId="9" fillId="3" borderId="4" xfId="2" applyNumberFormat="1" applyFont="1" applyBorder="1"/>
    <xf numFmtId="1" fontId="9" fillId="3" borderId="5" xfId="2" applyNumberFormat="1" applyFont="1" applyBorder="1"/>
    <xf numFmtId="1" fontId="5" fillId="5" borderId="16" xfId="4" applyNumberFormat="1" applyFont="1" applyBorder="1"/>
    <xf numFmtId="1" fontId="0" fillId="0" borderId="0" xfId="0" applyNumberFormat="1" applyBorder="1"/>
    <xf numFmtId="1" fontId="0" fillId="0" borderId="13" xfId="0" applyNumberFormat="1" applyBorder="1"/>
    <xf numFmtId="2" fontId="2" fillId="2" borderId="1" xfId="1" applyNumberForma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1" fillId="2" borderId="0" xfId="1" applyFont="1" applyAlignment="1">
      <alignment horizontal="center"/>
    </xf>
    <xf numFmtId="0" fontId="11" fillId="2" borderId="4" xfId="1" applyFont="1" applyBorder="1" applyAlignment="1">
      <alignment horizontal="center"/>
    </xf>
    <xf numFmtId="0" fontId="11" fillId="2" borderId="5" xfId="1" applyFont="1" applyBorder="1" applyAlignment="1">
      <alignment horizont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wrapText="1"/>
    </xf>
    <xf numFmtId="0" fontId="0" fillId="0" borderId="0" xfId="0" applyAlignment="1">
      <alignment horizontal="center" vertic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10" fillId="4" borderId="11" xfId="3" applyFont="1" applyBorder="1" applyAlignment="1">
      <alignment horizontal="center"/>
    </xf>
    <xf numFmtId="0" fontId="10" fillId="4" borderId="4" xfId="3" applyFont="1" applyBorder="1" applyAlignment="1">
      <alignment horizontal="center"/>
    </xf>
    <xf numFmtId="0" fontId="9" fillId="3" borderId="4" xfId="2" applyFont="1" applyBorder="1" applyAlignment="1">
      <alignment horizontal="center" wrapText="1"/>
    </xf>
    <xf numFmtId="0" fontId="9" fillId="3" borderId="0" xfId="2" applyFont="1" applyBorder="1" applyAlignment="1">
      <alignment horizontal="center" wrapText="1"/>
    </xf>
    <xf numFmtId="0" fontId="0" fillId="0" borderId="0" xfId="0" applyAlignment="1">
      <alignment horizontal="center"/>
    </xf>
    <xf numFmtId="0" fontId="13" fillId="6" borderId="1" xfId="5" applyFont="1" applyAlignment="1">
      <alignment horizontal="center"/>
    </xf>
    <xf numFmtId="0" fontId="13" fillId="6" borderId="14" xfId="5" applyFont="1" applyBorder="1" applyAlignment="1">
      <alignment horizontal="center"/>
    </xf>
    <xf numFmtId="0" fontId="13" fillId="6" borderId="14" xfId="5" applyFont="1" applyBorder="1" applyAlignment="1">
      <alignment horizontal="center" wrapText="1"/>
    </xf>
    <xf numFmtId="0" fontId="13" fillId="6" borderId="1" xfId="5" applyFont="1" applyBorder="1" applyAlignment="1">
      <alignment horizontal="center" wrapText="1"/>
    </xf>
    <xf numFmtId="0" fontId="13" fillId="6" borderId="15" xfId="5" applyFont="1" applyBorder="1" applyAlignment="1">
      <alignment horizontal="center"/>
    </xf>
    <xf numFmtId="0" fontId="11" fillId="2" borderId="0" xfId="1" applyFont="1" applyAlignment="1">
      <alignment horizontal="center" wrapText="1"/>
    </xf>
    <xf numFmtId="0" fontId="14" fillId="0" borderId="0" xfId="0" applyFont="1" applyAlignment="1">
      <alignment horizontal="center"/>
    </xf>
    <xf numFmtId="0" fontId="5" fillId="5" borderId="11" xfId="4" applyFont="1" applyBorder="1" applyAlignment="1">
      <alignment horizontal="center"/>
    </xf>
  </cellXfs>
  <cellStyles count="6">
    <cellStyle name="Bad" xfId="2" builtinId="27"/>
    <cellStyle name="Good" xfId="1" builtinId="26"/>
    <cellStyle name="Input" xfId="5" builtinId="20"/>
    <cellStyle name="Neutral" xfId="3" builtinId="28"/>
    <cellStyle name="Normal" xfId="0" builtinId="0"/>
    <cellStyle name="Note" xfId="4" builtinId="1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19</xdr:row>
          <xdr:rowOff>114300</xdr:rowOff>
        </xdr:from>
        <xdr:to>
          <xdr:col>2</xdr:col>
          <xdr:colOff>257175</xdr:colOff>
          <xdr:row>21</xdr:row>
          <xdr:rowOff>38100</xdr:rowOff>
        </xdr:to>
        <xdr:sp macro="" textlink="">
          <xdr:nvSpPr>
            <xdr:cNvPr id="13313" name="DEA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3:H31"/>
  <sheetViews>
    <sheetView workbookViewId="0">
      <selection activeCell="F17" sqref="F17"/>
    </sheetView>
  </sheetViews>
  <sheetFormatPr defaultRowHeight="15" x14ac:dyDescent="0.25"/>
  <cols>
    <col min="1" max="1" width="33.5703125" customWidth="1"/>
    <col min="2" max="2" width="15.140625" customWidth="1"/>
    <col min="3" max="3" width="17.85546875" customWidth="1"/>
    <col min="4" max="4" width="21.28515625" customWidth="1"/>
    <col min="5" max="5" width="15.42578125" customWidth="1"/>
    <col min="6" max="6" width="28.140625" customWidth="1"/>
    <col min="7" max="7" width="25.140625" customWidth="1"/>
    <col min="8" max="8" width="30.28515625" customWidth="1"/>
  </cols>
  <sheetData>
    <row r="3" spans="1:8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1"/>
      <c r="G3" s="1"/>
      <c r="H3" s="1"/>
    </row>
    <row r="4" spans="1:8" x14ac:dyDescent="0.25">
      <c r="A4" s="3" t="s">
        <v>68</v>
      </c>
      <c r="B4" s="4">
        <v>1000</v>
      </c>
      <c r="C4" s="4">
        <v>500</v>
      </c>
      <c r="D4" s="4">
        <v>79.999999506152363</v>
      </c>
      <c r="E4" s="4">
        <v>200</v>
      </c>
      <c r="F4" s="4"/>
      <c r="G4" s="4"/>
      <c r="H4" s="4"/>
    </row>
    <row r="5" spans="1:8" x14ac:dyDescent="0.25">
      <c r="A5" s="3" t="s">
        <v>69</v>
      </c>
      <c r="B5" s="4">
        <v>1000</v>
      </c>
      <c r="C5" s="4">
        <v>400</v>
      </c>
      <c r="D5" s="4">
        <v>150</v>
      </c>
      <c r="E5" s="4">
        <v>200</v>
      </c>
      <c r="F5" s="4"/>
      <c r="G5" s="4"/>
      <c r="H5" s="4"/>
    </row>
    <row r="6" spans="1:8" x14ac:dyDescent="0.25">
      <c r="A6" s="1"/>
      <c r="B6" s="4"/>
      <c r="C6" s="4">
        <v>500</v>
      </c>
      <c r="D6" s="4"/>
      <c r="E6" s="4"/>
      <c r="F6" s="4"/>
      <c r="G6" s="4"/>
      <c r="H6" s="4"/>
    </row>
    <row r="7" spans="1:8" x14ac:dyDescent="0.25">
      <c r="A7" s="1"/>
      <c r="B7" s="4"/>
      <c r="C7" s="4"/>
      <c r="D7" s="4"/>
      <c r="E7" s="4"/>
      <c r="F7" s="4"/>
      <c r="G7" s="4"/>
      <c r="H7" s="4"/>
    </row>
    <row r="8" spans="1:8" x14ac:dyDescent="0.25">
      <c r="A8" s="1"/>
      <c r="B8" s="4"/>
      <c r="C8" s="4"/>
      <c r="D8" s="4"/>
      <c r="E8" s="4"/>
      <c r="F8" s="4"/>
      <c r="G8" s="4"/>
      <c r="H8" s="4"/>
    </row>
    <row r="9" spans="1:8" x14ac:dyDescent="0.25">
      <c r="A9" s="3" t="s">
        <v>4</v>
      </c>
      <c r="B9" s="4">
        <v>5</v>
      </c>
      <c r="C9" s="4">
        <v>4</v>
      </c>
      <c r="D9" s="4">
        <v>3.2</v>
      </c>
      <c r="E9" s="4">
        <v>4.5</v>
      </c>
      <c r="F9" s="4"/>
      <c r="G9" s="4"/>
      <c r="H9" s="4"/>
    </row>
    <row r="10" spans="1:8" x14ac:dyDescent="0.25">
      <c r="A10" s="3" t="s">
        <v>5</v>
      </c>
      <c r="B10" s="4">
        <v>3.15</v>
      </c>
      <c r="C10" s="4">
        <v>2.6</v>
      </c>
      <c r="D10" s="4">
        <v>2.16</v>
      </c>
      <c r="E10" s="4">
        <v>3.1</v>
      </c>
      <c r="F10" s="4"/>
      <c r="G10" s="4"/>
      <c r="H10" s="4"/>
    </row>
    <row r="11" spans="1:8" x14ac:dyDescent="0.25">
      <c r="A11" s="1"/>
      <c r="B11" s="4"/>
      <c r="C11" s="4"/>
      <c r="D11" s="4"/>
      <c r="E11" s="4"/>
      <c r="F11" s="4"/>
      <c r="G11" s="4"/>
      <c r="H11" s="4"/>
    </row>
    <row r="12" spans="1:8" x14ac:dyDescent="0.25">
      <c r="A12" s="3" t="s">
        <v>6</v>
      </c>
      <c r="B12" s="4">
        <f>B9*B$4</f>
        <v>5000</v>
      </c>
      <c r="C12" s="4">
        <f>C9*C4</f>
        <v>2000</v>
      </c>
      <c r="D12" s="4">
        <f>D9*D4</f>
        <v>255.99999841968759</v>
      </c>
      <c r="E12" s="4">
        <f>E9*E4</f>
        <v>900</v>
      </c>
      <c r="F12" s="4"/>
      <c r="G12" s="5" t="s">
        <v>8</v>
      </c>
      <c r="H12" s="4"/>
    </row>
    <row r="13" spans="1:8" x14ac:dyDescent="0.25">
      <c r="A13" s="3" t="s">
        <v>7</v>
      </c>
      <c r="B13" s="4">
        <f>B10*B$4</f>
        <v>3150</v>
      </c>
      <c r="C13" s="4">
        <f>C10*C$4</f>
        <v>1300</v>
      </c>
      <c r="D13" s="4">
        <f>D10*D$4</f>
        <v>172.79999893328912</v>
      </c>
      <c r="E13" s="4">
        <f>E10*E$4</f>
        <v>620</v>
      </c>
      <c r="F13" s="4"/>
      <c r="G13" s="4">
        <f>SUM(B12:E12)-SUM(B13:E13)</f>
        <v>2913.1999994863982</v>
      </c>
      <c r="H13" s="4"/>
    </row>
    <row r="14" spans="1:8" x14ac:dyDescent="0.25">
      <c r="A14" s="1"/>
      <c r="B14" s="4"/>
      <c r="C14" s="4"/>
      <c r="D14" s="4"/>
      <c r="E14" s="4"/>
      <c r="F14" s="4"/>
      <c r="G14" s="4"/>
      <c r="H14" s="4"/>
    </row>
    <row r="15" spans="1:8" x14ac:dyDescent="0.25">
      <c r="A15" s="1"/>
      <c r="B15" s="4"/>
      <c r="C15" s="4"/>
      <c r="D15" s="4"/>
      <c r="E15" s="4"/>
      <c r="F15" s="4"/>
      <c r="G15" s="4"/>
      <c r="H15" s="4"/>
    </row>
    <row r="16" spans="1:8" x14ac:dyDescent="0.25">
      <c r="A16" s="2" t="s">
        <v>9</v>
      </c>
      <c r="B16" s="82" t="s">
        <v>14</v>
      </c>
      <c r="C16" s="82"/>
      <c r="D16" s="82"/>
      <c r="E16" s="82"/>
      <c r="F16" s="6" t="s">
        <v>19</v>
      </c>
      <c r="G16" s="4"/>
      <c r="H16" s="4"/>
    </row>
    <row r="17" spans="1:8" x14ac:dyDescent="0.25">
      <c r="A17" s="3" t="s">
        <v>10</v>
      </c>
      <c r="B17" s="4">
        <v>1</v>
      </c>
      <c r="C17" s="4">
        <v>1</v>
      </c>
      <c r="D17" s="4">
        <v>1</v>
      </c>
      <c r="E17" s="4">
        <v>1</v>
      </c>
      <c r="F17" s="4">
        <f>SUMPRODUCT(B17:E17,B$4:E$4)</f>
        <v>1779.9999995061523</v>
      </c>
      <c r="G17" s="4"/>
      <c r="H17" s="4"/>
    </row>
    <row r="18" spans="1:8" x14ac:dyDescent="0.25">
      <c r="A18" s="3" t="s">
        <v>11</v>
      </c>
      <c r="B18" s="4">
        <v>2</v>
      </c>
      <c r="C18" s="4">
        <v>1.5</v>
      </c>
      <c r="D18" s="4">
        <v>1</v>
      </c>
      <c r="E18" s="4">
        <v>1.75</v>
      </c>
      <c r="F18" s="4">
        <f>SUMPRODUCT(B18:E18,B$4:E$4)</f>
        <v>3179.9999995061526</v>
      </c>
      <c r="G18" s="4"/>
      <c r="H18" s="4"/>
    </row>
    <row r="19" spans="1:8" x14ac:dyDescent="0.25">
      <c r="A19" s="3" t="s">
        <v>12</v>
      </c>
      <c r="B19" s="4">
        <v>1</v>
      </c>
      <c r="C19" s="4">
        <v>0.7</v>
      </c>
      <c r="D19" s="4">
        <v>0.2</v>
      </c>
      <c r="E19" s="4">
        <v>0</v>
      </c>
      <c r="F19" s="4">
        <f>SUMPRODUCT(B19:E19,B$4:E$4)</f>
        <v>1365.9999999012305</v>
      </c>
      <c r="G19" s="4"/>
      <c r="H19" s="6" t="s">
        <v>20</v>
      </c>
    </row>
    <row r="20" spans="1:8" x14ac:dyDescent="0.25">
      <c r="A20" s="3" t="s">
        <v>13</v>
      </c>
      <c r="B20" s="4">
        <v>2.5</v>
      </c>
      <c r="C20" s="4">
        <v>1.6</v>
      </c>
      <c r="D20" s="4">
        <v>1.25</v>
      </c>
      <c r="E20" s="4">
        <v>1</v>
      </c>
      <c r="F20" s="4">
        <f>SUMPRODUCT(B20:E20,B$4:E$4)</f>
        <v>3599.9999993826905</v>
      </c>
      <c r="G20" s="4"/>
      <c r="H20" s="4">
        <f>60*60</f>
        <v>3600</v>
      </c>
    </row>
    <row r="21" spans="1:8" x14ac:dyDescent="0.25">
      <c r="A21" s="1"/>
      <c r="B21" s="4"/>
      <c r="C21" s="4"/>
      <c r="D21" s="4"/>
      <c r="E21" s="4"/>
      <c r="F21" s="4"/>
      <c r="G21" s="4"/>
      <c r="H21" s="4"/>
    </row>
    <row r="22" spans="1:8" x14ac:dyDescent="0.25">
      <c r="A22" s="1"/>
      <c r="B22" s="4"/>
      <c r="C22" s="4"/>
      <c r="D22" s="4"/>
      <c r="E22" s="4"/>
      <c r="F22" s="4"/>
      <c r="G22" s="4"/>
      <c r="H22" s="4"/>
    </row>
    <row r="23" spans="1:8" x14ac:dyDescent="0.25">
      <c r="A23" s="1"/>
      <c r="B23" s="7"/>
      <c r="C23" s="7"/>
      <c r="D23" s="7"/>
      <c r="E23" s="7"/>
      <c r="F23" s="4"/>
      <c r="G23" s="4"/>
      <c r="H23" s="4"/>
    </row>
    <row r="24" spans="1:8" x14ac:dyDescent="0.25">
      <c r="A24" s="3" t="s">
        <v>15</v>
      </c>
      <c r="B24" s="4">
        <v>0.6</v>
      </c>
      <c r="C24" s="4">
        <v>0.4</v>
      </c>
      <c r="D24" s="4">
        <v>0.2</v>
      </c>
      <c r="E24" s="4">
        <v>1</v>
      </c>
      <c r="F24" s="4"/>
      <c r="G24" s="4"/>
      <c r="H24" s="4"/>
    </row>
    <row r="25" spans="1:8" x14ac:dyDescent="0.25">
      <c r="A25" s="3" t="s">
        <v>16</v>
      </c>
      <c r="B25" s="4">
        <v>0.4</v>
      </c>
      <c r="C25" s="4">
        <v>0.6</v>
      </c>
      <c r="D25" s="4">
        <v>0.8</v>
      </c>
      <c r="E25" s="4">
        <v>0</v>
      </c>
      <c r="F25" s="4"/>
      <c r="G25" s="4"/>
      <c r="H25" s="4"/>
    </row>
    <row r="26" spans="1:8" x14ac:dyDescent="0.25">
      <c r="A26" s="1"/>
      <c r="B26" s="4"/>
      <c r="C26" s="4"/>
      <c r="D26" s="4"/>
      <c r="E26" s="4"/>
      <c r="F26" s="6" t="s">
        <v>22</v>
      </c>
      <c r="G26" s="6" t="s">
        <v>21</v>
      </c>
      <c r="H26" s="4"/>
    </row>
    <row r="27" spans="1:8" x14ac:dyDescent="0.25">
      <c r="A27" s="3" t="s">
        <v>17</v>
      </c>
      <c r="B27" s="4">
        <f>B24*B$4</f>
        <v>600</v>
      </c>
      <c r="C27" s="4">
        <f>C24*C$4</f>
        <v>200</v>
      </c>
      <c r="D27" s="4">
        <f>D24*D$4</f>
        <v>15.999999901230474</v>
      </c>
      <c r="E27" s="4">
        <f>E24*E$4</f>
        <v>200</v>
      </c>
      <c r="F27" s="4">
        <f>SUM(B27:E27)</f>
        <v>1015.9999999012305</v>
      </c>
      <c r="G27" s="4">
        <v>1100</v>
      </c>
      <c r="H27" s="4"/>
    </row>
    <row r="28" spans="1:8" x14ac:dyDescent="0.25">
      <c r="A28" s="3" t="s">
        <v>18</v>
      </c>
      <c r="B28" s="4">
        <f>B25*B$4</f>
        <v>400</v>
      </c>
      <c r="C28" s="4">
        <f t="shared" ref="C28:E28" si="0">C25*C$4</f>
        <v>300</v>
      </c>
      <c r="D28" s="4">
        <f t="shared" si="0"/>
        <v>63.999999604921896</v>
      </c>
      <c r="E28" s="4">
        <f t="shared" si="0"/>
        <v>0</v>
      </c>
      <c r="F28" s="4">
        <f>SUM(B28:E28)</f>
        <v>763.99999960492187</v>
      </c>
      <c r="G28" s="4">
        <v>800</v>
      </c>
      <c r="H28" s="4"/>
    </row>
    <row r="29" spans="1:8" x14ac:dyDescent="0.25">
      <c r="B29" s="4"/>
      <c r="C29" s="4"/>
      <c r="D29" s="4"/>
      <c r="E29" s="4"/>
      <c r="F29" s="4"/>
      <c r="G29" s="4"/>
      <c r="H29" s="4"/>
    </row>
    <row r="30" spans="1:8" x14ac:dyDescent="0.25">
      <c r="B30" s="4"/>
      <c r="C30" s="4"/>
      <c r="D30" s="4"/>
      <c r="E30" s="4"/>
      <c r="F30" s="4"/>
      <c r="G30" s="4"/>
      <c r="H30" s="4"/>
    </row>
    <row r="31" spans="1:8" x14ac:dyDescent="0.25">
      <c r="B31" s="4"/>
      <c r="C31" s="4"/>
      <c r="D31" s="4"/>
      <c r="E31" s="4"/>
      <c r="F31" s="4"/>
      <c r="G31" s="4"/>
      <c r="H31" s="4"/>
    </row>
  </sheetData>
  <mergeCells count="1">
    <mergeCell ref="B16:E1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28"/>
  <sheetViews>
    <sheetView workbookViewId="0">
      <selection activeCell="F14" sqref="F14"/>
    </sheetView>
  </sheetViews>
  <sheetFormatPr defaultRowHeight="15" x14ac:dyDescent="0.25"/>
  <cols>
    <col min="2" max="2" width="20.85546875" customWidth="1"/>
    <col min="3" max="3" width="34.5703125" customWidth="1"/>
    <col min="4" max="4" width="17.42578125" customWidth="1"/>
    <col min="5" max="5" width="18" customWidth="1"/>
    <col min="6" max="6" width="18.85546875" customWidth="1"/>
    <col min="8" max="8" width="16.140625" customWidth="1"/>
  </cols>
  <sheetData>
    <row r="2" spans="2:9" x14ac:dyDescent="0.25">
      <c r="B2" s="10" t="s">
        <v>23</v>
      </c>
      <c r="C2" s="10" t="s">
        <v>30</v>
      </c>
      <c r="D2" s="10" t="s">
        <v>31</v>
      </c>
      <c r="E2" s="10" t="s">
        <v>35</v>
      </c>
      <c r="F2" s="10" t="s">
        <v>32</v>
      </c>
    </row>
    <row r="3" spans="2:9" x14ac:dyDescent="0.25">
      <c r="B3" s="11" t="s">
        <v>24</v>
      </c>
      <c r="C3">
        <v>900</v>
      </c>
      <c r="D3" s="8">
        <v>1000</v>
      </c>
      <c r="E3">
        <v>10</v>
      </c>
      <c r="F3">
        <v>10</v>
      </c>
    </row>
    <row r="4" spans="2:9" x14ac:dyDescent="0.25">
      <c r="B4" s="11" t="s">
        <v>25</v>
      </c>
      <c r="C4">
        <v>700</v>
      </c>
      <c r="D4" s="8">
        <v>900</v>
      </c>
      <c r="E4">
        <v>10</v>
      </c>
      <c r="F4">
        <v>10</v>
      </c>
    </row>
    <row r="5" spans="2:9" x14ac:dyDescent="0.25">
      <c r="B5" s="11" t="s">
        <v>26</v>
      </c>
      <c r="C5">
        <v>400</v>
      </c>
      <c r="D5" s="8">
        <v>800</v>
      </c>
      <c r="E5">
        <v>0</v>
      </c>
      <c r="F5">
        <v>10</v>
      </c>
    </row>
    <row r="6" spans="2:9" x14ac:dyDescent="0.25">
      <c r="B6" s="11" t="s">
        <v>27</v>
      </c>
      <c r="C6" s="9">
        <v>10000</v>
      </c>
      <c r="D6" s="8">
        <v>12000</v>
      </c>
      <c r="E6">
        <v>5</v>
      </c>
      <c r="F6">
        <v>5</v>
      </c>
    </row>
    <row r="7" spans="2:9" x14ac:dyDescent="0.25">
      <c r="B7" s="11" t="s">
        <v>28</v>
      </c>
      <c r="C7" s="9">
        <v>7500</v>
      </c>
      <c r="D7" s="8">
        <v>10000</v>
      </c>
      <c r="E7">
        <v>5</v>
      </c>
      <c r="F7">
        <v>5</v>
      </c>
    </row>
    <row r="8" spans="2:9" x14ac:dyDescent="0.25">
      <c r="B8" s="11" t="s">
        <v>29</v>
      </c>
      <c r="C8" s="9">
        <v>5000</v>
      </c>
      <c r="D8" s="8">
        <v>8000</v>
      </c>
      <c r="E8">
        <v>2</v>
      </c>
      <c r="F8">
        <v>5</v>
      </c>
      <c r="H8" s="10" t="s">
        <v>34</v>
      </c>
      <c r="I8" s="13">
        <v>145000</v>
      </c>
    </row>
    <row r="10" spans="2:9" x14ac:dyDescent="0.25">
      <c r="B10" s="10" t="s">
        <v>33</v>
      </c>
      <c r="C10" s="12">
        <f>SUMPRODUCT(C3:C8,$E$3:$E$8)</f>
        <v>113500</v>
      </c>
      <c r="D10" s="12">
        <f>SUMPRODUCT(D3:D8,$E$3:$E$8)</f>
        <v>145000</v>
      </c>
    </row>
    <row r="16" spans="2:9" x14ac:dyDescent="0.25">
      <c r="B16" s="10" t="s">
        <v>23</v>
      </c>
      <c r="C16" s="10" t="s">
        <v>30</v>
      </c>
      <c r="D16" s="10" t="s">
        <v>31</v>
      </c>
      <c r="E16" s="10" t="s">
        <v>35</v>
      </c>
      <c r="F16" s="10" t="s">
        <v>36</v>
      </c>
    </row>
    <row r="17" spans="2:9" x14ac:dyDescent="0.25">
      <c r="B17" s="11" t="s">
        <v>24</v>
      </c>
      <c r="C17">
        <v>900</v>
      </c>
      <c r="D17" s="8">
        <v>1000</v>
      </c>
      <c r="E17">
        <v>10</v>
      </c>
      <c r="F17">
        <v>10</v>
      </c>
    </row>
    <row r="18" spans="2:9" x14ac:dyDescent="0.25">
      <c r="B18" s="11" t="s">
        <v>25</v>
      </c>
      <c r="C18">
        <v>400</v>
      </c>
      <c r="D18" s="8">
        <v>900</v>
      </c>
      <c r="E18">
        <v>0</v>
      </c>
      <c r="F18">
        <v>10</v>
      </c>
    </row>
    <row r="19" spans="2:9" x14ac:dyDescent="0.25">
      <c r="B19" s="11" t="s">
        <v>26</v>
      </c>
      <c r="C19">
        <v>700</v>
      </c>
      <c r="D19" s="8">
        <v>800</v>
      </c>
      <c r="E19">
        <v>10</v>
      </c>
      <c r="F19">
        <v>10</v>
      </c>
    </row>
    <row r="20" spans="2:9" x14ac:dyDescent="0.25">
      <c r="B20" s="11" t="s">
        <v>27</v>
      </c>
      <c r="C20" s="9">
        <v>10000</v>
      </c>
      <c r="D20" s="8">
        <v>12000</v>
      </c>
      <c r="E20">
        <v>5</v>
      </c>
      <c r="F20">
        <v>5</v>
      </c>
    </row>
    <row r="21" spans="2:9" x14ac:dyDescent="0.25">
      <c r="B21" s="11" t="s">
        <v>28</v>
      </c>
      <c r="C21" s="9">
        <v>7500</v>
      </c>
      <c r="D21" s="8">
        <v>10000</v>
      </c>
      <c r="E21">
        <v>5</v>
      </c>
      <c r="F21">
        <v>5</v>
      </c>
    </row>
    <row r="22" spans="2:9" x14ac:dyDescent="0.25">
      <c r="B22" s="11" t="s">
        <v>29</v>
      </c>
      <c r="C22" s="9">
        <v>5000</v>
      </c>
      <c r="D22" s="8">
        <v>8000</v>
      </c>
      <c r="E22">
        <v>2.125</v>
      </c>
      <c r="F22">
        <v>5</v>
      </c>
      <c r="H22" s="10" t="s">
        <v>34</v>
      </c>
      <c r="I22" s="13">
        <v>145000</v>
      </c>
    </row>
    <row r="24" spans="2:9" x14ac:dyDescent="0.25">
      <c r="B24" s="10" t="s">
        <v>33</v>
      </c>
      <c r="C24" s="12">
        <f>SUMPRODUCT(C17:C22,$E$17:$E$22)</f>
        <v>114125</v>
      </c>
      <c r="D24" s="12">
        <f>SUMPRODUCT(D17:D22,$E$17:$E$22)</f>
        <v>145000</v>
      </c>
    </row>
    <row r="26" spans="2:9" ht="15.75" thickBot="1" x14ac:dyDescent="0.3"/>
    <row r="27" spans="2:9" x14ac:dyDescent="0.25">
      <c r="B27" s="83" t="s">
        <v>37</v>
      </c>
      <c r="C27" s="84"/>
      <c r="D27" s="84"/>
      <c r="E27" s="84"/>
      <c r="F27" s="84"/>
      <c r="G27" s="85"/>
    </row>
    <row r="28" spans="2:9" ht="15.75" thickBot="1" x14ac:dyDescent="0.3">
      <c r="B28" s="86"/>
      <c r="C28" s="87"/>
      <c r="D28" s="87"/>
      <c r="E28" s="87"/>
      <c r="F28" s="87"/>
      <c r="G28" s="88"/>
    </row>
  </sheetData>
  <mergeCells count="1">
    <mergeCell ref="B27:G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K28"/>
  <sheetViews>
    <sheetView workbookViewId="0">
      <selection activeCell="G26" sqref="G26"/>
    </sheetView>
  </sheetViews>
  <sheetFormatPr defaultRowHeight="15" x14ac:dyDescent="0.25"/>
  <cols>
    <col min="1" max="1" width="23.7109375" customWidth="1"/>
    <col min="2" max="2" width="17.5703125" customWidth="1"/>
    <col min="3" max="3" width="17" customWidth="1"/>
    <col min="4" max="4" width="17.85546875" customWidth="1"/>
    <col min="5" max="5" width="18.28515625" customWidth="1"/>
    <col min="6" max="6" width="16.140625" customWidth="1"/>
    <col min="7" max="7" width="15.7109375" customWidth="1"/>
    <col min="10" max="10" width="34.5703125" customWidth="1"/>
    <col min="11" max="11" width="19.140625" customWidth="1"/>
  </cols>
  <sheetData>
    <row r="3" spans="1:11" x14ac:dyDescent="0.25">
      <c r="B3" s="18" t="s">
        <v>38</v>
      </c>
      <c r="C3" s="18" t="s">
        <v>39</v>
      </c>
      <c r="D3" s="18" t="s">
        <v>40</v>
      </c>
      <c r="E3" s="18" t="s">
        <v>41</v>
      </c>
      <c r="F3" s="18" t="s">
        <v>42</v>
      </c>
      <c r="J3" s="12" t="s">
        <v>50</v>
      </c>
      <c r="K3">
        <v>500</v>
      </c>
    </row>
    <row r="4" spans="1:11" x14ac:dyDescent="0.25">
      <c r="A4" s="17" t="s">
        <v>43</v>
      </c>
      <c r="B4">
        <v>500</v>
      </c>
      <c r="C4">
        <v>1000</v>
      </c>
      <c r="D4">
        <v>1500.0000000000002</v>
      </c>
      <c r="E4">
        <v>2249.9999999999991</v>
      </c>
      <c r="F4">
        <v>500</v>
      </c>
    </row>
    <row r="6" spans="1:11" x14ac:dyDescent="0.25">
      <c r="K6" s="10" t="s">
        <v>21</v>
      </c>
    </row>
    <row r="7" spans="1:11" x14ac:dyDescent="0.25">
      <c r="B7" s="89" t="s">
        <v>44</v>
      </c>
      <c r="C7" s="89"/>
      <c r="D7" s="89"/>
      <c r="E7" s="89"/>
      <c r="F7" s="89"/>
      <c r="J7" s="11" t="s">
        <v>45</v>
      </c>
      <c r="K7" s="9">
        <v>80000</v>
      </c>
    </row>
    <row r="8" spans="1:11" x14ac:dyDescent="0.25">
      <c r="A8" s="17" t="s">
        <v>45</v>
      </c>
      <c r="B8">
        <v>20</v>
      </c>
      <c r="C8">
        <v>15</v>
      </c>
      <c r="D8">
        <v>10</v>
      </c>
      <c r="E8">
        <v>8</v>
      </c>
      <c r="F8">
        <v>5</v>
      </c>
      <c r="J8" s="11" t="s">
        <v>46</v>
      </c>
      <c r="K8" s="9">
        <v>100000</v>
      </c>
    </row>
    <row r="9" spans="1:11" x14ac:dyDescent="0.25">
      <c r="A9" s="17" t="s">
        <v>46</v>
      </c>
      <c r="B9">
        <v>28</v>
      </c>
      <c r="C9">
        <v>24</v>
      </c>
      <c r="D9">
        <v>18</v>
      </c>
      <c r="E9">
        <v>12</v>
      </c>
      <c r="F9">
        <v>16</v>
      </c>
      <c r="J9" s="11" t="s">
        <v>47</v>
      </c>
      <c r="K9" s="9">
        <v>30000</v>
      </c>
    </row>
    <row r="10" spans="1:11" x14ac:dyDescent="0.25">
      <c r="A10" s="17" t="s">
        <v>47</v>
      </c>
      <c r="B10">
        <v>8</v>
      </c>
      <c r="C10">
        <v>8</v>
      </c>
      <c r="D10">
        <v>4</v>
      </c>
      <c r="E10">
        <v>4</v>
      </c>
      <c r="F10">
        <v>6</v>
      </c>
      <c r="J10" s="11" t="s">
        <v>48</v>
      </c>
      <c r="K10" s="9">
        <v>5000</v>
      </c>
    </row>
    <row r="11" spans="1:11" x14ac:dyDescent="0.25">
      <c r="A11" s="17" t="s">
        <v>48</v>
      </c>
      <c r="B11">
        <v>0.75</v>
      </c>
      <c r="C11">
        <v>0.6</v>
      </c>
      <c r="D11">
        <v>0.5</v>
      </c>
      <c r="E11">
        <v>0.65</v>
      </c>
      <c r="F11">
        <v>1</v>
      </c>
    </row>
    <row r="14" spans="1:11" x14ac:dyDescent="0.25">
      <c r="B14" s="89" t="s">
        <v>49</v>
      </c>
      <c r="C14" s="89"/>
      <c r="D14" s="89"/>
      <c r="E14" s="89"/>
      <c r="F14" s="89"/>
      <c r="G14" s="74" t="s">
        <v>33</v>
      </c>
    </row>
    <row r="15" spans="1:11" x14ac:dyDescent="0.25">
      <c r="A15" s="17" t="s">
        <v>45</v>
      </c>
      <c r="B15">
        <f>B8*B$4</f>
        <v>10000</v>
      </c>
      <c r="C15">
        <f>C8*C4</f>
        <v>15000</v>
      </c>
      <c r="D15">
        <f>D8*D4</f>
        <v>15000.000000000002</v>
      </c>
      <c r="E15">
        <f>E8*E4</f>
        <v>17999.999999999993</v>
      </c>
      <c r="F15">
        <f>F8*F4</f>
        <v>2500</v>
      </c>
      <c r="G15">
        <f>SUM(B15:F15)</f>
        <v>60499.999999999993</v>
      </c>
    </row>
    <row r="16" spans="1:11" x14ac:dyDescent="0.25">
      <c r="A16" s="17" t="s">
        <v>46</v>
      </c>
      <c r="B16">
        <f t="shared" ref="B16:F17" si="0">B9*B$4</f>
        <v>14000</v>
      </c>
      <c r="C16">
        <f t="shared" si="0"/>
        <v>24000</v>
      </c>
      <c r="D16">
        <f t="shared" si="0"/>
        <v>27000.000000000004</v>
      </c>
      <c r="E16">
        <f t="shared" si="0"/>
        <v>26999.999999999989</v>
      </c>
      <c r="F16">
        <f t="shared" si="0"/>
        <v>8000</v>
      </c>
      <c r="G16">
        <f t="shared" ref="G16:G18" si="1">SUM(B16:F16)</f>
        <v>99999.999999999985</v>
      </c>
    </row>
    <row r="17" spans="1:11" x14ac:dyDescent="0.25">
      <c r="A17" s="17" t="s">
        <v>47</v>
      </c>
      <c r="B17">
        <f t="shared" si="0"/>
        <v>4000</v>
      </c>
      <c r="C17">
        <f>C10*C$4</f>
        <v>8000</v>
      </c>
      <c r="D17">
        <f t="shared" si="0"/>
        <v>6000.0000000000009</v>
      </c>
      <c r="E17">
        <f t="shared" si="0"/>
        <v>8999.9999999999964</v>
      </c>
      <c r="F17">
        <f t="shared" si="0"/>
        <v>3000</v>
      </c>
      <c r="G17">
        <f t="shared" si="1"/>
        <v>29999.999999999996</v>
      </c>
    </row>
    <row r="18" spans="1:11" x14ac:dyDescent="0.25">
      <c r="A18" s="17" t="s">
        <v>48</v>
      </c>
      <c r="B18">
        <f>B11*B$4</f>
        <v>375</v>
      </c>
      <c r="C18">
        <f t="shared" ref="C18:E18" si="2">C11*C$4</f>
        <v>600</v>
      </c>
      <c r="D18">
        <f t="shared" si="2"/>
        <v>750.00000000000011</v>
      </c>
      <c r="E18">
        <f t="shared" si="2"/>
        <v>1462.4999999999995</v>
      </c>
      <c r="F18">
        <f>F11*F$4</f>
        <v>500</v>
      </c>
      <c r="G18">
        <f t="shared" si="1"/>
        <v>3687.4999999999995</v>
      </c>
    </row>
    <row r="21" spans="1:11" x14ac:dyDescent="0.25">
      <c r="B21" s="89" t="s">
        <v>53</v>
      </c>
      <c r="C21" s="89"/>
      <c r="D21" s="89"/>
      <c r="E21" s="89"/>
      <c r="F21" s="89"/>
    </row>
    <row r="22" spans="1:11" x14ac:dyDescent="0.25">
      <c r="A22" s="17" t="s">
        <v>51</v>
      </c>
      <c r="B22" s="8">
        <v>189</v>
      </c>
      <c r="C22" s="8">
        <v>149</v>
      </c>
      <c r="D22" s="8">
        <v>129</v>
      </c>
      <c r="E22" s="8">
        <v>169</v>
      </c>
      <c r="F22" s="8">
        <v>139</v>
      </c>
    </row>
    <row r="23" spans="1:11" x14ac:dyDescent="0.25">
      <c r="A23" s="17" t="s">
        <v>52</v>
      </c>
      <c r="B23" s="8">
        <v>136</v>
      </c>
      <c r="C23" s="8">
        <v>101</v>
      </c>
      <c r="D23" s="8">
        <v>96</v>
      </c>
      <c r="E23" s="8">
        <v>137</v>
      </c>
      <c r="F23" s="8">
        <v>101</v>
      </c>
    </row>
    <row r="26" spans="1:11" x14ac:dyDescent="0.25">
      <c r="B26" s="89" t="s">
        <v>54</v>
      </c>
      <c r="C26" s="89"/>
      <c r="D26" s="89"/>
      <c r="E26" s="89"/>
      <c r="F26" s="89"/>
      <c r="G26" s="74" t="s">
        <v>33</v>
      </c>
    </row>
    <row r="27" spans="1:11" x14ac:dyDescent="0.25">
      <c r="A27" s="17" t="s">
        <v>51</v>
      </c>
      <c r="B27" s="8">
        <f>B22*B$4</f>
        <v>94500</v>
      </c>
      <c r="C27" s="8">
        <f t="shared" ref="C27:F27" si="3">C22*C$4</f>
        <v>149000</v>
      </c>
      <c r="D27" s="8">
        <f t="shared" si="3"/>
        <v>193500.00000000003</v>
      </c>
      <c r="E27" s="8">
        <f t="shared" si="3"/>
        <v>380249.99999999983</v>
      </c>
      <c r="F27" s="8">
        <f t="shared" si="3"/>
        <v>69500</v>
      </c>
      <c r="G27" s="8">
        <f>SUM(B27:F27)</f>
        <v>886749.99999999977</v>
      </c>
      <c r="J27" s="12" t="s">
        <v>55</v>
      </c>
      <c r="K27" s="8">
        <f>G27-G28</f>
        <v>214999.99999999988</v>
      </c>
    </row>
    <row r="28" spans="1:11" x14ac:dyDescent="0.25">
      <c r="A28" s="17" t="s">
        <v>52</v>
      </c>
      <c r="B28" s="8">
        <f>B23*B$4</f>
        <v>68000</v>
      </c>
      <c r="C28" s="8">
        <f t="shared" ref="C28:E28" si="4">C23*C$4</f>
        <v>101000</v>
      </c>
      <c r="D28" s="8">
        <f t="shared" si="4"/>
        <v>144000.00000000003</v>
      </c>
      <c r="E28" s="8">
        <f t="shared" si="4"/>
        <v>308249.99999999988</v>
      </c>
      <c r="F28" s="8">
        <f>F23*F$4</f>
        <v>50500</v>
      </c>
      <c r="G28" s="8">
        <f>SUM(B28:F28)</f>
        <v>671749.99999999988</v>
      </c>
    </row>
  </sheetData>
  <mergeCells count="4">
    <mergeCell ref="B7:F7"/>
    <mergeCell ref="B14:F14"/>
    <mergeCell ref="B21:F21"/>
    <mergeCell ref="B26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17"/>
  <sheetViews>
    <sheetView workbookViewId="0">
      <selection activeCell="I15" sqref="I15"/>
    </sheetView>
  </sheetViews>
  <sheetFormatPr defaultRowHeight="15" x14ac:dyDescent="0.25"/>
  <cols>
    <col min="2" max="2" width="40" customWidth="1"/>
    <col min="3" max="3" width="14.7109375" customWidth="1"/>
    <col min="4" max="4" width="14.85546875" customWidth="1"/>
    <col min="5" max="5" width="17.140625" customWidth="1"/>
    <col min="6" max="6" width="13.5703125" customWidth="1"/>
    <col min="7" max="7" width="38.5703125" customWidth="1"/>
    <col min="8" max="8" width="33.85546875" customWidth="1"/>
    <col min="9" max="9" width="15.5703125" customWidth="1"/>
  </cols>
  <sheetData>
    <row r="1" spans="2:9" ht="15.75" thickBot="1" x14ac:dyDescent="0.3"/>
    <row r="2" spans="2:9" x14ac:dyDescent="0.25">
      <c r="B2" s="28"/>
      <c r="C2" s="90" t="s">
        <v>57</v>
      </c>
      <c r="D2" s="90"/>
      <c r="E2" s="90"/>
      <c r="F2" s="90"/>
      <c r="G2" s="30"/>
    </row>
    <row r="3" spans="2:9" x14ac:dyDescent="0.25">
      <c r="B3" s="71" t="s">
        <v>56</v>
      </c>
      <c r="C3" s="32" t="s">
        <v>58</v>
      </c>
      <c r="D3" s="32" t="s">
        <v>59</v>
      </c>
      <c r="E3" s="32" t="s">
        <v>60</v>
      </c>
      <c r="F3" s="32" t="s">
        <v>61</v>
      </c>
      <c r="G3" s="72" t="s">
        <v>66</v>
      </c>
    </row>
    <row r="4" spans="2:9" x14ac:dyDescent="0.25">
      <c r="B4" s="34">
        <v>1</v>
      </c>
      <c r="C4" s="35">
        <v>1</v>
      </c>
      <c r="D4" s="35">
        <v>0</v>
      </c>
      <c r="E4" s="35">
        <v>0</v>
      </c>
      <c r="F4" s="35">
        <v>0</v>
      </c>
      <c r="G4" s="36">
        <f>SUM(C4:F4)</f>
        <v>1</v>
      </c>
    </row>
    <row r="5" spans="2:9" x14ac:dyDescent="0.25">
      <c r="B5" s="34">
        <v>2</v>
      </c>
      <c r="C5" s="35">
        <v>0</v>
      </c>
      <c r="D5" s="35">
        <v>0</v>
      </c>
      <c r="E5" s="35">
        <v>1</v>
      </c>
      <c r="F5" s="35">
        <v>0</v>
      </c>
      <c r="G5" s="36">
        <f t="shared" ref="G5:G7" si="0">SUM(C5:F5)</f>
        <v>1</v>
      </c>
    </row>
    <row r="6" spans="2:9" x14ac:dyDescent="0.25">
      <c r="B6" s="34">
        <v>3</v>
      </c>
      <c r="C6" s="35">
        <v>0</v>
      </c>
      <c r="D6" s="35">
        <v>0</v>
      </c>
      <c r="E6" s="35">
        <v>0</v>
      </c>
      <c r="F6" s="35">
        <v>1</v>
      </c>
      <c r="G6" s="36">
        <f t="shared" si="0"/>
        <v>1</v>
      </c>
    </row>
    <row r="7" spans="2:9" x14ac:dyDescent="0.25">
      <c r="B7" s="34">
        <v>4</v>
      </c>
      <c r="C7" s="35">
        <v>0</v>
      </c>
      <c r="D7" s="35">
        <v>1</v>
      </c>
      <c r="E7" s="35">
        <v>0</v>
      </c>
      <c r="F7" s="35">
        <v>0</v>
      </c>
      <c r="G7" s="36">
        <f t="shared" si="0"/>
        <v>1</v>
      </c>
    </row>
    <row r="8" spans="2:9" ht="15.75" thickBot="1" x14ac:dyDescent="0.3">
      <c r="B8" s="73" t="s">
        <v>62</v>
      </c>
      <c r="C8" s="39">
        <f>SUM(C4:C7)</f>
        <v>1</v>
      </c>
      <c r="D8" s="39">
        <f t="shared" ref="D8:F8" si="1">SUM(D4:D7)</f>
        <v>1</v>
      </c>
      <c r="E8" s="39">
        <f t="shared" si="1"/>
        <v>1</v>
      </c>
      <c r="F8" s="39">
        <f t="shared" si="1"/>
        <v>1</v>
      </c>
      <c r="G8" s="40"/>
    </row>
    <row r="11" spans="2:9" ht="15.75" thickBot="1" x14ac:dyDescent="0.3"/>
    <row r="12" spans="2:9" x14ac:dyDescent="0.25">
      <c r="B12" s="28"/>
      <c r="C12" s="90" t="s">
        <v>64</v>
      </c>
      <c r="D12" s="90"/>
      <c r="E12" s="90"/>
      <c r="F12" s="91"/>
    </row>
    <row r="13" spans="2:9" x14ac:dyDescent="0.25">
      <c r="B13" s="71" t="s">
        <v>63</v>
      </c>
      <c r="C13" s="32" t="s">
        <v>58</v>
      </c>
      <c r="D13" s="32" t="s">
        <v>59</v>
      </c>
      <c r="E13" s="32" t="s">
        <v>60</v>
      </c>
      <c r="F13" s="33" t="s">
        <v>61</v>
      </c>
    </row>
    <row r="14" spans="2:9" x14ac:dyDescent="0.25">
      <c r="B14" s="34">
        <v>1</v>
      </c>
      <c r="C14" s="35">
        <v>185</v>
      </c>
      <c r="D14" s="35">
        <v>225</v>
      </c>
      <c r="E14" s="35">
        <v>193</v>
      </c>
      <c r="F14" s="36">
        <v>207</v>
      </c>
    </row>
    <row r="15" spans="2:9" x14ac:dyDescent="0.25">
      <c r="B15" s="34">
        <v>2</v>
      </c>
      <c r="C15" s="35">
        <v>200</v>
      </c>
      <c r="D15" s="35">
        <v>190</v>
      </c>
      <c r="E15" s="35">
        <v>175</v>
      </c>
      <c r="F15" s="36">
        <v>225</v>
      </c>
      <c r="H15" s="21" t="s">
        <v>65</v>
      </c>
      <c r="I15">
        <f>SUMPRODUCT(C4:F7,C14:F17)</f>
        <v>1049</v>
      </c>
    </row>
    <row r="16" spans="2:9" x14ac:dyDescent="0.25">
      <c r="B16" s="34">
        <v>3</v>
      </c>
      <c r="C16" s="35">
        <v>330</v>
      </c>
      <c r="D16" s="35">
        <v>320</v>
      </c>
      <c r="E16" s="35">
        <v>315</v>
      </c>
      <c r="F16" s="36">
        <v>300</v>
      </c>
    </row>
    <row r="17" spans="2:6" ht="15.75" thickBot="1" x14ac:dyDescent="0.3">
      <c r="B17" s="37">
        <v>4</v>
      </c>
      <c r="C17" s="39">
        <v>375</v>
      </c>
      <c r="D17" s="39">
        <v>389</v>
      </c>
      <c r="E17" s="39">
        <v>425</v>
      </c>
      <c r="F17" s="40">
        <v>445</v>
      </c>
    </row>
  </sheetData>
  <mergeCells count="2">
    <mergeCell ref="C2:F2"/>
    <mergeCell ref="C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H17"/>
  <sheetViews>
    <sheetView workbookViewId="0">
      <selection activeCell="E32" sqref="E32"/>
    </sheetView>
  </sheetViews>
  <sheetFormatPr defaultRowHeight="15" x14ac:dyDescent="0.25"/>
  <cols>
    <col min="1" max="1" width="33.85546875" customWidth="1"/>
    <col min="2" max="3" width="19.140625" customWidth="1"/>
    <col min="4" max="4" width="18" customWidth="1"/>
    <col min="5" max="5" width="42.42578125" customWidth="1"/>
    <col min="6" max="6" width="33.42578125" customWidth="1"/>
    <col min="7" max="7" width="22.140625" customWidth="1"/>
    <col min="8" max="8" width="23.140625" customWidth="1"/>
    <col min="9" max="9" width="14.7109375" customWidth="1"/>
  </cols>
  <sheetData>
    <row r="2" spans="1:8" x14ac:dyDescent="0.25">
      <c r="B2" s="10" t="s">
        <v>70</v>
      </c>
      <c r="C2" s="10" t="s">
        <v>71</v>
      </c>
      <c r="D2" s="10" t="s">
        <v>72</v>
      </c>
    </row>
    <row r="3" spans="1:8" x14ac:dyDescent="0.25">
      <c r="A3" s="11" t="s">
        <v>67</v>
      </c>
      <c r="B3">
        <v>342.85714285714295</v>
      </c>
      <c r="C3">
        <v>85.714285714285694</v>
      </c>
      <c r="D3">
        <v>171.42857142857136</v>
      </c>
      <c r="E3" s="12" t="s">
        <v>76</v>
      </c>
      <c r="F3">
        <f>SUM(B3:D3)</f>
        <v>600</v>
      </c>
      <c r="G3" s="93" t="s">
        <v>83</v>
      </c>
      <c r="H3" s="94">
        <v>600</v>
      </c>
    </row>
    <row r="4" spans="1:8" x14ac:dyDescent="0.25">
      <c r="A4" s="11" t="s">
        <v>73</v>
      </c>
      <c r="B4" s="14">
        <v>5</v>
      </c>
      <c r="C4" s="14">
        <v>5.25</v>
      </c>
      <c r="D4" s="14">
        <v>5.5</v>
      </c>
      <c r="G4" s="93"/>
      <c r="H4" s="94"/>
    </row>
    <row r="5" spans="1:8" x14ac:dyDescent="0.25">
      <c r="A5" s="11" t="s">
        <v>74</v>
      </c>
      <c r="B5" s="14">
        <f>B3*B4</f>
        <v>1714.2857142857147</v>
      </c>
      <c r="C5" s="14">
        <f t="shared" ref="C5" si="0">C3*C4</f>
        <v>449.99999999999989</v>
      </c>
      <c r="D5" s="14">
        <f>D3*D4</f>
        <v>942.85714285714243</v>
      </c>
      <c r="E5" s="12" t="s">
        <v>75</v>
      </c>
      <c r="F5" s="14">
        <f>SUM(B5:D5)</f>
        <v>3107.1428571428569</v>
      </c>
    </row>
    <row r="8" spans="1:8" x14ac:dyDescent="0.25">
      <c r="B8" s="92" t="s">
        <v>77</v>
      </c>
      <c r="C8" s="92"/>
      <c r="D8" s="92"/>
      <c r="E8" s="12" t="s">
        <v>82</v>
      </c>
    </row>
    <row r="9" spans="1:8" x14ac:dyDescent="0.25">
      <c r="A9" s="11" t="s">
        <v>78</v>
      </c>
      <c r="B9" s="15">
        <v>0.2</v>
      </c>
      <c r="C9" s="15">
        <v>0.4</v>
      </c>
      <c r="D9" s="15">
        <v>0.1</v>
      </c>
      <c r="E9" s="15">
        <v>0.2</v>
      </c>
    </row>
    <row r="10" spans="1:8" x14ac:dyDescent="0.25">
      <c r="A10" s="11" t="s">
        <v>79</v>
      </c>
      <c r="B10" s="15">
        <v>0.6</v>
      </c>
      <c r="C10" s="15">
        <v>0.3</v>
      </c>
      <c r="D10" s="15">
        <v>0.4</v>
      </c>
      <c r="E10" s="15">
        <v>0.3</v>
      </c>
      <c r="F10" s="15"/>
    </row>
    <row r="11" spans="1:8" x14ac:dyDescent="0.25">
      <c r="A11" s="11" t="s">
        <v>80</v>
      </c>
      <c r="B11" s="15">
        <v>0.2</v>
      </c>
      <c r="C11" s="15">
        <v>0.3</v>
      </c>
      <c r="D11" s="15">
        <v>0.5</v>
      </c>
      <c r="E11" s="15">
        <v>0.3</v>
      </c>
      <c r="F11" s="15">
        <v>0.45</v>
      </c>
    </row>
    <row r="14" spans="1:8" x14ac:dyDescent="0.25">
      <c r="B14" s="92" t="s">
        <v>81</v>
      </c>
      <c r="C14" s="92"/>
      <c r="D14" s="92"/>
      <c r="E14" s="12" t="s">
        <v>84</v>
      </c>
    </row>
    <row r="15" spans="1:8" x14ac:dyDescent="0.25">
      <c r="A15" s="11" t="s">
        <v>78</v>
      </c>
      <c r="B15">
        <f>B9*B$3</f>
        <v>68.571428571428598</v>
      </c>
      <c r="C15">
        <f>C9*C$3</f>
        <v>34.285714285714278</v>
      </c>
      <c r="D15">
        <f>D9*D$3</f>
        <v>17.142857142857135</v>
      </c>
      <c r="E15">
        <f>SUM(B15:D15)/600</f>
        <v>0.2</v>
      </c>
    </row>
    <row r="16" spans="1:8" x14ac:dyDescent="0.25">
      <c r="A16" s="11" t="s">
        <v>79</v>
      </c>
      <c r="B16">
        <f>B10*$B$3</f>
        <v>205.71428571428575</v>
      </c>
      <c r="C16">
        <f>C10*C$3</f>
        <v>25.714285714285708</v>
      </c>
      <c r="D16">
        <f>D10*D$3</f>
        <v>68.571428571428541</v>
      </c>
      <c r="E16">
        <f t="shared" ref="E16:E17" si="1">SUM(B16:D16)/600</f>
        <v>0.5</v>
      </c>
    </row>
    <row r="17" spans="1:5" x14ac:dyDescent="0.25">
      <c r="A17" s="11" t="s">
        <v>80</v>
      </c>
      <c r="B17">
        <f>B11*$B$3</f>
        <v>68.571428571428598</v>
      </c>
      <c r="C17">
        <f>C11*C$3</f>
        <v>25.714285714285708</v>
      </c>
      <c r="D17">
        <f>D11*D$3</f>
        <v>85.71428571428568</v>
      </c>
      <c r="E17">
        <f t="shared" si="1"/>
        <v>0.3</v>
      </c>
    </row>
  </sheetData>
  <mergeCells count="4">
    <mergeCell ref="B8:D8"/>
    <mergeCell ref="B14:D14"/>
    <mergeCell ref="G3:G4"/>
    <mergeCell ref="H3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2"/>
  <sheetViews>
    <sheetView workbookViewId="0">
      <selection activeCell="G11" sqref="G11"/>
    </sheetView>
  </sheetViews>
  <sheetFormatPr defaultRowHeight="15" x14ac:dyDescent="0.25"/>
  <cols>
    <col min="1" max="1" width="23.5703125" customWidth="1"/>
    <col min="2" max="2" width="23.7109375" customWidth="1"/>
    <col min="3" max="3" width="23.140625" customWidth="1"/>
    <col min="4" max="4" width="24.7109375" customWidth="1"/>
    <col min="5" max="5" width="28.85546875" customWidth="1"/>
    <col min="6" max="6" width="29.85546875" customWidth="1"/>
    <col min="7" max="7" width="33.7109375" customWidth="1"/>
  </cols>
  <sheetData>
    <row r="1" spans="1:7" ht="15.75" thickBot="1" x14ac:dyDescent="0.3"/>
    <row r="2" spans="1:7" x14ac:dyDescent="0.25">
      <c r="A2" s="76" t="s">
        <v>85</v>
      </c>
      <c r="B2" s="77" t="s">
        <v>86</v>
      </c>
      <c r="C2" s="77" t="s">
        <v>87</v>
      </c>
      <c r="D2" s="77" t="s">
        <v>88</v>
      </c>
      <c r="E2" s="77" t="s">
        <v>149</v>
      </c>
      <c r="F2" s="77" t="s">
        <v>150</v>
      </c>
      <c r="G2" s="78" t="s">
        <v>173</v>
      </c>
    </row>
    <row r="3" spans="1:7" x14ac:dyDescent="0.25">
      <c r="A3" s="79">
        <v>1</v>
      </c>
      <c r="B3" s="80">
        <v>17.25</v>
      </c>
      <c r="C3" s="80">
        <v>100</v>
      </c>
      <c r="D3" s="80">
        <v>150</v>
      </c>
      <c r="E3" s="80">
        <v>69.230769230769482</v>
      </c>
      <c r="F3" s="80">
        <v>80.769230769230518</v>
      </c>
      <c r="G3" s="81">
        <f>SUM(E3:F3)</f>
        <v>150</v>
      </c>
    </row>
    <row r="4" spans="1:7" x14ac:dyDescent="0.25">
      <c r="A4" s="79">
        <v>2</v>
      </c>
      <c r="B4" s="80">
        <v>15.75</v>
      </c>
      <c r="C4" s="80">
        <v>87</v>
      </c>
      <c r="D4" s="80">
        <v>350</v>
      </c>
      <c r="E4" s="80">
        <v>230.76923076923052</v>
      </c>
      <c r="F4" s="80">
        <v>119.23076923076951</v>
      </c>
      <c r="G4" s="81">
        <f>SUM(E4:F4)</f>
        <v>350</v>
      </c>
    </row>
    <row r="5" spans="1:7" x14ac:dyDescent="0.25">
      <c r="A5" s="79">
        <v>3</v>
      </c>
      <c r="B5" s="80">
        <v>17.75</v>
      </c>
      <c r="C5" s="80">
        <v>110</v>
      </c>
      <c r="D5" s="80">
        <v>300</v>
      </c>
      <c r="E5" s="80">
        <v>0</v>
      </c>
      <c r="F5" s="80">
        <v>249.99999999999997</v>
      </c>
      <c r="G5" s="81">
        <f>SUM(E5:F5)</f>
        <v>249.99999999999997</v>
      </c>
    </row>
    <row r="6" spans="1:7" x14ac:dyDescent="0.25">
      <c r="A6" s="34"/>
      <c r="B6" s="35"/>
      <c r="C6" s="35"/>
      <c r="D6" s="35"/>
      <c r="E6" s="35"/>
      <c r="F6" s="35"/>
      <c r="G6" s="36"/>
    </row>
    <row r="7" spans="1:7" ht="15.75" thickBot="1" x14ac:dyDescent="0.3">
      <c r="A7" s="37"/>
      <c r="B7" s="39"/>
      <c r="C7" s="39"/>
      <c r="D7" s="39" t="s">
        <v>33</v>
      </c>
      <c r="E7" s="39">
        <f>SUM(E3:E5)</f>
        <v>300</v>
      </c>
      <c r="F7" s="39">
        <f>SUM(F3:F5)</f>
        <v>450</v>
      </c>
      <c r="G7" s="40"/>
    </row>
    <row r="8" spans="1:7" ht="15.75" thickBot="1" x14ac:dyDescent="0.3"/>
    <row r="9" spans="1:7" x14ac:dyDescent="0.25">
      <c r="A9" s="62" t="s">
        <v>89</v>
      </c>
      <c r="B9" s="63" t="s">
        <v>92</v>
      </c>
      <c r="C9" s="63" t="s">
        <v>93</v>
      </c>
      <c r="D9" s="63" t="s">
        <v>94</v>
      </c>
      <c r="E9" s="63" t="s">
        <v>202</v>
      </c>
      <c r="F9" s="63" t="s">
        <v>203</v>
      </c>
      <c r="G9" s="64" t="s">
        <v>172</v>
      </c>
    </row>
    <row r="10" spans="1:7" x14ac:dyDescent="0.25">
      <c r="A10" s="68" t="s">
        <v>90</v>
      </c>
      <c r="B10" s="69">
        <v>21</v>
      </c>
      <c r="C10" s="35">
        <v>90</v>
      </c>
      <c r="D10" s="35">
        <v>300</v>
      </c>
      <c r="E10" s="35">
        <f>SUMPRODUCT(E3:E5,B3:B5)</f>
        <v>4828.8461538461543</v>
      </c>
      <c r="F10" s="49">
        <f>B10*E7</f>
        <v>6300</v>
      </c>
      <c r="G10" s="36">
        <f>SUMPRODUCT(E3:E5,C3:C5)/D10</f>
        <v>90.000000000000014</v>
      </c>
    </row>
    <row r="11" spans="1:7" ht="15.75" thickBot="1" x14ac:dyDescent="0.3">
      <c r="A11" s="51" t="s">
        <v>91</v>
      </c>
      <c r="B11" s="70">
        <v>25</v>
      </c>
      <c r="C11" s="39">
        <v>97</v>
      </c>
      <c r="D11" s="39">
        <v>450</v>
      </c>
      <c r="E11" s="39">
        <f>SUMPRODUCT(F3:F5,B3:B5)</f>
        <v>7708.6538461538457</v>
      </c>
      <c r="F11" s="52">
        <f>B11*F7</f>
        <v>11250</v>
      </c>
      <c r="G11" s="75">
        <f>SUMPRODUCT(F3:F5,C3:C5)/D11</f>
        <v>102.11111111111111</v>
      </c>
    </row>
    <row r="12" spans="1:7" x14ac:dyDescent="0.25">
      <c r="A12" s="19"/>
      <c r="D12" s="19"/>
    </row>
    <row r="13" spans="1:7" x14ac:dyDescent="0.25">
      <c r="A13" s="19"/>
      <c r="D13" s="19"/>
    </row>
    <row r="14" spans="1:7" x14ac:dyDescent="0.25">
      <c r="D14" s="19"/>
    </row>
    <row r="15" spans="1:7" x14ac:dyDescent="0.25">
      <c r="A15" s="21" t="s">
        <v>134</v>
      </c>
      <c r="B15">
        <f>SUM(E7:F7)*1000</f>
        <v>750000</v>
      </c>
      <c r="D15" s="19"/>
    </row>
    <row r="16" spans="1:7" x14ac:dyDescent="0.25">
      <c r="D16" s="19"/>
    </row>
    <row r="17" spans="1:10" x14ac:dyDescent="0.25">
      <c r="A17" s="21" t="s">
        <v>135</v>
      </c>
      <c r="B17" s="14">
        <f>SUM(E10:E11)*1000</f>
        <v>12537500</v>
      </c>
      <c r="D17" s="19"/>
    </row>
    <row r="18" spans="1:10" x14ac:dyDescent="0.25">
      <c r="A18" s="21" t="s">
        <v>136</v>
      </c>
      <c r="B18" s="14">
        <f>SUM(F10:F11)*1000</f>
        <v>17550000</v>
      </c>
    </row>
    <row r="20" spans="1:10" x14ac:dyDescent="0.25">
      <c r="A20" s="21" t="s">
        <v>55</v>
      </c>
      <c r="B20" s="14">
        <f>B18-B17</f>
        <v>5012500</v>
      </c>
      <c r="C20" s="16"/>
    </row>
    <row r="21" spans="1:10" x14ac:dyDescent="0.25">
      <c r="I21" s="14"/>
    </row>
    <row r="22" spans="1:10" x14ac:dyDescent="0.25">
      <c r="J22" s="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D17"/>
  <sheetViews>
    <sheetView workbookViewId="0">
      <selection activeCell="C32" sqref="C32"/>
    </sheetView>
  </sheetViews>
  <sheetFormatPr defaultRowHeight="15" x14ac:dyDescent="0.25"/>
  <cols>
    <col min="2" max="2" width="32.42578125" customWidth="1"/>
    <col min="3" max="3" width="32.7109375" customWidth="1"/>
    <col min="4" max="4" width="26.85546875" customWidth="1"/>
  </cols>
  <sheetData>
    <row r="1" spans="2:4" x14ac:dyDescent="0.25">
      <c r="B1" s="62" t="s">
        <v>137</v>
      </c>
      <c r="C1" s="63" t="s">
        <v>138</v>
      </c>
      <c r="D1" s="64" t="s">
        <v>139</v>
      </c>
    </row>
    <row r="2" spans="2:4" x14ac:dyDescent="0.25">
      <c r="B2" s="34" t="s">
        <v>140</v>
      </c>
      <c r="C2" s="35">
        <v>90</v>
      </c>
      <c r="D2" s="36">
        <f>SUM(C10,C15)</f>
        <v>90</v>
      </c>
    </row>
    <row r="3" spans="2:4" x14ac:dyDescent="0.25">
      <c r="B3" s="34" t="s">
        <v>141</v>
      </c>
      <c r="C3" s="35">
        <v>215</v>
      </c>
      <c r="D3" s="36">
        <f>SUM(C10,C11)</f>
        <v>215</v>
      </c>
    </row>
    <row r="4" spans="2:4" x14ac:dyDescent="0.25">
      <c r="B4" s="34" t="s">
        <v>142</v>
      </c>
      <c r="C4" s="35">
        <v>250</v>
      </c>
      <c r="D4" s="36">
        <f>SUM(C11,C12)</f>
        <v>250</v>
      </c>
    </row>
    <row r="5" spans="2:4" x14ac:dyDescent="0.25">
      <c r="B5" s="34" t="s">
        <v>143</v>
      </c>
      <c r="C5" s="35">
        <v>165</v>
      </c>
      <c r="D5" s="36">
        <f t="shared" ref="D5" si="0">SUM(C12,C13)</f>
        <v>165</v>
      </c>
    </row>
    <row r="6" spans="2:4" x14ac:dyDescent="0.25">
      <c r="B6" s="34" t="s">
        <v>144</v>
      </c>
      <c r="C6" s="35">
        <v>300</v>
      </c>
      <c r="D6" s="36">
        <f>SUM(C13,C14)</f>
        <v>300</v>
      </c>
    </row>
    <row r="7" spans="2:4" ht="15.75" thickBot="1" x14ac:dyDescent="0.3">
      <c r="B7" s="37" t="s">
        <v>145</v>
      </c>
      <c r="C7" s="39">
        <v>125</v>
      </c>
      <c r="D7" s="40">
        <f>SUM(C14,C15)</f>
        <v>260</v>
      </c>
    </row>
    <row r="8" spans="2:4" ht="15.75" thickBot="1" x14ac:dyDescent="0.3"/>
    <row r="9" spans="2:4" x14ac:dyDescent="0.25">
      <c r="B9" s="65" t="s">
        <v>146</v>
      </c>
      <c r="C9" s="66" t="s">
        <v>147</v>
      </c>
    </row>
    <row r="10" spans="2:4" x14ac:dyDescent="0.25">
      <c r="B10" s="67">
        <v>0</v>
      </c>
      <c r="C10" s="36">
        <v>90</v>
      </c>
    </row>
    <row r="11" spans="2:4" x14ac:dyDescent="0.25">
      <c r="B11" s="67">
        <v>0.16666666666666666</v>
      </c>
      <c r="C11" s="36">
        <v>125</v>
      </c>
    </row>
    <row r="12" spans="2:4" x14ac:dyDescent="0.25">
      <c r="B12" s="67">
        <v>0.33333333333333331</v>
      </c>
      <c r="C12" s="36">
        <v>125</v>
      </c>
    </row>
    <row r="13" spans="2:4" x14ac:dyDescent="0.25">
      <c r="B13" s="67">
        <v>0.5</v>
      </c>
      <c r="C13" s="36">
        <v>40</v>
      </c>
    </row>
    <row r="14" spans="2:4" x14ac:dyDescent="0.25">
      <c r="B14" s="67">
        <v>0.66666666666666663</v>
      </c>
      <c r="C14" s="36">
        <v>260</v>
      </c>
    </row>
    <row r="15" spans="2:4" x14ac:dyDescent="0.25">
      <c r="B15" s="67">
        <v>0.83333333333333337</v>
      </c>
      <c r="C15" s="36">
        <v>0</v>
      </c>
    </row>
    <row r="16" spans="2:4" x14ac:dyDescent="0.25">
      <c r="B16" s="34"/>
      <c r="C16" s="36"/>
    </row>
    <row r="17" spans="2:3" ht="15.75" thickBot="1" x14ac:dyDescent="0.3">
      <c r="B17" s="61" t="s">
        <v>148</v>
      </c>
      <c r="C17" s="40">
        <f>SUM(C10:C15)</f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17"/>
  <sheetViews>
    <sheetView workbookViewId="0">
      <selection activeCell="G27" sqref="G27"/>
    </sheetView>
  </sheetViews>
  <sheetFormatPr defaultRowHeight="15" x14ac:dyDescent="0.25"/>
  <cols>
    <col min="1" max="1" width="19.28515625" customWidth="1"/>
    <col min="2" max="2" width="13.28515625" customWidth="1"/>
    <col min="3" max="3" width="12.5703125" customWidth="1"/>
    <col min="4" max="4" width="12.140625" customWidth="1"/>
    <col min="5" max="5" width="13.85546875" customWidth="1"/>
    <col min="6" max="6" width="20.140625" customWidth="1"/>
    <col min="7" max="7" width="15.28515625" customWidth="1"/>
  </cols>
  <sheetData>
    <row r="1" spans="1:7" ht="15.75" thickBot="1" x14ac:dyDescent="0.3"/>
    <row r="2" spans="1:7" x14ac:dyDescent="0.25">
      <c r="A2" s="28"/>
      <c r="B2" s="95" t="s">
        <v>95</v>
      </c>
      <c r="C2" s="95"/>
      <c r="D2" s="95"/>
      <c r="E2" s="96"/>
    </row>
    <row r="3" spans="1:7" x14ac:dyDescent="0.25">
      <c r="A3" s="34"/>
      <c r="B3" s="55" t="s">
        <v>98</v>
      </c>
      <c r="C3" s="55" t="s">
        <v>99</v>
      </c>
      <c r="D3" s="55" t="s">
        <v>100</v>
      </c>
      <c r="E3" s="56" t="s">
        <v>101</v>
      </c>
    </row>
    <row r="4" spans="1:7" x14ac:dyDescent="0.25">
      <c r="A4" s="57" t="s">
        <v>96</v>
      </c>
      <c r="B4" s="42">
        <v>54</v>
      </c>
      <c r="C4" s="42">
        <v>17</v>
      </c>
      <c r="D4" s="42">
        <v>23</v>
      </c>
      <c r="E4" s="43">
        <v>30</v>
      </c>
    </row>
    <row r="5" spans="1:7" x14ac:dyDescent="0.25">
      <c r="A5" s="57" t="s">
        <v>97</v>
      </c>
      <c r="B5" s="42">
        <v>24</v>
      </c>
      <c r="C5" s="42">
        <v>18</v>
      </c>
      <c r="D5" s="42">
        <v>19</v>
      </c>
      <c r="E5" s="43">
        <v>31</v>
      </c>
    </row>
    <row r="6" spans="1:7" ht="15.75" thickBot="1" x14ac:dyDescent="0.3">
      <c r="A6" s="37"/>
      <c r="B6" s="39"/>
      <c r="C6" s="39"/>
      <c r="D6" s="39"/>
      <c r="E6" s="40"/>
    </row>
    <row r="7" spans="1:7" ht="15.75" thickBot="1" x14ac:dyDescent="0.3"/>
    <row r="8" spans="1:7" x14ac:dyDescent="0.25">
      <c r="A8" s="28"/>
      <c r="B8" s="95" t="s">
        <v>102</v>
      </c>
      <c r="C8" s="95"/>
      <c r="D8" s="95"/>
      <c r="E8" s="95"/>
      <c r="F8" s="29"/>
      <c r="G8" s="30"/>
    </row>
    <row r="9" spans="1:7" x14ac:dyDescent="0.25">
      <c r="A9" s="34"/>
      <c r="B9" s="55" t="s">
        <v>98</v>
      </c>
      <c r="C9" s="55" t="s">
        <v>99</v>
      </c>
      <c r="D9" s="55" t="s">
        <v>100</v>
      </c>
      <c r="E9" s="55" t="s">
        <v>101</v>
      </c>
      <c r="F9" s="58" t="s">
        <v>103</v>
      </c>
      <c r="G9" s="59" t="s">
        <v>107</v>
      </c>
    </row>
    <row r="10" spans="1:7" x14ac:dyDescent="0.25">
      <c r="A10" s="57" t="s">
        <v>96</v>
      </c>
      <c r="B10" s="35">
        <v>0</v>
      </c>
      <c r="C10" s="35">
        <v>10</v>
      </c>
      <c r="D10" s="35">
        <v>1</v>
      </c>
      <c r="E10" s="35">
        <v>5</v>
      </c>
      <c r="F10" s="35">
        <f>SUM(B10:E10)</f>
        <v>16</v>
      </c>
      <c r="G10" s="36">
        <v>16</v>
      </c>
    </row>
    <row r="11" spans="1:7" x14ac:dyDescent="0.25">
      <c r="A11" s="57" t="s">
        <v>97</v>
      </c>
      <c r="B11" s="35">
        <v>9</v>
      </c>
      <c r="C11" s="35">
        <v>0</v>
      </c>
      <c r="D11" s="35">
        <v>9</v>
      </c>
      <c r="E11" s="35">
        <v>0</v>
      </c>
      <c r="F11" s="35">
        <f>SUM(B11:E11)</f>
        <v>18</v>
      </c>
      <c r="G11" s="36">
        <v>18</v>
      </c>
    </row>
    <row r="12" spans="1:7" x14ac:dyDescent="0.25">
      <c r="A12" s="60" t="s">
        <v>104</v>
      </c>
      <c r="B12" s="35">
        <f>SUM(B10:B11)</f>
        <v>9</v>
      </c>
      <c r="C12" s="35">
        <f>SUM(C10:C11)</f>
        <v>10</v>
      </c>
      <c r="D12" s="35">
        <f t="shared" ref="D12" si="0">SUM(D10:D11)</f>
        <v>10</v>
      </c>
      <c r="E12" s="35">
        <f>SUM(E10:E11)</f>
        <v>5</v>
      </c>
      <c r="F12" s="35"/>
      <c r="G12" s="36"/>
    </row>
    <row r="13" spans="1:7" x14ac:dyDescent="0.25">
      <c r="A13" s="60" t="s">
        <v>105</v>
      </c>
      <c r="B13" s="35">
        <v>10</v>
      </c>
      <c r="C13" s="35">
        <v>10</v>
      </c>
      <c r="D13" s="35">
        <v>10</v>
      </c>
      <c r="E13" s="35">
        <v>10</v>
      </c>
      <c r="F13" s="35"/>
      <c r="G13" s="36"/>
    </row>
    <row r="14" spans="1:7" ht="15.75" thickBot="1" x14ac:dyDescent="0.3">
      <c r="A14" s="61" t="s">
        <v>106</v>
      </c>
      <c r="B14" s="39">
        <v>5</v>
      </c>
      <c r="C14" s="39">
        <v>5</v>
      </c>
      <c r="D14" s="39">
        <v>5</v>
      </c>
      <c r="E14" s="39">
        <v>5</v>
      </c>
      <c r="F14" s="39"/>
      <c r="G14" s="40"/>
    </row>
    <row r="17" spans="1:2" x14ac:dyDescent="0.25">
      <c r="A17" s="12" t="s">
        <v>108</v>
      </c>
      <c r="B17">
        <f>SUMPRODUCT(B4:E5,B10:E11)</f>
        <v>730</v>
      </c>
    </row>
  </sheetData>
  <mergeCells count="2">
    <mergeCell ref="B2:E2"/>
    <mergeCell ref="B8:E8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R26"/>
  <sheetViews>
    <sheetView zoomScale="85" zoomScaleNormal="85" workbookViewId="0">
      <selection activeCell="L29" sqref="L29"/>
    </sheetView>
  </sheetViews>
  <sheetFormatPr defaultRowHeight="15" x14ac:dyDescent="0.25"/>
  <cols>
    <col min="1" max="1" width="24.28515625" customWidth="1"/>
    <col min="2" max="2" width="10.85546875" customWidth="1"/>
    <col min="3" max="3" width="11" customWidth="1"/>
    <col min="4" max="7" width="10.85546875" bestFit="1" customWidth="1"/>
    <col min="8" max="8" width="9.85546875" bestFit="1" customWidth="1"/>
    <col min="9" max="9" width="22.7109375" customWidth="1"/>
    <col min="10" max="10" width="17.7109375" customWidth="1"/>
    <col min="11" max="11" width="16.85546875" customWidth="1"/>
    <col min="12" max="12" width="14.42578125" customWidth="1"/>
    <col min="13" max="14" width="15.28515625" customWidth="1"/>
    <col min="15" max="15" width="14.42578125" customWidth="1"/>
    <col min="16" max="16" width="13.85546875" customWidth="1"/>
    <col min="17" max="17" width="27.42578125" customWidth="1"/>
    <col min="18" max="18" width="13.140625" customWidth="1"/>
  </cols>
  <sheetData>
    <row r="1" spans="1:18" x14ac:dyDescent="0.25">
      <c r="A1" s="46"/>
      <c r="B1" s="97" t="s">
        <v>151</v>
      </c>
      <c r="C1" s="97"/>
      <c r="D1" s="97"/>
      <c r="E1" s="97"/>
      <c r="F1" s="97"/>
      <c r="G1" s="97"/>
      <c r="H1" s="97"/>
      <c r="I1" s="47"/>
      <c r="J1" s="99" t="s">
        <v>169</v>
      </c>
      <c r="K1" s="48"/>
    </row>
    <row r="2" spans="1:18" x14ac:dyDescent="0.25">
      <c r="A2" s="31" t="s">
        <v>152</v>
      </c>
      <c r="B2" s="32" t="s">
        <v>157</v>
      </c>
      <c r="C2" s="32" t="s">
        <v>158</v>
      </c>
      <c r="D2" s="32" t="s">
        <v>159</v>
      </c>
      <c r="E2" s="32" t="s">
        <v>160</v>
      </c>
      <c r="F2" s="32" t="s">
        <v>161</v>
      </c>
      <c r="G2" s="32" t="s">
        <v>162</v>
      </c>
      <c r="H2" s="32" t="s">
        <v>163</v>
      </c>
      <c r="I2" s="32" t="s">
        <v>168</v>
      </c>
      <c r="J2" s="100"/>
      <c r="K2" s="33" t="s">
        <v>170</v>
      </c>
    </row>
    <row r="3" spans="1:18" x14ac:dyDescent="0.25">
      <c r="A3" s="41" t="s">
        <v>153</v>
      </c>
      <c r="B3" s="49">
        <v>2.5</v>
      </c>
      <c r="C3" s="49">
        <v>2.75</v>
      </c>
      <c r="D3" s="49">
        <v>1.75</v>
      </c>
      <c r="E3" s="49">
        <v>2</v>
      </c>
      <c r="F3" s="49">
        <v>2.1</v>
      </c>
      <c r="G3" s="49">
        <v>1.8</v>
      </c>
      <c r="H3" s="49">
        <v>1.65</v>
      </c>
      <c r="I3" s="35">
        <f>SUMPRODUCT(J13:P13,B3:H3)</f>
        <v>31500</v>
      </c>
      <c r="J3" s="49">
        <v>35.5</v>
      </c>
      <c r="K3" s="50">
        <f>J3*Q13</f>
        <v>639000</v>
      </c>
    </row>
    <row r="4" spans="1:18" x14ac:dyDescent="0.25">
      <c r="A4" s="41" t="s">
        <v>154</v>
      </c>
      <c r="B4" s="49">
        <v>1.85</v>
      </c>
      <c r="C4" s="49">
        <v>1.9</v>
      </c>
      <c r="D4" s="49">
        <v>1.5</v>
      </c>
      <c r="E4" s="49">
        <v>1.6</v>
      </c>
      <c r="F4" s="49">
        <v>1</v>
      </c>
      <c r="G4" s="49">
        <v>1.9</v>
      </c>
      <c r="H4" s="49">
        <v>1.85</v>
      </c>
      <c r="I4" s="35">
        <f t="shared" ref="I4:I6" si="0">SUMPRODUCT(J14:P14,B4:H4)</f>
        <v>15510</v>
      </c>
      <c r="J4" s="49">
        <v>37.5</v>
      </c>
      <c r="K4" s="50">
        <f t="shared" ref="K4:K5" si="1">J4*Q14</f>
        <v>562500</v>
      </c>
    </row>
    <row r="5" spans="1:18" x14ac:dyDescent="0.25">
      <c r="A5" s="41" t="s">
        <v>155</v>
      </c>
      <c r="B5" s="49">
        <v>2.2999999999999998</v>
      </c>
      <c r="C5" s="49">
        <v>2.25</v>
      </c>
      <c r="D5" s="49">
        <v>1.85</v>
      </c>
      <c r="E5" s="49">
        <v>1.25</v>
      </c>
      <c r="F5" s="49">
        <v>1.5</v>
      </c>
      <c r="G5" s="49">
        <v>2.25</v>
      </c>
      <c r="H5" s="49">
        <v>2</v>
      </c>
      <c r="I5" s="35">
        <f t="shared" si="0"/>
        <v>39050</v>
      </c>
      <c r="J5" s="49">
        <v>39</v>
      </c>
      <c r="K5" s="50">
        <f t="shared" si="1"/>
        <v>975000</v>
      </c>
      <c r="L5" s="21" t="s">
        <v>108</v>
      </c>
      <c r="M5" s="14">
        <f>SUM(I3:I6,K3:K6)</f>
        <v>3011360</v>
      </c>
    </row>
    <row r="6" spans="1:18" ht="15.75" thickBot="1" x14ac:dyDescent="0.3">
      <c r="A6" s="51" t="s">
        <v>156</v>
      </c>
      <c r="B6" s="52">
        <v>1.9</v>
      </c>
      <c r="C6" s="52">
        <v>0.9</v>
      </c>
      <c r="D6" s="52">
        <v>1.6</v>
      </c>
      <c r="E6" s="52">
        <v>1.75</v>
      </c>
      <c r="F6" s="52">
        <v>2</v>
      </c>
      <c r="G6" s="52">
        <v>2.5</v>
      </c>
      <c r="H6" s="52">
        <v>2.65</v>
      </c>
      <c r="I6" s="39">
        <f t="shared" si="0"/>
        <v>23800</v>
      </c>
      <c r="J6" s="52">
        <v>36.25</v>
      </c>
      <c r="K6" s="53">
        <f>J6*Q16</f>
        <v>725000</v>
      </c>
    </row>
    <row r="7" spans="1:18" x14ac:dyDescent="0.25">
      <c r="K7" s="14"/>
    </row>
    <row r="10" spans="1:18" ht="15.75" thickBot="1" x14ac:dyDescent="0.3"/>
    <row r="11" spans="1:18" x14ac:dyDescent="0.25">
      <c r="I11" s="46"/>
      <c r="J11" s="98" t="s">
        <v>167</v>
      </c>
      <c r="K11" s="98"/>
      <c r="L11" s="98"/>
      <c r="M11" s="98"/>
      <c r="N11" s="98"/>
      <c r="O11" s="98"/>
      <c r="P11" s="98"/>
      <c r="Q11" s="47"/>
      <c r="R11" s="48"/>
    </row>
    <row r="12" spans="1:18" x14ac:dyDescent="0.25">
      <c r="I12" s="31" t="s">
        <v>152</v>
      </c>
      <c r="J12" s="32" t="s">
        <v>157</v>
      </c>
      <c r="K12" s="32" t="s">
        <v>158</v>
      </c>
      <c r="L12" s="32" t="s">
        <v>159</v>
      </c>
      <c r="M12" s="32" t="s">
        <v>160</v>
      </c>
      <c r="N12" s="32" t="s">
        <v>161</v>
      </c>
      <c r="O12" s="32" t="s">
        <v>162</v>
      </c>
      <c r="P12" s="32" t="s">
        <v>163</v>
      </c>
      <c r="Q12" s="32" t="s">
        <v>171</v>
      </c>
      <c r="R12" s="33" t="s">
        <v>105</v>
      </c>
    </row>
    <row r="13" spans="1:18" x14ac:dyDescent="0.25">
      <c r="I13" s="41" t="s">
        <v>153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12000</v>
      </c>
      <c r="P13" s="35">
        <v>6000</v>
      </c>
      <c r="Q13" s="35">
        <f>SUM(J13:P13)</f>
        <v>18000</v>
      </c>
      <c r="R13" s="54">
        <v>18000</v>
      </c>
    </row>
    <row r="14" spans="1:18" x14ac:dyDescent="0.25">
      <c r="I14" s="41" t="s">
        <v>154</v>
      </c>
      <c r="J14" s="35">
        <v>600</v>
      </c>
      <c r="K14" s="35">
        <v>0</v>
      </c>
      <c r="L14" s="35">
        <v>0</v>
      </c>
      <c r="M14" s="35">
        <v>0</v>
      </c>
      <c r="N14" s="35">
        <v>14400</v>
      </c>
      <c r="O14" s="35">
        <v>0</v>
      </c>
      <c r="P14" s="35">
        <v>0</v>
      </c>
      <c r="Q14" s="35">
        <f t="shared" ref="Q14:Q16" si="2">SUM(J14:P14)</f>
        <v>15000</v>
      </c>
      <c r="R14" s="54">
        <v>15000</v>
      </c>
    </row>
    <row r="15" spans="1:18" x14ac:dyDescent="0.25">
      <c r="I15" s="41" t="s">
        <v>155</v>
      </c>
      <c r="J15" s="35">
        <v>400</v>
      </c>
      <c r="K15" s="35">
        <v>0</v>
      </c>
      <c r="L15" s="35">
        <v>10800</v>
      </c>
      <c r="M15" s="35">
        <v>12600</v>
      </c>
      <c r="N15" s="35">
        <v>0</v>
      </c>
      <c r="O15" s="35">
        <v>0</v>
      </c>
      <c r="P15" s="35">
        <v>1200</v>
      </c>
      <c r="Q15" s="35">
        <f t="shared" si="2"/>
        <v>25000</v>
      </c>
      <c r="R15" s="54">
        <v>25000</v>
      </c>
    </row>
    <row r="16" spans="1:18" x14ac:dyDescent="0.25">
      <c r="I16" s="41" t="s">
        <v>156</v>
      </c>
      <c r="J16" s="35">
        <v>5800</v>
      </c>
      <c r="K16" s="35">
        <v>14200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f t="shared" si="2"/>
        <v>20000</v>
      </c>
      <c r="R16" s="54">
        <v>20000</v>
      </c>
    </row>
    <row r="17" spans="9:18" x14ac:dyDescent="0.25">
      <c r="I17" s="41" t="s">
        <v>165</v>
      </c>
      <c r="J17" s="35">
        <f t="shared" ref="J17:P17" si="3">SUM(J13:J16)</f>
        <v>6800</v>
      </c>
      <c r="K17" s="35">
        <f t="shared" si="3"/>
        <v>14200</v>
      </c>
      <c r="L17" s="35">
        <f t="shared" si="3"/>
        <v>10800</v>
      </c>
      <c r="M17" s="35">
        <f t="shared" si="3"/>
        <v>12600</v>
      </c>
      <c r="N17" s="35">
        <f t="shared" si="3"/>
        <v>14400</v>
      </c>
      <c r="O17" s="35">
        <f t="shared" si="3"/>
        <v>12000</v>
      </c>
      <c r="P17" s="35">
        <f t="shared" si="3"/>
        <v>7200</v>
      </c>
      <c r="Q17" s="35"/>
      <c r="R17" s="36"/>
    </row>
    <row r="18" spans="9:18" x14ac:dyDescent="0.25">
      <c r="I18" s="41" t="s">
        <v>166</v>
      </c>
      <c r="J18" s="35">
        <f>0.8*J19</f>
        <v>6800</v>
      </c>
      <c r="K18" s="35">
        <f t="shared" ref="K18:P18" si="4">0.8*K19</f>
        <v>11600</v>
      </c>
      <c r="L18" s="35">
        <f t="shared" si="4"/>
        <v>10800</v>
      </c>
      <c r="M18" s="35">
        <f t="shared" si="4"/>
        <v>10080</v>
      </c>
      <c r="N18" s="35">
        <f t="shared" si="4"/>
        <v>14400</v>
      </c>
      <c r="O18" s="35">
        <f t="shared" si="4"/>
        <v>12000</v>
      </c>
      <c r="P18" s="35">
        <f t="shared" si="4"/>
        <v>7200</v>
      </c>
      <c r="Q18" s="35"/>
      <c r="R18" s="36"/>
    </row>
    <row r="19" spans="9:18" ht="15.75" thickBot="1" x14ac:dyDescent="0.3">
      <c r="I19" s="51" t="s">
        <v>164</v>
      </c>
      <c r="J19" s="39">
        <v>8500</v>
      </c>
      <c r="K19" s="39">
        <v>14500</v>
      </c>
      <c r="L19" s="39">
        <v>13500</v>
      </c>
      <c r="M19" s="39">
        <v>12600</v>
      </c>
      <c r="N19" s="39">
        <v>18000</v>
      </c>
      <c r="O19" s="39">
        <v>15000</v>
      </c>
      <c r="P19" s="39">
        <v>9000</v>
      </c>
      <c r="Q19" s="39"/>
      <c r="R19" s="40"/>
    </row>
    <row r="21" spans="9:18" x14ac:dyDescent="0.25">
      <c r="J21" s="16"/>
      <c r="K21" s="16"/>
      <c r="L21" s="16"/>
      <c r="M21" s="16"/>
      <c r="N21" s="16"/>
      <c r="O21" s="16"/>
      <c r="P21" s="16"/>
    </row>
    <row r="24" spans="9:18" x14ac:dyDescent="0.25">
      <c r="J24" s="14"/>
      <c r="K24" s="14"/>
      <c r="L24" s="14"/>
      <c r="M24" s="14"/>
      <c r="N24" s="14"/>
      <c r="O24" s="14"/>
      <c r="P24" s="14"/>
    </row>
    <row r="25" spans="9:18" x14ac:dyDescent="0.25">
      <c r="J25" s="14"/>
      <c r="K25" s="14"/>
      <c r="L25" s="14"/>
      <c r="M25" s="14"/>
      <c r="N25" s="14"/>
      <c r="O25" s="14"/>
      <c r="P25" s="14"/>
    </row>
    <row r="26" spans="9:18" x14ac:dyDescent="0.25">
      <c r="J26" s="14"/>
      <c r="K26" s="14"/>
      <c r="L26" s="14"/>
      <c r="M26" s="14"/>
      <c r="N26" s="14"/>
      <c r="O26" s="14"/>
      <c r="P26" s="14"/>
    </row>
  </sheetData>
  <mergeCells count="3">
    <mergeCell ref="B1:H1"/>
    <mergeCell ref="J11:P11"/>
    <mergeCell ref="J1:J2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N37"/>
  <sheetViews>
    <sheetView tabSelected="1" topLeftCell="D1" workbookViewId="0">
      <selection activeCell="J9" sqref="J9"/>
    </sheetView>
  </sheetViews>
  <sheetFormatPr defaultRowHeight="15" x14ac:dyDescent="0.25"/>
  <cols>
    <col min="1" max="1" width="21" customWidth="1"/>
    <col min="2" max="2" width="22.7109375" customWidth="1"/>
    <col min="3" max="3" width="25.28515625" customWidth="1"/>
    <col min="4" max="4" width="15.7109375" customWidth="1"/>
    <col min="5" max="5" width="12.5703125" customWidth="1"/>
    <col min="6" max="6" width="13.28515625" customWidth="1"/>
    <col min="7" max="7" width="13.42578125" customWidth="1"/>
    <col min="8" max="8" width="12.28515625" customWidth="1"/>
    <col min="9" max="9" width="12.42578125" customWidth="1"/>
    <col min="11" max="11" width="13.140625" customWidth="1"/>
    <col min="14" max="14" width="10.140625" bestFit="1" customWidth="1"/>
  </cols>
  <sheetData>
    <row r="2" spans="1:12" x14ac:dyDescent="0.25">
      <c r="E2" s="102" t="s">
        <v>184</v>
      </c>
      <c r="F2" s="102"/>
      <c r="G2" s="102"/>
    </row>
    <row r="3" spans="1:12" x14ac:dyDescent="0.25">
      <c r="A3" s="18" t="s">
        <v>174</v>
      </c>
      <c r="B3" s="18" t="s">
        <v>175</v>
      </c>
      <c r="C3" s="18" t="s">
        <v>176</v>
      </c>
      <c r="D3" s="18" t="s">
        <v>177</v>
      </c>
      <c r="E3" s="18" t="s">
        <v>179</v>
      </c>
      <c r="F3" s="18" t="s">
        <v>180</v>
      </c>
      <c r="G3" s="18" t="s">
        <v>181</v>
      </c>
      <c r="H3" s="18" t="s">
        <v>185</v>
      </c>
      <c r="I3" s="18" t="s">
        <v>186</v>
      </c>
    </row>
    <row r="4" spans="1:12" x14ac:dyDescent="0.25">
      <c r="A4" s="17">
        <v>1</v>
      </c>
      <c r="B4">
        <v>4800</v>
      </c>
      <c r="C4">
        <v>40</v>
      </c>
      <c r="D4">
        <v>70</v>
      </c>
      <c r="E4">
        <v>1198.9473684210539</v>
      </c>
      <c r="F4">
        <v>379.99999999999807</v>
      </c>
      <c r="G4">
        <v>3221.0526315789475</v>
      </c>
      <c r="H4">
        <f>SUM(E4:G4)</f>
        <v>4800</v>
      </c>
      <c r="I4">
        <f>D4*H4</f>
        <v>336000</v>
      </c>
    </row>
    <row r="5" spans="1:12" x14ac:dyDescent="0.25">
      <c r="A5" s="17">
        <v>2</v>
      </c>
      <c r="B5">
        <v>2500</v>
      </c>
      <c r="C5">
        <v>25</v>
      </c>
      <c r="D5">
        <v>50</v>
      </c>
      <c r="E5">
        <v>0</v>
      </c>
      <c r="F5">
        <v>2500.0000000000032</v>
      </c>
      <c r="G5">
        <v>0</v>
      </c>
      <c r="H5">
        <f t="shared" ref="H5:H7" si="0">SUM(E5:G5)</f>
        <v>2500.0000000000032</v>
      </c>
      <c r="I5">
        <f t="shared" ref="I5:I6" si="1">D5*H5</f>
        <v>125000.00000000016</v>
      </c>
    </row>
    <row r="6" spans="1:12" x14ac:dyDescent="0.25">
      <c r="A6" s="17">
        <v>3</v>
      </c>
      <c r="B6">
        <v>1200</v>
      </c>
      <c r="C6">
        <v>60</v>
      </c>
      <c r="D6">
        <v>60</v>
      </c>
      <c r="E6">
        <v>0</v>
      </c>
      <c r="F6">
        <v>1200</v>
      </c>
      <c r="G6">
        <v>0</v>
      </c>
      <c r="H6">
        <f t="shared" si="0"/>
        <v>1200</v>
      </c>
      <c r="I6">
        <f t="shared" si="1"/>
        <v>72000</v>
      </c>
    </row>
    <row r="7" spans="1:12" x14ac:dyDescent="0.25">
      <c r="A7" s="17">
        <v>4</v>
      </c>
      <c r="B7">
        <v>1700</v>
      </c>
      <c r="C7">
        <v>55</v>
      </c>
      <c r="D7">
        <v>80</v>
      </c>
      <c r="E7">
        <v>1700</v>
      </c>
      <c r="F7">
        <v>0</v>
      </c>
      <c r="G7">
        <v>0</v>
      </c>
      <c r="H7">
        <f t="shared" si="0"/>
        <v>1700</v>
      </c>
      <c r="I7">
        <f>D7*H7</f>
        <v>136000</v>
      </c>
    </row>
    <row r="8" spans="1:12" x14ac:dyDescent="0.25">
      <c r="D8" t="s">
        <v>185</v>
      </c>
      <c r="E8">
        <f>SUM(E4:E7)</f>
        <v>2898.9473684210539</v>
      </c>
      <c r="F8">
        <f t="shared" ref="F8:G8" si="2">SUM(F4:F7)</f>
        <v>4080.0000000000014</v>
      </c>
      <c r="G8">
        <f t="shared" si="2"/>
        <v>3221.0526315789475</v>
      </c>
      <c r="H8">
        <f>SUM(E8:G8)</f>
        <v>10200.000000000004</v>
      </c>
      <c r="K8" s="21" t="s">
        <v>55</v>
      </c>
      <c r="L8">
        <f>SUM(I4:I7)</f>
        <v>669000.00000000023</v>
      </c>
    </row>
    <row r="9" spans="1:12" x14ac:dyDescent="0.25">
      <c r="D9" t="s">
        <v>187</v>
      </c>
      <c r="E9">
        <f>SUMPRODUCT(E4:E7,$C$4:$C$7)</f>
        <v>141457.89473684214</v>
      </c>
      <c r="F9">
        <f t="shared" ref="F9" si="3">SUMPRODUCT(F4:F7,$C$4:$C$7)</f>
        <v>149700</v>
      </c>
      <c r="G9">
        <f>SUMPRODUCT(G4:G7,$C$4:$C$7)</f>
        <v>128842.10526315789</v>
      </c>
    </row>
    <row r="14" spans="1:12" x14ac:dyDescent="0.25">
      <c r="F14" s="102" t="s">
        <v>188</v>
      </c>
      <c r="G14" s="102"/>
      <c r="H14" s="102"/>
    </row>
    <row r="15" spans="1:12" x14ac:dyDescent="0.25">
      <c r="A15" s="18" t="s">
        <v>178</v>
      </c>
      <c r="B15" s="18" t="s">
        <v>179</v>
      </c>
      <c r="C15" s="18" t="s">
        <v>180</v>
      </c>
      <c r="D15" s="18" t="s">
        <v>181</v>
      </c>
      <c r="G15" s="18" t="s">
        <v>189</v>
      </c>
      <c r="H15" s="18" t="s">
        <v>190</v>
      </c>
    </row>
    <row r="16" spans="1:12" x14ac:dyDescent="0.25">
      <c r="A16" s="17" t="s">
        <v>182</v>
      </c>
      <c r="B16">
        <v>3000</v>
      </c>
      <c r="C16">
        <v>6000</v>
      </c>
      <c r="D16">
        <v>4000</v>
      </c>
      <c r="F16" s="17" t="s">
        <v>180</v>
      </c>
      <c r="G16">
        <f>0.6*H8</f>
        <v>6120.0000000000018</v>
      </c>
      <c r="H16">
        <f>0.4*H8</f>
        <v>4080.0000000000018</v>
      </c>
    </row>
    <row r="17" spans="1:14" x14ac:dyDescent="0.25">
      <c r="A17" s="17" t="s">
        <v>183</v>
      </c>
      <c r="B17" s="9">
        <v>145000</v>
      </c>
      <c r="C17" s="9">
        <v>180000</v>
      </c>
      <c r="D17" s="9">
        <v>155000</v>
      </c>
      <c r="F17" s="17" t="s">
        <v>179</v>
      </c>
      <c r="G17">
        <f>1.1*G8</f>
        <v>3543.1578947368425</v>
      </c>
      <c r="H17">
        <f>0.9*G8</f>
        <v>2898.9473684210529</v>
      </c>
    </row>
    <row r="24" spans="1:14" ht="15.75" customHeight="1" x14ac:dyDescent="0.25">
      <c r="B24" s="23"/>
      <c r="C24" s="24"/>
      <c r="D24" s="24"/>
      <c r="E24" s="24"/>
      <c r="J24" s="25"/>
      <c r="K24" s="25"/>
      <c r="L24" s="25"/>
      <c r="M24" s="25"/>
      <c r="N24" s="25"/>
    </row>
    <row r="25" spans="1:14" x14ac:dyDescent="0.25">
      <c r="B25" s="23"/>
      <c r="C25" s="24"/>
      <c r="D25" s="24"/>
      <c r="E25" s="24"/>
    </row>
    <row r="26" spans="1:14" x14ac:dyDescent="0.25">
      <c r="E26" s="22"/>
    </row>
    <row r="27" spans="1:14" x14ac:dyDescent="0.25">
      <c r="E27" s="22"/>
    </row>
    <row r="28" spans="1:14" x14ac:dyDescent="0.25">
      <c r="E28" s="22"/>
    </row>
    <row r="29" spans="1:14" x14ac:dyDescent="0.25">
      <c r="E29" s="22"/>
    </row>
    <row r="33" spans="2:5" x14ac:dyDescent="0.25">
      <c r="C33" s="24"/>
      <c r="D33" s="24"/>
      <c r="E33" s="24"/>
    </row>
    <row r="34" spans="2:5" x14ac:dyDescent="0.25">
      <c r="B34" s="20"/>
      <c r="C34" s="24"/>
      <c r="D34" s="24"/>
      <c r="E34" s="24"/>
    </row>
    <row r="35" spans="2:5" x14ac:dyDescent="0.25">
      <c r="D35" s="101"/>
      <c r="E35" s="101"/>
    </row>
    <row r="36" spans="2:5" x14ac:dyDescent="0.25">
      <c r="D36" s="101"/>
      <c r="E36" s="101"/>
    </row>
    <row r="37" spans="2:5" x14ac:dyDescent="0.25">
      <c r="D37" s="101"/>
      <c r="E37" s="101"/>
    </row>
  </sheetData>
  <mergeCells count="5">
    <mergeCell ref="D35:E35"/>
    <mergeCell ref="D36:E36"/>
    <mergeCell ref="D37:E37"/>
    <mergeCell ref="E2:G2"/>
    <mergeCell ref="F14:H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0"/>
  <sheetViews>
    <sheetView workbookViewId="0">
      <selection activeCell="G10" sqref="G10"/>
    </sheetView>
  </sheetViews>
  <sheetFormatPr defaultRowHeight="15" x14ac:dyDescent="0.25"/>
  <cols>
    <col min="1" max="1" width="17.7109375" customWidth="1"/>
    <col min="2" max="2" width="16.7109375" customWidth="1"/>
    <col min="3" max="3" width="14.85546875" customWidth="1"/>
    <col min="4" max="4" width="13.42578125" customWidth="1"/>
    <col min="5" max="5" width="15" customWidth="1"/>
    <col min="6" max="6" width="14.42578125" customWidth="1"/>
    <col min="7" max="7" width="14.5703125" customWidth="1"/>
    <col min="8" max="8" width="15.140625" customWidth="1"/>
  </cols>
  <sheetData>
    <row r="1" spans="1:8" x14ac:dyDescent="0.25">
      <c r="A1" s="28"/>
      <c r="B1" s="103" t="s">
        <v>191</v>
      </c>
      <c r="C1" s="103"/>
      <c r="D1" s="103"/>
      <c r="E1" s="103"/>
      <c r="F1" s="104" t="s">
        <v>198</v>
      </c>
      <c r="G1" s="103" t="s">
        <v>199</v>
      </c>
      <c r="H1" s="106"/>
    </row>
    <row r="2" spans="1:8" x14ac:dyDescent="0.25">
      <c r="A2" s="34"/>
      <c r="B2" s="32">
        <v>1</v>
      </c>
      <c r="C2" s="32">
        <v>2</v>
      </c>
      <c r="D2" s="32">
        <v>3</v>
      </c>
      <c r="E2" s="32">
        <v>4</v>
      </c>
      <c r="F2" s="105"/>
      <c r="G2" s="32" t="s">
        <v>190</v>
      </c>
      <c r="H2" s="33" t="s">
        <v>189</v>
      </c>
    </row>
    <row r="3" spans="1:8" x14ac:dyDescent="0.25">
      <c r="A3" s="41" t="s">
        <v>58</v>
      </c>
      <c r="B3" s="35">
        <v>-1</v>
      </c>
      <c r="C3" s="35">
        <v>0.5</v>
      </c>
      <c r="D3" s="35">
        <v>0.8</v>
      </c>
      <c r="E3" s="35"/>
      <c r="F3" s="35">
        <v>500000</v>
      </c>
      <c r="G3" s="42">
        <v>0</v>
      </c>
      <c r="H3" s="43">
        <v>500000</v>
      </c>
    </row>
    <row r="4" spans="1:8" x14ac:dyDescent="0.25">
      <c r="A4" s="41" t="s">
        <v>59</v>
      </c>
      <c r="B4" s="35"/>
      <c r="C4" s="35">
        <v>-1</v>
      </c>
      <c r="D4" s="44"/>
      <c r="E4" s="35">
        <v>1.25</v>
      </c>
      <c r="F4" s="35">
        <v>254000</v>
      </c>
      <c r="G4" s="42">
        <v>0</v>
      </c>
      <c r="H4" s="43">
        <v>500000</v>
      </c>
    </row>
    <row r="5" spans="1:8" x14ac:dyDescent="0.25">
      <c r="A5" s="41" t="s">
        <v>60</v>
      </c>
      <c r="B5" s="35">
        <v>-1</v>
      </c>
      <c r="C5" s="44" t="s">
        <v>193</v>
      </c>
      <c r="D5" s="44" t="s">
        <v>193</v>
      </c>
      <c r="E5" s="35">
        <v>1.35</v>
      </c>
      <c r="F5" s="35">
        <v>20078.740157480352</v>
      </c>
      <c r="G5" s="42">
        <v>0</v>
      </c>
      <c r="H5" s="43">
        <v>500000</v>
      </c>
    </row>
    <row r="6" spans="1:8" x14ac:dyDescent="0.25">
      <c r="A6" s="41" t="s">
        <v>61</v>
      </c>
      <c r="B6" s="35"/>
      <c r="C6" s="35"/>
      <c r="D6" s="35">
        <v>-1</v>
      </c>
      <c r="E6" s="35">
        <v>1.1299999999999999</v>
      </c>
      <c r="F6" s="35">
        <v>500000</v>
      </c>
      <c r="G6" s="42">
        <v>0</v>
      </c>
      <c r="H6" s="43">
        <v>500000</v>
      </c>
    </row>
    <row r="7" spans="1:8" x14ac:dyDescent="0.25">
      <c r="A7" s="41" t="s">
        <v>192</v>
      </c>
      <c r="B7" s="35">
        <v>-1</v>
      </c>
      <c r="C7" s="44" t="s">
        <v>193</v>
      </c>
      <c r="D7" s="35">
        <v>1.27</v>
      </c>
      <c r="E7" s="35"/>
      <c r="F7" s="35">
        <v>429921.25984251965</v>
      </c>
      <c r="G7" s="42">
        <v>0</v>
      </c>
      <c r="H7" s="43">
        <v>500000</v>
      </c>
    </row>
    <row r="8" spans="1:8" x14ac:dyDescent="0.25">
      <c r="A8" s="41" t="s">
        <v>194</v>
      </c>
      <c r="B8" s="35">
        <v>-1</v>
      </c>
      <c r="C8" s="35">
        <v>1.08</v>
      </c>
      <c r="D8" s="44" t="s">
        <v>193</v>
      </c>
      <c r="E8" s="35"/>
      <c r="F8" s="35">
        <v>50000</v>
      </c>
      <c r="G8" s="42">
        <v>50000</v>
      </c>
      <c r="H8" s="43">
        <v>500000</v>
      </c>
    </row>
    <row r="9" spans="1:8" x14ac:dyDescent="0.25">
      <c r="A9" s="41" t="s">
        <v>195</v>
      </c>
      <c r="B9" s="35"/>
      <c r="C9" s="35">
        <v>-1</v>
      </c>
      <c r="D9" s="35">
        <v>1.08</v>
      </c>
      <c r="E9" s="35"/>
      <c r="F9" s="35">
        <v>50000</v>
      </c>
      <c r="G9" s="42">
        <v>50000</v>
      </c>
      <c r="H9" s="43">
        <v>500000</v>
      </c>
    </row>
    <row r="10" spans="1:8" x14ac:dyDescent="0.25">
      <c r="A10" s="41" t="s">
        <v>196</v>
      </c>
      <c r="B10" s="35"/>
      <c r="C10" s="35"/>
      <c r="D10" s="35">
        <v>-1</v>
      </c>
      <c r="E10" s="35">
        <v>1.08</v>
      </c>
      <c r="F10" s="35">
        <v>500000</v>
      </c>
      <c r="G10" s="42">
        <v>50000</v>
      </c>
      <c r="H10" s="43">
        <v>500000</v>
      </c>
    </row>
    <row r="11" spans="1:8" x14ac:dyDescent="0.25">
      <c r="A11" s="34"/>
      <c r="B11" s="35"/>
      <c r="C11" s="35"/>
      <c r="D11" s="35"/>
      <c r="E11" s="35"/>
      <c r="F11" s="35"/>
      <c r="G11" s="35"/>
      <c r="H11" s="36"/>
    </row>
    <row r="12" spans="1:8" ht="15.75" thickBot="1" x14ac:dyDescent="0.3">
      <c r="A12" s="45" t="s">
        <v>197</v>
      </c>
      <c r="B12" s="39">
        <f>SUMPRODUCT(B3:B10,$F$3:$F$10)</f>
        <v>-1000000</v>
      </c>
      <c r="C12" s="39">
        <f>SUMPRODUCT(C3:C10,$F$3:$F$10)</f>
        <v>0</v>
      </c>
      <c r="D12" s="39">
        <f>SUMPRODUCT(D3:D10,$F$3:$F$10)</f>
        <v>0</v>
      </c>
      <c r="E12" s="39">
        <f>SUMPRODUCT(E3:E10,$F$3:$F$10)</f>
        <v>1449606.2992125985</v>
      </c>
      <c r="F12" s="39"/>
      <c r="G12" s="39"/>
      <c r="H12" s="40"/>
    </row>
    <row r="15" spans="1:8" x14ac:dyDescent="0.25">
      <c r="A15" s="107" t="s">
        <v>201</v>
      </c>
      <c r="B15" s="8">
        <v>-1000000</v>
      </c>
    </row>
    <row r="16" spans="1:8" x14ac:dyDescent="0.25">
      <c r="A16" s="107"/>
    </row>
    <row r="20" spans="1:7" x14ac:dyDescent="0.25">
      <c r="A20" s="108" t="s">
        <v>200</v>
      </c>
      <c r="B20" s="108"/>
      <c r="C20" s="108"/>
      <c r="D20" s="108"/>
      <c r="E20" s="108"/>
      <c r="F20" s="108"/>
      <c r="G20" s="108"/>
    </row>
  </sheetData>
  <mergeCells count="5">
    <mergeCell ref="B1:E1"/>
    <mergeCell ref="F1:F2"/>
    <mergeCell ref="G1:H1"/>
    <mergeCell ref="A15:A16"/>
    <mergeCell ref="A20:G20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8"/>
  <sheetViews>
    <sheetView workbookViewId="0">
      <selection activeCell="K23" sqref="K23"/>
    </sheetView>
  </sheetViews>
  <sheetFormatPr defaultRowHeight="15" x14ac:dyDescent="0.25"/>
  <cols>
    <col min="2" max="2" width="19.28515625" customWidth="1"/>
    <col min="3" max="3" width="13.5703125" customWidth="1"/>
    <col min="6" max="6" width="13.85546875" customWidth="1"/>
    <col min="7" max="7" width="13.42578125" customWidth="1"/>
    <col min="8" max="8" width="14.85546875" customWidth="1"/>
    <col min="10" max="10" width="13.5703125" customWidth="1"/>
    <col min="11" max="11" width="16.28515625" customWidth="1"/>
    <col min="12" max="12" width="17" customWidth="1"/>
    <col min="13" max="13" width="16" customWidth="1"/>
    <col min="14" max="14" width="14.5703125" customWidth="1"/>
  </cols>
  <sheetData>
    <row r="1" spans="1:14" x14ac:dyDescent="0.25">
      <c r="A1" s="28"/>
      <c r="B1" s="29"/>
      <c r="C1" s="109" t="s">
        <v>114</v>
      </c>
      <c r="D1" s="109"/>
      <c r="E1" s="109" t="s">
        <v>111</v>
      </c>
      <c r="F1" s="109"/>
      <c r="G1" s="109"/>
      <c r="H1" s="109"/>
      <c r="I1" s="109"/>
      <c r="J1" s="109"/>
      <c r="K1" s="29"/>
      <c r="L1" s="29"/>
      <c r="M1" s="29"/>
      <c r="N1" s="30"/>
    </row>
    <row r="2" spans="1:14" x14ac:dyDescent="0.25">
      <c r="A2" s="31" t="s">
        <v>109</v>
      </c>
      <c r="B2" s="32" t="s">
        <v>110</v>
      </c>
      <c r="C2" s="32" t="s">
        <v>112</v>
      </c>
      <c r="D2" s="32" t="s">
        <v>113</v>
      </c>
      <c r="E2" s="32" t="s">
        <v>115</v>
      </c>
      <c r="F2" s="32" t="s">
        <v>116</v>
      </c>
      <c r="G2" s="32" t="s">
        <v>117</v>
      </c>
      <c r="H2" s="32" t="s">
        <v>118</v>
      </c>
      <c r="I2" s="32" t="s">
        <v>119</v>
      </c>
      <c r="J2" s="32" t="s">
        <v>120</v>
      </c>
      <c r="K2" s="32" t="s">
        <v>129</v>
      </c>
      <c r="L2" s="32" t="s">
        <v>130</v>
      </c>
      <c r="M2" s="32" t="s">
        <v>133</v>
      </c>
      <c r="N2" s="33" t="s">
        <v>131</v>
      </c>
    </row>
    <row r="3" spans="1:14" x14ac:dyDescent="0.25">
      <c r="A3" s="34">
        <v>1</v>
      </c>
      <c r="B3" s="35" t="s">
        <v>121</v>
      </c>
      <c r="C3" s="35">
        <v>85</v>
      </c>
      <c r="D3" s="35">
        <v>82</v>
      </c>
      <c r="E3" s="35">
        <v>70</v>
      </c>
      <c r="F3" s="35">
        <v>2.2999999999999998</v>
      </c>
      <c r="G3" s="35">
        <v>1.8</v>
      </c>
      <c r="H3" s="35">
        <v>2.7</v>
      </c>
      <c r="I3" s="35">
        <v>1.5</v>
      </c>
      <c r="J3" s="35">
        <v>3.3</v>
      </c>
      <c r="K3" s="35">
        <f>SUMPRODUCT(C3:D3,$C$12:$D$12)</f>
        <v>0.87628865979381476</v>
      </c>
      <c r="L3" s="35">
        <f>SUMPRODUCT(E3:J3,$E$12:$J$12)</f>
        <v>2.6906998790752734</v>
      </c>
      <c r="M3" s="35">
        <f>K3-L3</f>
        <v>-1.8144112192814585</v>
      </c>
      <c r="N3" s="36">
        <v>0.88541666666666674</v>
      </c>
    </row>
    <row r="4" spans="1:14" x14ac:dyDescent="0.25">
      <c r="A4" s="34">
        <v>2</v>
      </c>
      <c r="B4" s="35" t="s">
        <v>122</v>
      </c>
      <c r="C4" s="35">
        <v>96</v>
      </c>
      <c r="D4" s="35">
        <v>93</v>
      </c>
      <c r="E4" s="35">
        <v>70</v>
      </c>
      <c r="F4" s="35">
        <v>1.5</v>
      </c>
      <c r="G4" s="35">
        <v>1.1000000000000001</v>
      </c>
      <c r="H4" s="35">
        <v>0.2</v>
      </c>
      <c r="I4" s="35">
        <v>0.5</v>
      </c>
      <c r="J4" s="35">
        <v>0.5</v>
      </c>
      <c r="K4" s="35">
        <f t="shared" ref="K4:K9" si="0">SUMPRODUCT(C4:D4,$C$12:$D$12)</f>
        <v>0.98969072164948479</v>
      </c>
      <c r="L4" s="35">
        <f t="shared" ref="L4:L9" si="1">SUMPRODUCT(E4:J4,$E$12:$J$12)</f>
        <v>0.98969072164948391</v>
      </c>
      <c r="M4" s="35">
        <f t="shared" ref="M4:M10" si="2">K4-L4</f>
        <v>8.8817841970012523E-16</v>
      </c>
      <c r="N4" s="36">
        <v>1</v>
      </c>
    </row>
    <row r="5" spans="1:14" x14ac:dyDescent="0.25">
      <c r="A5" s="34">
        <v>3</v>
      </c>
      <c r="B5" s="35" t="s">
        <v>123</v>
      </c>
      <c r="C5" s="35">
        <v>78</v>
      </c>
      <c r="D5" s="35">
        <v>87</v>
      </c>
      <c r="E5" s="35">
        <v>75</v>
      </c>
      <c r="F5" s="35">
        <v>2.2000000000000002</v>
      </c>
      <c r="G5" s="35">
        <v>2.4</v>
      </c>
      <c r="H5" s="35">
        <v>2.6</v>
      </c>
      <c r="I5" s="35">
        <v>2.5</v>
      </c>
      <c r="J5" s="35">
        <v>3.2</v>
      </c>
      <c r="K5" s="35">
        <f t="shared" si="0"/>
        <v>0.80412371134020644</v>
      </c>
      <c r="L5" s="35">
        <f t="shared" si="1"/>
        <v>2.5873498089151816</v>
      </c>
      <c r="M5" s="35">
        <f t="shared" si="2"/>
        <v>-1.7832260975749752</v>
      </c>
      <c r="N5" s="36">
        <v>0.87311827956989263</v>
      </c>
    </row>
    <row r="6" spans="1:14" x14ac:dyDescent="0.25">
      <c r="A6" s="34">
        <v>4</v>
      </c>
      <c r="B6" s="35" t="s">
        <v>124</v>
      </c>
      <c r="C6" s="35">
        <v>87</v>
      </c>
      <c r="D6" s="35">
        <v>88</v>
      </c>
      <c r="E6" s="35">
        <v>75</v>
      </c>
      <c r="F6" s="35">
        <v>1.8</v>
      </c>
      <c r="G6" s="35">
        <v>1.6</v>
      </c>
      <c r="H6" s="35">
        <v>1.5</v>
      </c>
      <c r="I6" s="35">
        <v>1.8</v>
      </c>
      <c r="J6" s="35">
        <v>2.2999999999999998</v>
      </c>
      <c r="K6" s="35">
        <f t="shared" si="0"/>
        <v>0.89690721649484562</v>
      </c>
      <c r="L6" s="35">
        <f t="shared" si="1"/>
        <v>1.8799520259344948</v>
      </c>
      <c r="M6" s="35">
        <f t="shared" si="2"/>
        <v>-0.98304480943964923</v>
      </c>
      <c r="N6" s="36">
        <v>0.88315412186379916</v>
      </c>
    </row>
    <row r="7" spans="1:14" x14ac:dyDescent="0.25">
      <c r="A7" s="34">
        <v>5</v>
      </c>
      <c r="B7" s="35" t="s">
        <v>125</v>
      </c>
      <c r="C7" s="35">
        <v>89</v>
      </c>
      <c r="D7" s="35">
        <v>94</v>
      </c>
      <c r="E7" s="35">
        <v>80</v>
      </c>
      <c r="F7" s="35">
        <v>0.5</v>
      </c>
      <c r="G7" s="35">
        <v>1.4</v>
      </c>
      <c r="H7" s="35">
        <v>0.4</v>
      </c>
      <c r="I7" s="35">
        <v>0.9</v>
      </c>
      <c r="J7" s="35">
        <v>2.6</v>
      </c>
      <c r="K7" s="35">
        <f>SUMPRODUCT(C7:D7,$C$12:$D$12)</f>
        <v>0.91752577319587658</v>
      </c>
      <c r="L7" s="35">
        <f t="shared" si="1"/>
        <v>0.91752577319587603</v>
      </c>
      <c r="M7" s="35">
        <f t="shared" si="2"/>
        <v>0</v>
      </c>
      <c r="N7" s="36">
        <v>1</v>
      </c>
    </row>
    <row r="8" spans="1:14" x14ac:dyDescent="0.25">
      <c r="A8" s="34">
        <v>6</v>
      </c>
      <c r="B8" s="35" t="s">
        <v>126</v>
      </c>
      <c r="C8" s="35">
        <v>93</v>
      </c>
      <c r="D8" s="35">
        <v>93</v>
      </c>
      <c r="E8" s="35">
        <v>80</v>
      </c>
      <c r="F8" s="35">
        <v>1.3</v>
      </c>
      <c r="G8" s="35">
        <v>0.9</v>
      </c>
      <c r="H8" s="35">
        <v>0.2</v>
      </c>
      <c r="I8" s="35">
        <v>0.6</v>
      </c>
      <c r="J8" s="35">
        <v>2.8</v>
      </c>
      <c r="K8" s="35">
        <f t="shared" si="0"/>
        <v>0.9587628865979384</v>
      </c>
      <c r="L8" s="35">
        <f t="shared" si="1"/>
        <v>1.3476338533822299</v>
      </c>
      <c r="M8" s="35">
        <f t="shared" si="2"/>
        <v>-0.38887096678429145</v>
      </c>
      <c r="N8" s="36">
        <v>0.99999999999999978</v>
      </c>
    </row>
    <row r="9" spans="1:14" x14ac:dyDescent="0.25">
      <c r="A9" s="34">
        <v>7</v>
      </c>
      <c r="B9" s="35" t="s">
        <v>127</v>
      </c>
      <c r="C9" s="35">
        <v>92</v>
      </c>
      <c r="D9" s="35">
        <v>91</v>
      </c>
      <c r="E9" s="35">
        <v>85</v>
      </c>
      <c r="F9" s="35">
        <v>1.4</v>
      </c>
      <c r="G9" s="35">
        <v>1.3</v>
      </c>
      <c r="H9" s="35">
        <v>0.6</v>
      </c>
      <c r="I9" s="35">
        <v>1.4</v>
      </c>
      <c r="J9" s="35">
        <v>2.1</v>
      </c>
      <c r="K9" s="35">
        <f t="shared" si="0"/>
        <v>0.94845360824742297</v>
      </c>
      <c r="L9" s="35">
        <f t="shared" si="1"/>
        <v>1.3701602895860252</v>
      </c>
      <c r="M9" s="35">
        <f t="shared" si="2"/>
        <v>-0.42170668133860223</v>
      </c>
      <c r="N9" s="36">
        <v>0.85696928788390092</v>
      </c>
    </row>
    <row r="10" spans="1:14" x14ac:dyDescent="0.25">
      <c r="A10" s="34">
        <v>8</v>
      </c>
      <c r="B10" s="35" t="s">
        <v>128</v>
      </c>
      <c r="C10" s="35">
        <v>97</v>
      </c>
      <c r="D10" s="35">
        <v>92</v>
      </c>
      <c r="E10" s="35">
        <v>90</v>
      </c>
      <c r="F10" s="35">
        <v>0.3</v>
      </c>
      <c r="G10" s="35">
        <v>1.7</v>
      </c>
      <c r="H10" s="35">
        <v>1.7</v>
      </c>
      <c r="I10" s="35">
        <v>1.7</v>
      </c>
      <c r="J10" s="35">
        <v>1.8</v>
      </c>
      <c r="K10" s="35">
        <f>SUMPRODUCT(C10:D10,$C$12:$D$12)</f>
        <v>1.0000000000000002</v>
      </c>
      <c r="L10" s="35">
        <f>SUMPRODUCT(E10:J10,$E$12:$J$12)</f>
        <v>1.0000000000000013</v>
      </c>
      <c r="M10" s="35">
        <f t="shared" si="2"/>
        <v>0</v>
      </c>
      <c r="N10" s="36">
        <v>1.0000000000000002</v>
      </c>
    </row>
    <row r="11" spans="1:14" x14ac:dyDescent="0.25">
      <c r="A11" s="34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6"/>
    </row>
    <row r="12" spans="1:14" ht="15.75" thickBot="1" x14ac:dyDescent="0.3">
      <c r="A12" s="37"/>
      <c r="B12" s="38" t="s">
        <v>132</v>
      </c>
      <c r="C12" s="39">
        <v>1.0309278350515467E-2</v>
      </c>
      <c r="D12" s="39">
        <v>0</v>
      </c>
      <c r="E12" s="39">
        <v>0</v>
      </c>
      <c r="F12" s="39">
        <v>0.55524439263526792</v>
      </c>
      <c r="G12" s="39">
        <v>0</v>
      </c>
      <c r="H12" s="39">
        <v>0.27434673928747538</v>
      </c>
      <c r="I12" s="39">
        <v>0</v>
      </c>
      <c r="J12" s="39">
        <v>0.20390956967817378</v>
      </c>
      <c r="K12" s="39"/>
      <c r="L12" s="39"/>
      <c r="M12" s="39"/>
      <c r="N12" s="40"/>
    </row>
    <row r="16" spans="1:14" x14ac:dyDescent="0.25">
      <c r="A16" s="26" t="s">
        <v>109</v>
      </c>
      <c r="B16">
        <v>8</v>
      </c>
    </row>
    <row r="17" spans="1:2" x14ac:dyDescent="0.25">
      <c r="A17" s="27" t="s">
        <v>114</v>
      </c>
      <c r="B17">
        <f>INDEX(K3:K10,B16,1)</f>
        <v>1.0000000000000002</v>
      </c>
    </row>
    <row r="18" spans="1:2" x14ac:dyDescent="0.25">
      <c r="A18" s="21" t="s">
        <v>111</v>
      </c>
      <c r="B18">
        <f>INDEX(L3:L10,B16,1)</f>
        <v>1.0000000000000013</v>
      </c>
    </row>
  </sheetData>
  <mergeCells count="2">
    <mergeCell ref="C1:D1"/>
    <mergeCell ref="E1:J1"/>
  </mergeCells>
  <pageMargins left="0.7" right="0.7" top="0.75" bottom="0.75" header="0.3" footer="0.3"/>
  <pageSetup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3313" r:id="rId4" name="DEA">
          <controlPr autoLine="0" r:id="rId5">
            <anchor moveWithCells="1">
              <from>
                <xdr:col>0</xdr:col>
                <xdr:colOff>495300</xdr:colOff>
                <xdr:row>19</xdr:row>
                <xdr:rowOff>114300</xdr:rowOff>
              </from>
              <to>
                <xdr:col>2</xdr:col>
                <xdr:colOff>257175</xdr:colOff>
                <xdr:row>21</xdr:row>
                <xdr:rowOff>38100</xdr:rowOff>
              </to>
            </anchor>
          </controlPr>
        </control>
      </mc:Choice>
      <mc:Fallback>
        <control shapeId="13313" r:id="rId4" name="DEA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14</vt:lpstr>
      <vt:lpstr>15</vt:lpstr>
      <vt:lpstr>18</vt:lpstr>
      <vt:lpstr>21</vt:lpstr>
      <vt:lpstr>22</vt:lpstr>
      <vt:lpstr>24</vt:lpstr>
      <vt:lpstr>25</vt:lpstr>
      <vt:lpstr>29</vt:lpstr>
      <vt:lpstr>30</vt:lpstr>
      <vt:lpstr>35</vt:lpstr>
      <vt:lpstr>38</vt:lpstr>
      <vt:lpstr>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2021-06-21T17:20:38Z</dcterms:created>
  <dcterms:modified xsi:type="dcterms:W3CDTF">2021-08-16T18:59:20Z</dcterms:modified>
</cp:coreProperties>
</file>