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drawings/drawing2.xml" ContentType="application/vnd.openxmlformats-officedocument.drawing+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drawings/drawing3.xml" ContentType="application/vnd.openxmlformats-officedocument.drawing+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drawings/drawing4.xml" ContentType="application/vnd.openxmlformats-officedocument.drawing+xml"/>
  <Override PartName="/xl/charts/chart5.xml" ContentType="application/vnd.openxmlformats-officedocument.drawingml.chart+xml"/>
  <Override PartName="/xl/charts/chart6.xml" ContentType="application/vnd.openxmlformats-officedocument.drawingml.chart+xml"/>
  <Override PartName="/xl/drawings/drawing5.xml" ContentType="application/vnd.openxmlformats-officedocument.drawing+xml"/>
  <Override PartName="/xl/charts/chart7.xml" ContentType="application/vnd.openxmlformats-officedocument.drawingml.chart+xml"/>
  <Override PartName="/xl/charts/chart8.xml" ContentType="application/vnd.openxmlformats-officedocument.drawingml.chart+xml"/>
  <Override PartName="/xl/charts/chart9.xml" ContentType="application/vnd.openxmlformats-officedocument.drawingml.chart+xml"/>
  <Override PartName="/xl/drawings/drawing6.xml" ContentType="application/vnd.openxmlformats-officedocument.drawing+xml"/>
  <Override PartName="/xl/charts/chart10.xml" ContentType="application/vnd.openxmlformats-officedocument.drawingml.chart+xml"/>
  <Override PartName="/xl/charts/style5.xml" ContentType="application/vnd.ms-office.chartstyle+xml"/>
  <Override PartName="/xl/charts/colors5.xml" ContentType="application/vnd.ms-office.chartcolorstyle+xml"/>
  <Override PartName="/xl/charts/chart11.xml" ContentType="application/vnd.openxmlformats-officedocument.drawingml.chart+xml"/>
  <Override PartName="/xl/charts/style6.xml" ContentType="application/vnd.ms-office.chartstyle+xml"/>
  <Override PartName="/xl/charts/colors6.xml" ContentType="application/vnd.ms-office.chartcolorstyle+xml"/>
  <Override PartName="/xl/drawings/drawing7.xml" ContentType="application/vnd.openxmlformats-officedocument.drawing+xml"/>
  <Override PartName="/xl/charts/chart12.xml" ContentType="application/vnd.openxmlformats-officedocument.drawingml.chart+xml"/>
  <Override PartName="/xl/charts/chart13.xml" ContentType="application/vnd.openxmlformats-officedocument.drawingml.chart+xml"/>
  <Override PartName="/xl/drawings/drawing8.xml" ContentType="application/vnd.openxmlformats-officedocument.drawing+xml"/>
  <Override PartName="/xl/charts/chart14.xml" ContentType="application/vnd.openxmlformats-officedocument.drawingml.chart+xml"/>
  <Override PartName="/xl/charts/style7.xml" ContentType="application/vnd.ms-office.chartstyle+xml"/>
  <Override PartName="/xl/charts/colors7.xml" ContentType="application/vnd.ms-office.chartcolorstyle+xml"/>
  <Override PartName="/xl/drawings/drawing9.xml" ContentType="application/vnd.openxmlformats-officedocument.drawing+xml"/>
  <Override PartName="/xl/charts/chart15.xml" ContentType="application/vnd.openxmlformats-officedocument.drawingml.chart+xml"/>
  <Override PartName="/xl/charts/style8.xml" ContentType="application/vnd.ms-office.chartstyle+xml"/>
  <Override PartName="/xl/charts/colors8.xml" ContentType="application/vnd.ms-office.chartcolorstyle+xml"/>
  <Override PartName="/xl/drawings/drawing10.xml" ContentType="application/vnd.openxmlformats-officedocument.drawing+xml"/>
  <Override PartName="/xl/charts/chart16.xml" ContentType="application/vnd.openxmlformats-officedocument.drawingml.chart+xml"/>
  <Override PartName="/xl/charts/style9.xml" ContentType="application/vnd.ms-office.chartstyle+xml"/>
  <Override PartName="/xl/charts/colors9.xml" ContentType="application/vnd.ms-office.chartcolorstyle+xml"/>
  <Override PartName="/xl/drawings/drawing11.xml" ContentType="application/vnd.openxmlformats-officedocument.drawing+xml"/>
  <Override PartName="/xl/charts/chart17.xml" ContentType="application/vnd.openxmlformats-officedocument.drawingml.chart+xml"/>
  <Override PartName="/xl/charts/chart18.xml" ContentType="application/vnd.openxmlformats-officedocument.drawingml.chart+xml"/>
  <Override PartName="/xl/charts/chart19.xml" ContentType="application/vnd.openxmlformats-officedocument.drawingml.chart+xml"/>
  <Override PartName="/xl/charts/chart20.xml" ContentType="application/vnd.openxmlformats-officedocument.drawingml.chart+xml"/>
  <Override PartName="/xl/charts/chart21.xml" ContentType="application/vnd.openxmlformats-officedocument.drawingml.chart+xml"/>
  <Override PartName="/xl/charts/chart22.xml" ContentType="application/vnd.openxmlformats-officedocument.drawingml.chart+xml"/>
  <Override PartName="/xl/drawings/drawing12.xml" ContentType="application/vnd.openxmlformats-officedocument.drawing+xml"/>
  <Override PartName="/xl/charts/chart23.xml" ContentType="application/vnd.openxmlformats-officedocument.drawingml.chart+xml"/>
  <Override PartName="/xl/charts/style10.xml" ContentType="application/vnd.ms-office.chartstyle+xml"/>
  <Override PartName="/xl/charts/colors10.xml" ContentType="application/vnd.ms-office.chartcolorstyle+xml"/>
  <Override PartName="/xl/drawings/drawing13.xml" ContentType="application/vnd.openxmlformats-officedocument.drawing+xml"/>
  <Override PartName="/xl/charts/chart24.xml" ContentType="application/vnd.openxmlformats-officedocument.drawingml.chart+xml"/>
  <Override PartName="/xl/charts/style11.xml" ContentType="application/vnd.ms-office.chartstyle+xml"/>
  <Override PartName="/xl/charts/colors11.xml" ContentType="application/vnd.ms-office.chartcolorstyle+xml"/>
  <Override PartName="/xl/drawings/drawing14.xml" ContentType="application/vnd.openxmlformats-officedocument.drawing+xml"/>
  <Override PartName="/xl/charts/chart25.xml" ContentType="application/vnd.openxmlformats-officedocument.drawingml.chart+xml"/>
  <Override PartName="/xl/charts/style12.xml" ContentType="application/vnd.ms-office.chartstyle+xml"/>
  <Override PartName="/xl/charts/colors12.xml" ContentType="application/vnd.ms-office.chartcolorstyle+xml"/>
  <Override PartName="/xl/drawings/drawing15.xml" ContentType="application/vnd.openxmlformats-officedocument.drawing+xml"/>
  <Override PartName="/xl/charts/chart26.xml" ContentType="application/vnd.openxmlformats-officedocument.drawingml.chart+xml"/>
  <Override PartName="/xl/charts/style13.xml" ContentType="application/vnd.ms-office.chartstyle+xml"/>
  <Override PartName="/xl/charts/colors13.xml" ContentType="application/vnd.ms-office.chartcolorstyle+xml"/>
  <Override PartName="/xl/drawings/drawing16.xml" ContentType="application/vnd.openxmlformats-officedocument.drawing+xml"/>
  <Override PartName="/xl/charts/chart27.xml" ContentType="application/vnd.openxmlformats-officedocument.drawingml.chart+xml"/>
  <Override PartName="/xl/charts/style14.xml" ContentType="application/vnd.ms-office.chartstyle+xml"/>
  <Override PartName="/xl/charts/colors14.xml" ContentType="application/vnd.ms-office.chartcolorstyle+xml"/>
  <Override PartName="/xl/drawings/drawing17.xml" ContentType="application/vnd.openxmlformats-officedocument.drawing+xml"/>
  <Override PartName="/xl/charts/chart28.xml" ContentType="application/vnd.openxmlformats-officedocument.drawingml.chart+xml"/>
  <Override PartName="/xl/charts/style15.xml" ContentType="application/vnd.ms-office.chartstyle+xml"/>
  <Override PartName="/xl/charts/colors15.xml" ContentType="application/vnd.ms-office.chartcolorstyle+xml"/>
  <Override PartName="/xl/drawings/drawing18.xml" ContentType="application/vnd.openxmlformats-officedocument.drawing+xml"/>
  <Override PartName="/xl/charts/chart29.xml" ContentType="application/vnd.openxmlformats-officedocument.drawingml.chart+xml"/>
  <Override PartName="/xl/charts/style16.xml" ContentType="application/vnd.ms-office.chartstyle+xml"/>
  <Override PartName="/xl/charts/colors16.xml" ContentType="application/vnd.ms-office.chartcolorstyle+xml"/>
  <Override PartName="/xl/drawings/drawing19.xml" ContentType="application/vnd.openxmlformats-officedocument.drawing+xml"/>
  <Override PartName="/xl/charts/chart30.xml" ContentType="application/vnd.openxmlformats-officedocument.drawingml.chart+xml"/>
  <Override PartName="/xl/charts/style17.xml" ContentType="application/vnd.ms-office.chartstyle+xml"/>
  <Override PartName="/xl/charts/colors17.xml" ContentType="application/vnd.ms-office.chartcolorstyle+xml"/>
  <Override PartName="/xl/drawings/drawing20.xml" ContentType="application/vnd.openxmlformats-officedocument.drawing+xml"/>
  <Override PartName="/xl/charts/chart31.xml" ContentType="application/vnd.openxmlformats-officedocument.drawingml.chart+xml"/>
  <Override PartName="/xl/charts/style18.xml" ContentType="application/vnd.ms-office.chartstyle+xml"/>
  <Override PartName="/xl/charts/colors18.xml" ContentType="application/vnd.ms-office.chartcolorstyle+xml"/>
  <Override PartName="/xl/drawings/drawing21.xml" ContentType="application/vnd.openxmlformats-officedocument.drawing+xml"/>
  <Override PartName="/xl/charts/chart32.xml" ContentType="application/vnd.openxmlformats-officedocument.drawingml.chart+xml"/>
  <Override PartName="/xl/charts/style19.xml" ContentType="application/vnd.ms-office.chartstyle+xml"/>
  <Override PartName="/xl/charts/colors19.xml" ContentType="application/vnd.ms-office.chartcolorstyle+xml"/>
  <Override PartName="/xl/drawings/drawing22.xml" ContentType="application/vnd.openxmlformats-officedocument.drawing+xml"/>
  <Override PartName="/xl/charts/chart33.xml" ContentType="application/vnd.openxmlformats-officedocument.drawingml.chart+xml"/>
  <Override PartName="/xl/charts/style20.xml" ContentType="application/vnd.ms-office.chartstyle+xml"/>
  <Override PartName="/xl/charts/colors20.xml" ContentType="application/vnd.ms-office.chartcolorstyle+xml"/>
  <Override PartName="/xl/drawings/drawing23.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31"/>
  <workbookPr/>
  <mc:AlternateContent xmlns:mc="http://schemas.openxmlformats.org/markup-compatibility/2006">
    <mc:Choice Requires="x15">
      <x15ac:absPath xmlns:x15ac="http://schemas.microsoft.com/office/spreadsheetml/2010/11/ac" url="https://tunepal-my.sharepoint.com/personal/nirmal_762422_puc_tu_edu_np/Documents/Documents/7th sem/Operations Research/Lectures/OR_assignments/"/>
    </mc:Choice>
  </mc:AlternateContent>
  <xr:revisionPtr revIDLastSave="65" documentId="11_22736B5B508771CE642A1B979A1EF24933830A93" xr6:coauthVersionLast="47" xr6:coauthVersionMax="47" xr10:uidLastSave="{3130FAD0-CCF5-418C-A504-CFC953F10368}"/>
  <bookViews>
    <workbookView xWindow="-108" yWindow="-108" windowWidth="23256" windowHeight="13176" tabRatio="744" firstSheet="1" activeTab="18" xr2:uid="{00000000-000D-0000-FFFF-FFFF00000000}"/>
  </bookViews>
  <sheets>
    <sheet name="5" sheetId="1" r:id="rId1"/>
    <sheet name="7" sheetId="2" r:id="rId2"/>
    <sheet name="10" sheetId="3" r:id="rId3"/>
    <sheet name="Linear 10" sheetId="4" r:id="rId4"/>
    <sheet name="Quadratic 10" sheetId="5" r:id="rId5"/>
    <sheet name="15" sheetId="6" r:id="rId6"/>
    <sheet name="Linear 15" sheetId="8" r:id="rId7"/>
    <sheet name="17" sheetId="9" r:id="rId8"/>
    <sheet name="20" sheetId="10" r:id="rId9"/>
    <sheet name="22" sheetId="14" r:id="rId10"/>
    <sheet name="linear 22" sheetId="15" r:id="rId11"/>
    <sheet name="31" sheetId="13" r:id="rId12"/>
    <sheet name="32" sheetId="16" r:id="rId13"/>
    <sheet name="47" sheetId="18" r:id="rId14"/>
    <sheet name="48" sheetId="19" r:id="rId15"/>
    <sheet name="57" sheetId="20" r:id="rId16"/>
    <sheet name="58" sheetId="21" r:id="rId17"/>
    <sheet name="11.2 a" sheetId="22" r:id="rId18"/>
    <sheet name="11.2 b" sheetId="23" r:id="rId19"/>
    <sheet name="11.2 c" sheetId="24" r:id="rId20"/>
    <sheet name="11.2 d" sheetId="25" r:id="rId21"/>
    <sheet name="11.2 e &amp; f" sheetId="26" r:id="rId22"/>
    <sheet name="11.2 g &amp; h" sheetId="27" r:id="rId23"/>
    <sheet name="CB_DATA_" sheetId="29" state="veryHidden" r:id="rId24"/>
    <sheet name="11.2 i" sheetId="28" r:id="rId25"/>
    <sheet name="Predictor Report" sheetId="30" r:id="rId26"/>
  </sheets>
  <definedNames>
    <definedName name="CB_977d0a9c6fa149b587d39b0c27a22d59" localSheetId="24" hidden="1">#N/A</definedName>
    <definedName name="CB_Block_00000000000000000000000000000000" localSheetId="24" hidden="1">"'7.0.0.0"</definedName>
    <definedName name="CB_Block_00000000000000000000000000000001" localSheetId="24" hidden="1">"'638315859189452538"</definedName>
    <definedName name="CB_Block_00000000000000000000000000000001" localSheetId="23" hidden="1">"'638315859189620093"</definedName>
    <definedName name="CB_Block_00000000000000000000000000000003" localSheetId="24" hidden="1">"'11.1.3419.0"</definedName>
    <definedName name="CB_BlockExt_00000000000000000000000000000003" localSheetId="24" hidden="1">"'11.1.2.3.000"</definedName>
    <definedName name="CBCR_cb56fb47ab2241a9afae4d5d5b00c1b8" localSheetId="24" hidden="1">'11.2 i'!$C$2:$D$179</definedName>
    <definedName name="CBCR_COL_0" localSheetId="24" hidden="1">'11.2 i'!$D:$D</definedName>
    <definedName name="CBCR_COL_1" localSheetId="24" hidden="1">'11.2 i'!$C:$C</definedName>
    <definedName name="CBCR_COL_2" localSheetId="24" hidden="1">'11.2 i'!$B:$B</definedName>
    <definedName name="CBWorkbookPriority" localSheetId="23" hidden="1">-1974585773</definedName>
    <definedName name="CBx_0d8e3e18ce0b44f8970a5ba1bbacca0e" localSheetId="23" hidden="1">"'11.2 i'!$A$1"</definedName>
    <definedName name="CBx_dba1b8af717b4f85b06aa7288b6c3c26" localSheetId="23" hidden="1">"'CB_DATA_'!$A$1"</definedName>
    <definedName name="CBx_Sheet_Guid" localSheetId="24" hidden="1">"'0d8e3e18-ce0b-44f8-970a-5ba1bbacca0e"</definedName>
    <definedName name="CBx_Sheet_Guid" localSheetId="23" hidden="1">"'dba1b8af-717b-4f85-b06a-a7288b6c3c26"</definedName>
    <definedName name="CBx_SheetRef" localSheetId="24" hidden="1">CB_DATA_!$B$14</definedName>
    <definedName name="CBx_SheetRef" localSheetId="23" hidden="1">CB_DATA_!$A$14</definedName>
    <definedName name="CBx_StorageType" localSheetId="24" hidden="1">2</definedName>
    <definedName name="CBx_StorageType" localSheetId="23" hidden="1">2</definedName>
    <definedName name="_xlnm.Print_Area" localSheetId="25">'Predictor Report'!$A$1:$J$96</definedName>
    <definedName name="solver_adj" localSheetId="18" hidden="1">'11.2 b'!$J$4:$J$5</definedName>
    <definedName name="solver_adj" localSheetId="21" hidden="1">'11.2 e &amp; f'!$L$4:$L$5</definedName>
    <definedName name="solver_adj" localSheetId="22" hidden="1">'11.2 g &amp; h'!$K$2</definedName>
    <definedName name="solver_adj" localSheetId="7" hidden="1">'17'!$K$3:$K$4</definedName>
    <definedName name="solver_adj" localSheetId="8" hidden="1">'20'!$K$2:$K$4</definedName>
    <definedName name="solver_adj" localSheetId="11" hidden="1">'31'!$L$4:$L$6</definedName>
    <definedName name="solver_adj" localSheetId="12" hidden="1">'32'!$K$6:$K$8</definedName>
    <definedName name="solver_adj" localSheetId="13" hidden="1">'47'!$I$4:$I$6</definedName>
    <definedName name="solver_adj" localSheetId="14" hidden="1">'48'!$J$5:$J$7</definedName>
    <definedName name="solver_adj" localSheetId="15" hidden="1">'57'!$J$5:$J$7</definedName>
    <definedName name="solver_adj" localSheetId="16" hidden="1">'58'!$J$5:$J$7</definedName>
    <definedName name="solver_cvg" localSheetId="18" hidden="1">0.0001</definedName>
    <definedName name="solver_cvg" localSheetId="21" hidden="1">0.0001</definedName>
    <definedName name="solver_cvg" localSheetId="22" hidden="1">0.0001</definedName>
    <definedName name="solver_cvg" localSheetId="7" hidden="1">0.0001</definedName>
    <definedName name="solver_cvg" localSheetId="8" hidden="1">0.0001</definedName>
    <definedName name="solver_cvg" localSheetId="11" hidden="1">0.0001</definedName>
    <definedName name="solver_cvg" localSheetId="12" hidden="1">0.0001</definedName>
    <definedName name="solver_cvg" localSheetId="13" hidden="1">0.0001</definedName>
    <definedName name="solver_cvg" localSheetId="14" hidden="1">0.0001</definedName>
    <definedName name="solver_cvg" localSheetId="15" hidden="1">0.0001</definedName>
    <definedName name="solver_cvg" localSheetId="16" hidden="1">0.0001</definedName>
    <definedName name="solver_drv" localSheetId="18" hidden="1">1</definedName>
    <definedName name="solver_drv" localSheetId="21" hidden="1">1</definedName>
    <definedName name="solver_drv" localSheetId="22" hidden="1">1</definedName>
    <definedName name="solver_drv" localSheetId="7" hidden="1">1</definedName>
    <definedName name="solver_drv" localSheetId="8" hidden="1">1</definedName>
    <definedName name="solver_drv" localSheetId="11" hidden="1">1</definedName>
    <definedName name="solver_drv" localSheetId="12" hidden="1">1</definedName>
    <definedName name="solver_drv" localSheetId="13" hidden="1">1</definedName>
    <definedName name="solver_drv" localSheetId="14" hidden="1">1</definedName>
    <definedName name="solver_drv" localSheetId="15" hidden="1">1</definedName>
    <definedName name="solver_drv" localSheetId="16" hidden="1">1</definedName>
    <definedName name="solver_eng" localSheetId="18" hidden="1">1</definedName>
    <definedName name="solver_eng" localSheetId="21" hidden="1">1</definedName>
    <definedName name="solver_eng" localSheetId="22" hidden="1">1</definedName>
    <definedName name="solver_eng" localSheetId="7" hidden="1">1</definedName>
    <definedName name="solver_eng" localSheetId="8" hidden="1">1</definedName>
    <definedName name="solver_eng" localSheetId="11" hidden="1">1</definedName>
    <definedName name="solver_eng" localSheetId="12" hidden="1">1</definedName>
    <definedName name="solver_eng" localSheetId="13" hidden="1">1</definedName>
    <definedName name="solver_eng" localSheetId="14" hidden="1">1</definedName>
    <definedName name="solver_eng" localSheetId="15" hidden="1">1</definedName>
    <definedName name="solver_eng" localSheetId="16" hidden="1">1</definedName>
    <definedName name="solver_est" localSheetId="18" hidden="1">1</definedName>
    <definedName name="solver_est" localSheetId="21" hidden="1">1</definedName>
    <definedName name="solver_est" localSheetId="22" hidden="1">1</definedName>
    <definedName name="solver_est" localSheetId="7" hidden="1">1</definedName>
    <definedName name="solver_est" localSheetId="8" hidden="1">1</definedName>
    <definedName name="solver_est" localSheetId="11" hidden="1">1</definedName>
    <definedName name="solver_est" localSheetId="12" hidden="1">1</definedName>
    <definedName name="solver_est" localSheetId="13" hidden="1">1</definedName>
    <definedName name="solver_est" localSheetId="14" hidden="1">1</definedName>
    <definedName name="solver_est" localSheetId="15" hidden="1">1</definedName>
    <definedName name="solver_est" localSheetId="16" hidden="1">1</definedName>
    <definedName name="solver_itr" localSheetId="18" hidden="1">2147483647</definedName>
    <definedName name="solver_itr" localSheetId="21" hidden="1">2147483647</definedName>
    <definedName name="solver_itr" localSheetId="22" hidden="1">2147483647</definedName>
    <definedName name="solver_itr" localSheetId="7" hidden="1">2147483647</definedName>
    <definedName name="solver_itr" localSheetId="8" hidden="1">2147483647</definedName>
    <definedName name="solver_itr" localSheetId="11" hidden="1">2147483647</definedName>
    <definedName name="solver_itr" localSheetId="12" hidden="1">2147483647</definedName>
    <definedName name="solver_itr" localSheetId="13" hidden="1">2147483647</definedName>
    <definedName name="solver_itr" localSheetId="14" hidden="1">2147483647</definedName>
    <definedName name="solver_itr" localSheetId="15" hidden="1">2147483647</definedName>
    <definedName name="solver_itr" localSheetId="16" hidden="1">2147483647</definedName>
    <definedName name="solver_lhs1" localSheetId="18" hidden="1">'11.2 b'!$J$4:$J$5</definedName>
    <definedName name="solver_lhs1" localSheetId="21" hidden="1">'11.2 e &amp; f'!$L$4:$L$5</definedName>
    <definedName name="solver_lhs1" localSheetId="22" hidden="1">'11.2 g &amp; h'!$K$2</definedName>
    <definedName name="solver_lhs1" localSheetId="7" hidden="1">'17'!$K$3:$K$4</definedName>
    <definedName name="solver_lhs1" localSheetId="8" hidden="1">'20'!$K$2:$K$4</definedName>
    <definedName name="solver_lhs1" localSheetId="11" hidden="1">'31'!$L$4:$L$6</definedName>
    <definedName name="solver_lhs1" localSheetId="12" hidden="1">'32'!$K$6:$K$8</definedName>
    <definedName name="solver_lhs1" localSheetId="13" hidden="1">'47'!$I$4:$I$6</definedName>
    <definedName name="solver_lhs1" localSheetId="14" hidden="1">'48'!$J$5:$J$7</definedName>
    <definedName name="solver_lhs1" localSheetId="15" hidden="1">'57'!$J$5:$J$7</definedName>
    <definedName name="solver_lhs1" localSheetId="16" hidden="1">'58'!$J$5:$J$7</definedName>
    <definedName name="solver_lhs2" localSheetId="7" hidden="1">'17'!$K$3:$K$4</definedName>
    <definedName name="solver_lhs2" localSheetId="11" hidden="1">'31'!$L$4:$L$6</definedName>
    <definedName name="solver_mip" localSheetId="18" hidden="1">2147483647</definedName>
    <definedName name="solver_mip" localSheetId="21" hidden="1">2147483647</definedName>
    <definedName name="solver_mip" localSheetId="22" hidden="1">2147483647</definedName>
    <definedName name="solver_mip" localSheetId="7" hidden="1">2147483647</definedName>
    <definedName name="solver_mip" localSheetId="8" hidden="1">2147483647</definedName>
    <definedName name="solver_mip" localSheetId="11" hidden="1">2147483647</definedName>
    <definedName name="solver_mip" localSheetId="12" hidden="1">2147483647</definedName>
    <definedName name="solver_mip" localSheetId="13" hidden="1">2147483647</definedName>
    <definedName name="solver_mip" localSheetId="14" hidden="1">2147483647</definedName>
    <definedName name="solver_mip" localSheetId="15" hidden="1">2147483647</definedName>
    <definedName name="solver_mip" localSheetId="16" hidden="1">2147483647</definedName>
    <definedName name="solver_mni" localSheetId="18" hidden="1">30</definedName>
    <definedName name="solver_mni" localSheetId="21" hidden="1">30</definedName>
    <definedName name="solver_mni" localSheetId="22" hidden="1">30</definedName>
    <definedName name="solver_mni" localSheetId="7" hidden="1">30</definedName>
    <definedName name="solver_mni" localSheetId="8" hidden="1">30</definedName>
    <definedName name="solver_mni" localSheetId="11" hidden="1">30</definedName>
    <definedName name="solver_mni" localSheetId="12" hidden="1">30</definedName>
    <definedName name="solver_mni" localSheetId="13" hidden="1">30</definedName>
    <definedName name="solver_mni" localSheetId="14" hidden="1">30</definedName>
    <definedName name="solver_mni" localSheetId="15" hidden="1">30</definedName>
    <definedName name="solver_mni" localSheetId="16" hidden="1">30</definedName>
    <definedName name="solver_mrt" localSheetId="18" hidden="1">0.075</definedName>
    <definedName name="solver_mrt" localSheetId="21" hidden="1">0.075</definedName>
    <definedName name="solver_mrt" localSheetId="22" hidden="1">0.075</definedName>
    <definedName name="solver_mrt" localSheetId="7" hidden="1">0.075</definedName>
    <definedName name="solver_mrt" localSheetId="8" hidden="1">0.075</definedName>
    <definedName name="solver_mrt" localSheetId="11" hidden="1">0.075</definedName>
    <definedName name="solver_mrt" localSheetId="12" hidden="1">0.075</definedName>
    <definedName name="solver_mrt" localSheetId="13" hidden="1">0.075</definedName>
    <definedName name="solver_mrt" localSheetId="14" hidden="1">0.075</definedName>
    <definedName name="solver_mrt" localSheetId="15" hidden="1">0.075</definedName>
    <definedName name="solver_mrt" localSheetId="16" hidden="1">0.075</definedName>
    <definedName name="solver_msl" localSheetId="18" hidden="1">2</definedName>
    <definedName name="solver_msl" localSheetId="21" hidden="1">2</definedName>
    <definedName name="solver_msl" localSheetId="22" hidden="1">2</definedName>
    <definedName name="solver_msl" localSheetId="7" hidden="1">2</definedName>
    <definedName name="solver_msl" localSheetId="8" hidden="1">2</definedName>
    <definedName name="solver_msl" localSheetId="11" hidden="1">2</definedName>
    <definedName name="solver_msl" localSheetId="12" hidden="1">2</definedName>
    <definedName name="solver_msl" localSheetId="13" hidden="1">2</definedName>
    <definedName name="solver_msl" localSheetId="14" hidden="1">2</definedName>
    <definedName name="solver_msl" localSheetId="15" hidden="1">2</definedName>
    <definedName name="solver_msl" localSheetId="16" hidden="1">2</definedName>
    <definedName name="solver_neg" localSheetId="18" hidden="1">1</definedName>
    <definedName name="solver_neg" localSheetId="21" hidden="1">1</definedName>
    <definedName name="solver_neg" localSheetId="22" hidden="1">1</definedName>
    <definedName name="solver_neg" localSheetId="7" hidden="1">1</definedName>
    <definedName name="solver_neg" localSheetId="8" hidden="1">1</definedName>
    <definedName name="solver_neg" localSheetId="11" hidden="1">1</definedName>
    <definedName name="solver_neg" localSheetId="12" hidden="1">1</definedName>
    <definedName name="solver_neg" localSheetId="13" hidden="1">1</definedName>
    <definedName name="solver_neg" localSheetId="14" hidden="1">1</definedName>
    <definedName name="solver_neg" localSheetId="15" hidden="1">1</definedName>
    <definedName name="solver_neg" localSheetId="16" hidden="1">1</definedName>
    <definedName name="solver_nod" localSheetId="18" hidden="1">2147483647</definedName>
    <definedName name="solver_nod" localSheetId="21" hidden="1">2147483647</definedName>
    <definedName name="solver_nod" localSheetId="22" hidden="1">2147483647</definedName>
    <definedName name="solver_nod" localSheetId="7" hidden="1">2147483647</definedName>
    <definedName name="solver_nod" localSheetId="8" hidden="1">2147483647</definedName>
    <definedName name="solver_nod" localSheetId="11" hidden="1">2147483647</definedName>
    <definedName name="solver_nod" localSheetId="12" hidden="1">2147483647</definedName>
    <definedName name="solver_nod" localSheetId="13" hidden="1">2147483647</definedName>
    <definedName name="solver_nod" localSheetId="14" hidden="1">2147483647</definedName>
    <definedName name="solver_nod" localSheetId="15" hidden="1">2147483647</definedName>
    <definedName name="solver_nod" localSheetId="16" hidden="1">2147483647</definedName>
    <definedName name="solver_num" localSheetId="18" hidden="1">1</definedName>
    <definedName name="solver_num" localSheetId="21" hidden="1">1</definedName>
    <definedName name="solver_num" localSheetId="22" hidden="1">1</definedName>
    <definedName name="solver_num" localSheetId="7" hidden="1">1</definedName>
    <definedName name="solver_num" localSheetId="8" hidden="1">1</definedName>
    <definedName name="solver_num" localSheetId="11" hidden="1">2</definedName>
    <definedName name="solver_num" localSheetId="12" hidden="1">1</definedName>
    <definedName name="solver_num" localSheetId="13" hidden="1">1</definedName>
    <definedName name="solver_num" localSheetId="14" hidden="1">1</definedName>
    <definedName name="solver_num" localSheetId="15" hidden="1">1</definedName>
    <definedName name="solver_num" localSheetId="16" hidden="1">1</definedName>
    <definedName name="solver_nwt" localSheetId="18" hidden="1">1</definedName>
    <definedName name="solver_nwt" localSheetId="21" hidden="1">1</definedName>
    <definedName name="solver_nwt" localSheetId="22" hidden="1">1</definedName>
    <definedName name="solver_nwt" localSheetId="7" hidden="1">1</definedName>
    <definedName name="solver_nwt" localSheetId="8" hidden="1">1</definedName>
    <definedName name="solver_nwt" localSheetId="11" hidden="1">1</definedName>
    <definedName name="solver_nwt" localSheetId="12" hidden="1">1</definedName>
    <definedName name="solver_nwt" localSheetId="13" hidden="1">1</definedName>
    <definedName name="solver_nwt" localSheetId="14" hidden="1">1</definedName>
    <definedName name="solver_nwt" localSheetId="15" hidden="1">1</definedName>
    <definedName name="solver_nwt" localSheetId="16" hidden="1">1</definedName>
    <definedName name="solver_opt" localSheetId="18" hidden="1">'11.2 b'!$J$6</definedName>
    <definedName name="solver_opt" localSheetId="21" hidden="1">'11.2 e &amp; f'!$L$6</definedName>
    <definedName name="solver_opt" localSheetId="22" hidden="1">'11.2 g &amp; h'!$K$3</definedName>
    <definedName name="solver_opt" localSheetId="7" hidden="1">'17'!$K$5</definedName>
    <definedName name="solver_opt" localSheetId="8" hidden="1">'20'!$K$5</definedName>
    <definedName name="solver_opt" localSheetId="11" hidden="1">'31'!$L$7</definedName>
    <definedName name="solver_opt" localSheetId="12" hidden="1">'32'!$K$9</definedName>
    <definedName name="solver_opt" localSheetId="13" hidden="1">'47'!$I$7</definedName>
    <definedName name="solver_opt" localSheetId="14" hidden="1">'48'!$J$8</definedName>
    <definedName name="solver_opt" localSheetId="15" hidden="1">'57'!$J$8</definedName>
    <definedName name="solver_opt" localSheetId="16" hidden="1">'58'!$J$8</definedName>
    <definedName name="solver_pre" localSheetId="18" hidden="1">0.000001</definedName>
    <definedName name="solver_pre" localSheetId="21" hidden="1">0.000001</definedName>
    <definedName name="solver_pre" localSheetId="22" hidden="1">0.000001</definedName>
    <definedName name="solver_pre" localSheetId="7" hidden="1">0.000001</definedName>
    <definedName name="solver_pre" localSheetId="8" hidden="1">0.000001</definedName>
    <definedName name="solver_pre" localSheetId="11" hidden="1">0.000001</definedName>
    <definedName name="solver_pre" localSheetId="12" hidden="1">0.000001</definedName>
    <definedName name="solver_pre" localSheetId="13" hidden="1">0.000001</definedName>
    <definedName name="solver_pre" localSheetId="14" hidden="1">0.000001</definedName>
    <definedName name="solver_pre" localSheetId="15" hidden="1">0.000001</definedName>
    <definedName name="solver_pre" localSheetId="16" hidden="1">0.000001</definedName>
    <definedName name="solver_rbv" localSheetId="18" hidden="1">1</definedName>
    <definedName name="solver_rbv" localSheetId="21" hidden="1">1</definedName>
    <definedName name="solver_rbv" localSheetId="22" hidden="1">1</definedName>
    <definedName name="solver_rbv" localSheetId="7" hidden="1">1</definedName>
    <definedName name="solver_rbv" localSheetId="8" hidden="1">1</definedName>
    <definedName name="solver_rbv" localSheetId="11" hidden="1">1</definedName>
    <definedName name="solver_rbv" localSheetId="12" hidden="1">1</definedName>
    <definedName name="solver_rbv" localSheetId="13" hidden="1">1</definedName>
    <definedName name="solver_rbv" localSheetId="14" hidden="1">1</definedName>
    <definedName name="solver_rbv" localSheetId="15" hidden="1">1</definedName>
    <definedName name="solver_rbv" localSheetId="16" hidden="1">1</definedName>
    <definedName name="solver_rel1" localSheetId="18" hidden="1">1</definedName>
    <definedName name="solver_rel1" localSheetId="21" hidden="1">1</definedName>
    <definedName name="solver_rel1" localSheetId="22" hidden="1">1</definedName>
    <definedName name="solver_rel1" localSheetId="7" hidden="1">1</definedName>
    <definedName name="solver_rel1" localSheetId="8" hidden="1">1</definedName>
    <definedName name="solver_rel1" localSheetId="11" hidden="1">1</definedName>
    <definedName name="solver_rel1" localSheetId="12" hidden="1">1</definedName>
    <definedName name="solver_rel1" localSheetId="13" hidden="1">1</definedName>
    <definedName name="solver_rel1" localSheetId="14" hidden="1">1</definedName>
    <definedName name="solver_rel1" localSheetId="15" hidden="1">1</definedName>
    <definedName name="solver_rel1" localSheetId="16" hidden="1">1</definedName>
    <definedName name="solver_rel2" localSheetId="7" hidden="1">3</definedName>
    <definedName name="solver_rel2" localSheetId="11" hidden="1">3</definedName>
    <definedName name="solver_rhs1" localSheetId="18" hidden="1">1</definedName>
    <definedName name="solver_rhs1" localSheetId="21" hidden="1">1</definedName>
    <definedName name="solver_rhs1" localSheetId="22" hidden="1">1</definedName>
    <definedName name="solver_rhs1" localSheetId="7" hidden="1">1</definedName>
    <definedName name="solver_rhs1" localSheetId="8" hidden="1">1</definedName>
    <definedName name="solver_rhs1" localSheetId="11" hidden="1">1</definedName>
    <definedName name="solver_rhs1" localSheetId="12" hidden="1">1</definedName>
    <definedName name="solver_rhs1" localSheetId="13" hidden="1">1</definedName>
    <definedName name="solver_rhs1" localSheetId="14" hidden="1">1</definedName>
    <definedName name="solver_rhs1" localSheetId="15" hidden="1">1</definedName>
    <definedName name="solver_rhs1" localSheetId="16" hidden="1">1</definedName>
    <definedName name="solver_rhs2" localSheetId="7" hidden="1">0</definedName>
    <definedName name="solver_rhs2" localSheetId="11" hidden="1">0</definedName>
    <definedName name="solver_rlx" localSheetId="18" hidden="1">2</definedName>
    <definedName name="solver_rlx" localSheetId="21" hidden="1">2</definedName>
    <definedName name="solver_rlx" localSheetId="22" hidden="1">2</definedName>
    <definedName name="solver_rlx" localSheetId="7" hidden="1">2</definedName>
    <definedName name="solver_rlx" localSheetId="8" hidden="1">2</definedName>
    <definedName name="solver_rlx" localSheetId="11" hidden="1">2</definedName>
    <definedName name="solver_rlx" localSheetId="12" hidden="1">2</definedName>
    <definedName name="solver_rlx" localSheetId="13" hidden="1">2</definedName>
    <definedName name="solver_rlx" localSheetId="14" hidden="1">2</definedName>
    <definedName name="solver_rlx" localSheetId="15" hidden="1">2</definedName>
    <definedName name="solver_rlx" localSheetId="16" hidden="1">2</definedName>
    <definedName name="solver_rsd" localSheetId="18" hidden="1">0</definedName>
    <definedName name="solver_rsd" localSheetId="21" hidden="1">0</definedName>
    <definedName name="solver_rsd" localSheetId="22" hidden="1">0</definedName>
    <definedName name="solver_rsd" localSheetId="7" hidden="1">0</definedName>
    <definedName name="solver_rsd" localSheetId="8" hidden="1">0</definedName>
    <definedName name="solver_rsd" localSheetId="11" hidden="1">0</definedName>
    <definedName name="solver_rsd" localSheetId="12" hidden="1">0</definedName>
    <definedName name="solver_rsd" localSheetId="13" hidden="1">0</definedName>
    <definedName name="solver_rsd" localSheetId="14" hidden="1">0</definedName>
    <definedName name="solver_rsd" localSheetId="15" hidden="1">0</definedName>
    <definedName name="solver_rsd" localSheetId="16" hidden="1">0</definedName>
    <definedName name="solver_scl" localSheetId="18" hidden="1">1</definedName>
    <definedName name="solver_scl" localSheetId="21" hidden="1">1</definedName>
    <definedName name="solver_scl" localSheetId="22" hidden="1">1</definedName>
    <definedName name="solver_scl" localSheetId="7" hidden="1">1</definedName>
    <definedName name="solver_scl" localSheetId="8" hidden="1">1</definedName>
    <definedName name="solver_scl" localSheetId="11" hidden="1">1</definedName>
    <definedName name="solver_scl" localSheetId="12" hidden="1">1</definedName>
    <definedName name="solver_scl" localSheetId="13" hidden="1">1</definedName>
    <definedName name="solver_scl" localSheetId="14" hidden="1">1</definedName>
    <definedName name="solver_scl" localSheetId="15" hidden="1">1</definedName>
    <definedName name="solver_scl" localSheetId="16" hidden="1">1</definedName>
    <definedName name="solver_sho" localSheetId="18" hidden="1">2</definedName>
    <definedName name="solver_sho" localSheetId="21" hidden="1">2</definedName>
    <definedName name="solver_sho" localSheetId="22" hidden="1">2</definedName>
    <definedName name="solver_sho" localSheetId="7" hidden="1">2</definedName>
    <definedName name="solver_sho" localSheetId="8" hidden="1">2</definedName>
    <definedName name="solver_sho" localSheetId="11" hidden="1">2</definedName>
    <definedName name="solver_sho" localSheetId="12" hidden="1">2</definedName>
    <definedName name="solver_sho" localSheetId="13" hidden="1">2</definedName>
    <definedName name="solver_sho" localSheetId="14" hidden="1">2</definedName>
    <definedName name="solver_sho" localSheetId="15" hidden="1">2</definedName>
    <definedName name="solver_sho" localSheetId="16" hidden="1">2</definedName>
    <definedName name="solver_ssz" localSheetId="18" hidden="1">100</definedName>
    <definedName name="solver_ssz" localSheetId="21" hidden="1">100</definedName>
    <definedName name="solver_ssz" localSheetId="22" hidden="1">100</definedName>
    <definedName name="solver_ssz" localSheetId="7" hidden="1">100</definedName>
    <definedName name="solver_ssz" localSheetId="8" hidden="1">100</definedName>
    <definedName name="solver_ssz" localSheetId="11" hidden="1">100</definedName>
    <definedName name="solver_ssz" localSheetId="12" hidden="1">100</definedName>
    <definedName name="solver_ssz" localSheetId="13" hidden="1">100</definedName>
    <definedName name="solver_ssz" localSheetId="14" hidden="1">100</definedName>
    <definedName name="solver_ssz" localSheetId="15" hidden="1">100</definedName>
    <definedName name="solver_ssz" localSheetId="16" hidden="1">100</definedName>
    <definedName name="solver_tim" localSheetId="18" hidden="1">2147483647</definedName>
    <definedName name="solver_tim" localSheetId="21" hidden="1">2147483647</definedName>
    <definedName name="solver_tim" localSheetId="22" hidden="1">2147483647</definedName>
    <definedName name="solver_tim" localSheetId="7" hidden="1">2147483647</definedName>
    <definedName name="solver_tim" localSheetId="8" hidden="1">2147483647</definedName>
    <definedName name="solver_tim" localSheetId="11" hidden="1">2147483647</definedName>
    <definedName name="solver_tim" localSheetId="12" hidden="1">2147483647</definedName>
    <definedName name="solver_tim" localSheetId="13" hidden="1">2147483647</definedName>
    <definedName name="solver_tim" localSheetId="14" hidden="1">2147483647</definedName>
    <definedName name="solver_tim" localSheetId="15" hidden="1">2147483647</definedName>
    <definedName name="solver_tim" localSheetId="16" hidden="1">2147483647</definedName>
    <definedName name="solver_tol" localSheetId="18" hidden="1">0.01</definedName>
    <definedName name="solver_tol" localSheetId="21" hidden="1">0.01</definedName>
    <definedName name="solver_tol" localSheetId="22" hidden="1">0.01</definedName>
    <definedName name="solver_tol" localSheetId="7" hidden="1">0.01</definedName>
    <definedName name="solver_tol" localSheetId="8" hidden="1">0.01</definedName>
    <definedName name="solver_tol" localSheetId="11" hidden="1">0.01</definedName>
    <definedName name="solver_tol" localSheetId="12" hidden="1">0.01</definedName>
    <definedName name="solver_tol" localSheetId="13" hidden="1">0.01</definedName>
    <definedName name="solver_tol" localSheetId="14" hidden="1">0.01</definedName>
    <definedName name="solver_tol" localSheetId="15" hidden="1">0.01</definedName>
    <definedName name="solver_tol" localSheetId="16" hidden="1">0.01</definedName>
    <definedName name="solver_typ" localSheetId="18" hidden="1">2</definedName>
    <definedName name="solver_typ" localSheetId="21" hidden="1">2</definedName>
    <definedName name="solver_typ" localSheetId="22" hidden="1">2</definedName>
    <definedName name="solver_typ" localSheetId="7" hidden="1">2</definedName>
    <definedName name="solver_typ" localSheetId="8" hidden="1">2</definedName>
    <definedName name="solver_typ" localSheetId="11" hidden="1">2</definedName>
    <definedName name="solver_typ" localSheetId="12" hidden="1">2</definedName>
    <definedName name="solver_typ" localSheetId="13" hidden="1">2</definedName>
    <definedName name="solver_typ" localSheetId="14" hidden="1">2</definedName>
    <definedName name="solver_typ" localSheetId="15" hidden="1">2</definedName>
    <definedName name="solver_typ" localSheetId="16" hidden="1">2</definedName>
    <definedName name="solver_val" localSheetId="18" hidden="1">0</definedName>
    <definedName name="solver_val" localSheetId="21" hidden="1">0</definedName>
    <definedName name="solver_val" localSheetId="22" hidden="1">0</definedName>
    <definedName name="solver_val" localSheetId="7" hidden="1">0</definedName>
    <definedName name="solver_val" localSheetId="8" hidden="1">0</definedName>
    <definedName name="solver_val" localSheetId="11" hidden="1">0</definedName>
    <definedName name="solver_val" localSheetId="12" hidden="1">0</definedName>
    <definedName name="solver_val" localSheetId="13" hidden="1">0</definedName>
    <definedName name="solver_val" localSheetId="14" hidden="1">0</definedName>
    <definedName name="solver_val" localSheetId="15" hidden="1">0</definedName>
    <definedName name="solver_val" localSheetId="16" hidden="1">0</definedName>
    <definedName name="solver_ver" localSheetId="18" hidden="1">3</definedName>
    <definedName name="solver_ver" localSheetId="21" hidden="1">3</definedName>
    <definedName name="solver_ver" localSheetId="22" hidden="1">3</definedName>
    <definedName name="solver_ver" localSheetId="7" hidden="1">3</definedName>
    <definedName name="solver_ver" localSheetId="8" hidden="1">3</definedName>
    <definedName name="solver_ver" localSheetId="11" hidden="1">3</definedName>
    <definedName name="solver_ver" localSheetId="12" hidden="1">3</definedName>
    <definedName name="solver_ver" localSheetId="13" hidden="1">3</definedName>
    <definedName name="solver_ver" localSheetId="14" hidden="1">3</definedName>
    <definedName name="solver_ver" localSheetId="15" hidden="1">3</definedName>
    <definedName name="solver_ver" localSheetId="16" hidden="1">3</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E35" i="6" l="1"/>
  <c r="G35" i="6" s="1"/>
  <c r="E36" i="6"/>
  <c r="G36" i="6" s="1"/>
  <c r="E37" i="6"/>
  <c r="G34" i="6"/>
  <c r="G37" i="6"/>
  <c r="E34" i="6" a="1"/>
  <c r="E34" i="6" s="1"/>
  <c r="H23" i="6"/>
  <c r="H24" i="6"/>
  <c r="H25" i="6"/>
  <c r="H26" i="6"/>
  <c r="H27" i="6"/>
  <c r="H28" i="6"/>
  <c r="H29" i="6"/>
  <c r="H30" i="6"/>
  <c r="H31" i="6"/>
  <c r="H32" i="6"/>
  <c r="H33" i="6"/>
  <c r="H22" i="6"/>
  <c r="L24" i="6"/>
  <c r="L25" i="6"/>
  <c r="L26" i="6"/>
  <c r="L23" i="6"/>
  <c r="E51" i="3" l="1" a="1"/>
  <c r="E51" i="3" s="1"/>
  <c r="E50" i="3" a="1"/>
  <c r="E50" i="3" s="1"/>
  <c r="I4" i="14" l="1"/>
  <c r="G22" i="6" l="1"/>
  <c r="G3" i="23" l="1"/>
  <c r="C7" i="2"/>
  <c r="C6" i="1"/>
  <c r="D7" i="1"/>
  <c r="C5" i="1"/>
  <c r="F2" i="21"/>
  <c r="D23" i="1"/>
  <c r="D8" i="1"/>
  <c r="D9" i="1"/>
  <c r="D10" i="1"/>
  <c r="D11" i="1"/>
  <c r="D12" i="1"/>
  <c r="D13" i="1"/>
  <c r="D14" i="1"/>
  <c r="D15" i="1"/>
  <c r="D16" i="1"/>
  <c r="D17" i="1"/>
  <c r="D18" i="1"/>
  <c r="D19" i="1"/>
  <c r="D20" i="1"/>
  <c r="D21" i="1"/>
  <c r="D22" i="1"/>
  <c r="C26" i="1"/>
  <c r="C25" i="1"/>
  <c r="C24" i="1"/>
  <c r="C23" i="1"/>
  <c r="C7" i="1"/>
  <c r="C8" i="1"/>
  <c r="C9" i="1"/>
  <c r="C10" i="1"/>
  <c r="C11" i="1"/>
  <c r="C12" i="1"/>
  <c r="C13" i="1"/>
  <c r="C14" i="1"/>
  <c r="C15" i="1"/>
  <c r="C16" i="1"/>
  <c r="C17" i="1"/>
  <c r="C18" i="1"/>
  <c r="C19" i="1"/>
  <c r="C20" i="1"/>
  <c r="C21" i="1"/>
  <c r="C22" i="1"/>
  <c r="B11" i="29"/>
  <c r="A11" i="29"/>
  <c r="O7" i="27"/>
  <c r="O6" i="27"/>
  <c r="G108" i="27"/>
  <c r="G109" i="27"/>
  <c r="G110" i="27"/>
  <c r="G111" i="27"/>
  <c r="G112" i="27"/>
  <c r="G113" i="27"/>
  <c r="G114" i="27"/>
  <c r="G115" i="27"/>
  <c r="G116" i="27"/>
  <c r="G117" i="27"/>
  <c r="G118" i="27"/>
  <c r="G119" i="27"/>
  <c r="G120" i="27"/>
  <c r="G107" i="27"/>
  <c r="G26" i="27"/>
  <c r="G27" i="27"/>
  <c r="G28" i="27"/>
  <c r="G29" i="27"/>
  <c r="G30" i="27"/>
  <c r="G31" i="27"/>
  <c r="G32" i="27"/>
  <c r="G33" i="27"/>
  <c r="G34" i="27"/>
  <c r="G35" i="27"/>
  <c r="G36" i="27"/>
  <c r="G37" i="27"/>
  <c r="G38" i="27"/>
  <c r="G39" i="27"/>
  <c r="G40" i="27"/>
  <c r="G41" i="27"/>
  <c r="G42" i="27"/>
  <c r="G43" i="27"/>
  <c r="G44" i="27"/>
  <c r="G45" i="27"/>
  <c r="G46" i="27"/>
  <c r="G47" i="27"/>
  <c r="G48" i="27"/>
  <c r="G49" i="27"/>
  <c r="G50" i="27"/>
  <c r="G51" i="27"/>
  <c r="G52" i="27"/>
  <c r="G53" i="27"/>
  <c r="G54" i="27"/>
  <c r="G55" i="27"/>
  <c r="G56" i="27"/>
  <c r="G57" i="27"/>
  <c r="G58" i="27"/>
  <c r="G59" i="27"/>
  <c r="G60" i="27"/>
  <c r="G61" i="27"/>
  <c r="G62" i="27"/>
  <c r="G63" i="27"/>
  <c r="G64" i="27"/>
  <c r="G65" i="27"/>
  <c r="G66" i="27"/>
  <c r="G67" i="27"/>
  <c r="G68" i="27"/>
  <c r="G69" i="27"/>
  <c r="G70" i="27"/>
  <c r="G71" i="27"/>
  <c r="G72" i="27"/>
  <c r="G73" i="27"/>
  <c r="G74" i="27"/>
  <c r="G75" i="27"/>
  <c r="G76" i="27"/>
  <c r="G77" i="27"/>
  <c r="G78" i="27"/>
  <c r="G79" i="27"/>
  <c r="G80" i="27"/>
  <c r="G81" i="27"/>
  <c r="G82" i="27"/>
  <c r="G83" i="27"/>
  <c r="G84" i="27"/>
  <c r="G85" i="27"/>
  <c r="G86" i="27"/>
  <c r="G87" i="27"/>
  <c r="G88" i="27"/>
  <c r="G89" i="27"/>
  <c r="G90" i="27"/>
  <c r="G91" i="27"/>
  <c r="G92" i="27"/>
  <c r="G93" i="27"/>
  <c r="G94" i="27"/>
  <c r="G95" i="27"/>
  <c r="G96" i="27"/>
  <c r="G97" i="27"/>
  <c r="G98" i="27"/>
  <c r="G99" i="27"/>
  <c r="G100" i="27"/>
  <c r="G101" i="27"/>
  <c r="G102" i="27"/>
  <c r="G103" i="27"/>
  <c r="G104" i="27"/>
  <c r="G105" i="27"/>
  <c r="G106" i="27"/>
  <c r="G22" i="27"/>
  <c r="G14" i="27"/>
  <c r="G15" i="27"/>
  <c r="G16" i="27"/>
  <c r="G17" i="27"/>
  <c r="G18" i="27"/>
  <c r="G19" i="27"/>
  <c r="G20" i="27"/>
  <c r="G21" i="27"/>
  <c r="G23" i="27"/>
  <c r="G24" i="27"/>
  <c r="G25" i="27"/>
  <c r="G4" i="27"/>
  <c r="G5" i="27"/>
  <c r="G6" i="27"/>
  <c r="G7" i="27"/>
  <c r="G8" i="27"/>
  <c r="G9" i="27"/>
  <c r="G10" i="27"/>
  <c r="G11" i="27"/>
  <c r="G12" i="27"/>
  <c r="G13" i="27"/>
  <c r="G3" i="27"/>
  <c r="H122" i="26"/>
  <c r="W12" i="26" s="1"/>
  <c r="H110" i="26"/>
  <c r="W11" i="26" s="1"/>
  <c r="H111" i="26"/>
  <c r="H112" i="26"/>
  <c r="H113" i="26"/>
  <c r="H114" i="26"/>
  <c r="H115" i="26"/>
  <c r="H116" i="26"/>
  <c r="H117" i="26"/>
  <c r="H118" i="26"/>
  <c r="H119" i="26"/>
  <c r="H120" i="26"/>
  <c r="H121" i="26"/>
  <c r="H28" i="26"/>
  <c r="H29" i="26"/>
  <c r="H30" i="26"/>
  <c r="H31" i="26"/>
  <c r="H32" i="26"/>
  <c r="H33" i="26"/>
  <c r="H34" i="26"/>
  <c r="H35" i="26"/>
  <c r="H36" i="26"/>
  <c r="H37" i="26"/>
  <c r="H38" i="26"/>
  <c r="H39" i="26"/>
  <c r="H40" i="26"/>
  <c r="H41" i="26"/>
  <c r="H42" i="26"/>
  <c r="H43" i="26"/>
  <c r="H44" i="26"/>
  <c r="H45" i="26"/>
  <c r="H46" i="26"/>
  <c r="H47" i="26"/>
  <c r="H48" i="26"/>
  <c r="H49" i="26"/>
  <c r="H50" i="26"/>
  <c r="H51" i="26"/>
  <c r="H52" i="26"/>
  <c r="H53" i="26"/>
  <c r="H54" i="26"/>
  <c r="H55" i="26"/>
  <c r="H56" i="26"/>
  <c r="H57" i="26"/>
  <c r="H58" i="26"/>
  <c r="H59" i="26"/>
  <c r="H60" i="26"/>
  <c r="H61" i="26"/>
  <c r="H62" i="26"/>
  <c r="H63" i="26"/>
  <c r="H64" i="26"/>
  <c r="H65" i="26"/>
  <c r="H66" i="26"/>
  <c r="H67" i="26"/>
  <c r="H68" i="26"/>
  <c r="H69" i="26"/>
  <c r="H70" i="26"/>
  <c r="H71" i="26"/>
  <c r="H72" i="26"/>
  <c r="H73" i="26"/>
  <c r="H74" i="26"/>
  <c r="H75" i="26"/>
  <c r="H76" i="26"/>
  <c r="H77" i="26"/>
  <c r="H78" i="26"/>
  <c r="H79" i="26"/>
  <c r="H80" i="26"/>
  <c r="H81" i="26"/>
  <c r="H82" i="26"/>
  <c r="H83" i="26"/>
  <c r="H84" i="26"/>
  <c r="H85" i="26"/>
  <c r="H86" i="26"/>
  <c r="H87" i="26"/>
  <c r="H88" i="26"/>
  <c r="H89" i="26"/>
  <c r="H90" i="26"/>
  <c r="H91" i="26"/>
  <c r="H92" i="26"/>
  <c r="H93" i="26"/>
  <c r="H94" i="26"/>
  <c r="H95" i="26"/>
  <c r="H96" i="26"/>
  <c r="H97" i="26"/>
  <c r="H98" i="26"/>
  <c r="H99" i="26"/>
  <c r="H100" i="26"/>
  <c r="H101" i="26"/>
  <c r="H102" i="26"/>
  <c r="H103" i="26"/>
  <c r="H104" i="26"/>
  <c r="H105" i="26"/>
  <c r="H106" i="26"/>
  <c r="H107" i="26"/>
  <c r="H108" i="26"/>
  <c r="H109" i="26"/>
  <c r="H27" i="26"/>
  <c r="H16" i="26"/>
  <c r="H17" i="26"/>
  <c r="H18" i="26"/>
  <c r="H19" i="26"/>
  <c r="H20" i="26"/>
  <c r="H21" i="26"/>
  <c r="H22" i="26"/>
  <c r="H23" i="26"/>
  <c r="H24" i="26"/>
  <c r="H25" i="26"/>
  <c r="H26" i="26"/>
  <c r="H5" i="26"/>
  <c r="H6" i="26"/>
  <c r="H7" i="26"/>
  <c r="H8" i="26"/>
  <c r="H9" i="26"/>
  <c r="H10" i="26"/>
  <c r="H11" i="26"/>
  <c r="H12" i="26"/>
  <c r="H13" i="26"/>
  <c r="H14" i="26"/>
  <c r="H15" i="26"/>
  <c r="H4" i="26"/>
  <c r="O4" i="26" s="1"/>
  <c r="E5" i="26"/>
  <c r="G6" i="26" s="1"/>
  <c r="F5" i="26"/>
  <c r="E4" i="26"/>
  <c r="G5" i="26" s="1"/>
  <c r="K3" i="27"/>
  <c r="E6" i="26"/>
  <c r="F6" i="26" s="1"/>
  <c r="G7" i="26" s="1"/>
  <c r="E192" i="24"/>
  <c r="N31" i="24" s="1"/>
  <c r="E180" i="24"/>
  <c r="N30" i="24" s="1"/>
  <c r="E181" i="24"/>
  <c r="E182" i="24"/>
  <c r="E183" i="24"/>
  <c r="E184" i="24"/>
  <c r="E185" i="24"/>
  <c r="E186" i="24"/>
  <c r="E187" i="24"/>
  <c r="E188" i="24"/>
  <c r="E189" i="24"/>
  <c r="E190" i="24"/>
  <c r="E191" i="24"/>
  <c r="E179" i="24"/>
  <c r="E14" i="24"/>
  <c r="E15" i="24"/>
  <c r="E16" i="24"/>
  <c r="E17" i="24"/>
  <c r="E18" i="24"/>
  <c r="E19" i="24"/>
  <c r="E20" i="24"/>
  <c r="E21" i="24"/>
  <c r="E22" i="24"/>
  <c r="E23" i="24"/>
  <c r="E24" i="24"/>
  <c r="E25" i="24"/>
  <c r="E26" i="24"/>
  <c r="E27" i="24"/>
  <c r="E28" i="24"/>
  <c r="E29" i="24"/>
  <c r="E30" i="24"/>
  <c r="E31" i="24"/>
  <c r="E32" i="24"/>
  <c r="E33" i="24"/>
  <c r="E34" i="24"/>
  <c r="E35" i="24"/>
  <c r="E36" i="24"/>
  <c r="E37" i="24"/>
  <c r="E38" i="24"/>
  <c r="E39" i="24"/>
  <c r="E40" i="24"/>
  <c r="E41" i="24"/>
  <c r="E42" i="24"/>
  <c r="E43" i="24"/>
  <c r="E44" i="24"/>
  <c r="E45" i="24"/>
  <c r="E46" i="24"/>
  <c r="E47" i="24"/>
  <c r="E48" i="24"/>
  <c r="E49" i="24"/>
  <c r="E50" i="24"/>
  <c r="E51" i="24"/>
  <c r="E52" i="24"/>
  <c r="E53" i="24"/>
  <c r="E54" i="24"/>
  <c r="E55" i="24"/>
  <c r="E56" i="24"/>
  <c r="E57" i="24"/>
  <c r="E58" i="24"/>
  <c r="E59" i="24"/>
  <c r="E60" i="24"/>
  <c r="E61" i="24"/>
  <c r="E62" i="24"/>
  <c r="E63" i="24"/>
  <c r="E64" i="24"/>
  <c r="E65" i="24"/>
  <c r="E66" i="24"/>
  <c r="E67" i="24"/>
  <c r="E68" i="24"/>
  <c r="E69" i="24"/>
  <c r="E70" i="24"/>
  <c r="E71" i="24"/>
  <c r="E72" i="24"/>
  <c r="E73" i="24"/>
  <c r="E74" i="24"/>
  <c r="E75" i="24"/>
  <c r="E76" i="24"/>
  <c r="E77" i="24"/>
  <c r="E78" i="24"/>
  <c r="E79" i="24"/>
  <c r="E80" i="24"/>
  <c r="E81" i="24"/>
  <c r="E82" i="24"/>
  <c r="E83" i="24"/>
  <c r="E84" i="24"/>
  <c r="E85" i="24"/>
  <c r="E86" i="24"/>
  <c r="E87" i="24"/>
  <c r="E88" i="24"/>
  <c r="E89" i="24"/>
  <c r="E90" i="24"/>
  <c r="E91" i="24"/>
  <c r="E92" i="24"/>
  <c r="E93" i="24"/>
  <c r="E94" i="24"/>
  <c r="E95" i="24"/>
  <c r="E96" i="24"/>
  <c r="E97" i="24"/>
  <c r="E98" i="24"/>
  <c r="E99" i="24"/>
  <c r="E100" i="24"/>
  <c r="E101" i="24"/>
  <c r="E102" i="24"/>
  <c r="E103" i="24"/>
  <c r="E104" i="24"/>
  <c r="E105" i="24"/>
  <c r="E106" i="24"/>
  <c r="E107" i="24"/>
  <c r="E108" i="24"/>
  <c r="E109" i="24"/>
  <c r="E110" i="24"/>
  <c r="E111" i="24"/>
  <c r="E112" i="24"/>
  <c r="E113" i="24"/>
  <c r="E114" i="24"/>
  <c r="E115" i="24"/>
  <c r="E116" i="24"/>
  <c r="E117" i="24"/>
  <c r="E118" i="24"/>
  <c r="E119" i="24"/>
  <c r="E120" i="24"/>
  <c r="E121" i="24"/>
  <c r="E122" i="24"/>
  <c r="E123" i="24"/>
  <c r="E124" i="24"/>
  <c r="E125" i="24"/>
  <c r="E126" i="24"/>
  <c r="E127" i="24"/>
  <c r="E128" i="24"/>
  <c r="E129" i="24"/>
  <c r="E130" i="24"/>
  <c r="E131" i="24"/>
  <c r="E132" i="24"/>
  <c r="E133" i="24"/>
  <c r="E134" i="24"/>
  <c r="E135" i="24"/>
  <c r="E136" i="24"/>
  <c r="E137" i="24"/>
  <c r="E138" i="24"/>
  <c r="E139" i="24"/>
  <c r="E140" i="24"/>
  <c r="E141" i="24"/>
  <c r="E142" i="24"/>
  <c r="E143" i="24"/>
  <c r="E144" i="24"/>
  <c r="E145" i="24"/>
  <c r="E146" i="24"/>
  <c r="E147" i="24"/>
  <c r="E148" i="24"/>
  <c r="E149" i="24"/>
  <c r="E150" i="24"/>
  <c r="E151" i="24"/>
  <c r="E152" i="24"/>
  <c r="E153" i="24"/>
  <c r="E154" i="24"/>
  <c r="E155" i="24"/>
  <c r="E156" i="24"/>
  <c r="E157" i="24"/>
  <c r="E158" i="24"/>
  <c r="E159" i="24"/>
  <c r="E160" i="24"/>
  <c r="E161" i="24"/>
  <c r="E162" i="24"/>
  <c r="E163" i="24"/>
  <c r="E164" i="24"/>
  <c r="E165" i="24"/>
  <c r="E166" i="24"/>
  <c r="E167" i="24"/>
  <c r="E168" i="24"/>
  <c r="E169" i="24"/>
  <c r="E170" i="24"/>
  <c r="E171" i="24"/>
  <c r="E172" i="24"/>
  <c r="E173" i="24"/>
  <c r="E174" i="24"/>
  <c r="E175" i="24"/>
  <c r="E176" i="24"/>
  <c r="E177" i="24"/>
  <c r="E178" i="24"/>
  <c r="E3" i="24"/>
  <c r="E4" i="24"/>
  <c r="E5" i="24"/>
  <c r="E6" i="24"/>
  <c r="E7" i="24"/>
  <c r="E8" i="24"/>
  <c r="E9" i="24"/>
  <c r="E10" i="24"/>
  <c r="E11" i="24"/>
  <c r="E12" i="24"/>
  <c r="E13" i="24"/>
  <c r="E2" i="24"/>
  <c r="J8" i="24" s="1"/>
  <c r="E3" i="23"/>
  <c r="F3" i="21"/>
  <c r="F4" i="21"/>
  <c r="F5" i="21"/>
  <c r="D5" i="21" s="1"/>
  <c r="D14" i="18"/>
  <c r="F3" i="20"/>
  <c r="F4" i="20"/>
  <c r="F5" i="20"/>
  <c r="F2" i="20"/>
  <c r="F8" i="19"/>
  <c r="F13" i="19"/>
  <c r="D13" i="19" s="1"/>
  <c r="F3" i="19"/>
  <c r="F4" i="19"/>
  <c r="F5" i="19"/>
  <c r="F6" i="19"/>
  <c r="F7" i="19"/>
  <c r="F9" i="19"/>
  <c r="F10" i="19"/>
  <c r="F11" i="19"/>
  <c r="F12" i="19"/>
  <c r="F2" i="19"/>
  <c r="D14" i="19" s="1"/>
  <c r="F13" i="18"/>
  <c r="D13" i="18" s="1"/>
  <c r="G14" i="18" s="1"/>
  <c r="F3" i="18"/>
  <c r="F4" i="18"/>
  <c r="F5" i="18"/>
  <c r="F6" i="18"/>
  <c r="F7" i="18"/>
  <c r="F8" i="18"/>
  <c r="F9" i="18"/>
  <c r="F10" i="18"/>
  <c r="F11" i="18"/>
  <c r="F12" i="18"/>
  <c r="F2" i="18"/>
  <c r="G4" i="13"/>
  <c r="G3" i="16"/>
  <c r="E3" i="9"/>
  <c r="E4" i="9"/>
  <c r="E5" i="9"/>
  <c r="G6" i="9" s="1"/>
  <c r="E2" i="9"/>
  <c r="F2" i="9" s="1"/>
  <c r="F14" i="18"/>
  <c r="G4" i="16"/>
  <c r="G5" i="16"/>
  <c r="G6" i="16"/>
  <c r="G7" i="16"/>
  <c r="G8" i="16"/>
  <c r="G9" i="16"/>
  <c r="G10" i="16"/>
  <c r="G11" i="16"/>
  <c r="G12" i="16"/>
  <c r="G13" i="16"/>
  <c r="G14" i="16"/>
  <c r="G9" i="13"/>
  <c r="G5" i="13"/>
  <c r="G6" i="13"/>
  <c r="G7" i="13"/>
  <c r="G8" i="13"/>
  <c r="G10" i="13"/>
  <c r="G11" i="13"/>
  <c r="G12" i="13"/>
  <c r="G13" i="13"/>
  <c r="G14" i="13"/>
  <c r="G15" i="13"/>
  <c r="E15" i="13" s="1"/>
  <c r="E16" i="2"/>
  <c r="G17" i="2" s="1"/>
  <c r="E17" i="2"/>
  <c r="D11" i="2"/>
  <c r="D20" i="2"/>
  <c r="C8" i="2"/>
  <c r="C9" i="2"/>
  <c r="C10" i="2"/>
  <c r="C11" i="2"/>
  <c r="D12" i="2" s="1"/>
  <c r="C12" i="2"/>
  <c r="C13" i="2"/>
  <c r="C14" i="2"/>
  <c r="C15" i="2"/>
  <c r="C16" i="2"/>
  <c r="D16" i="2" s="1"/>
  <c r="F16" i="2" s="1"/>
  <c r="C17" i="2"/>
  <c r="D17" i="2" s="1"/>
  <c r="C18" i="2"/>
  <c r="C19" i="2"/>
  <c r="D19" i="2" s="1"/>
  <c r="C20" i="2"/>
  <c r="C21" i="2"/>
  <c r="C22" i="2"/>
  <c r="C23" i="2"/>
  <c r="G2" i="10"/>
  <c r="I9" i="14"/>
  <c r="I16" i="14"/>
  <c r="L10" i="14"/>
  <c r="L9" i="14"/>
  <c r="L8" i="14"/>
  <c r="L7" i="14"/>
  <c r="L6" i="14"/>
  <c r="L5" i="14"/>
  <c r="L4" i="14"/>
  <c r="G5" i="14"/>
  <c r="G6" i="14"/>
  <c r="G7" i="14"/>
  <c r="G8" i="14"/>
  <c r="G9" i="14"/>
  <c r="G10" i="14"/>
  <c r="G11" i="14"/>
  <c r="G12" i="14"/>
  <c r="G13" i="14"/>
  <c r="G14" i="14"/>
  <c r="G15" i="14"/>
  <c r="G16" i="14"/>
  <c r="G17" i="14"/>
  <c r="G18" i="14"/>
  <c r="G19" i="14"/>
  <c r="G4" i="14"/>
  <c r="F5" i="14"/>
  <c r="F6" i="14"/>
  <c r="F7" i="14"/>
  <c r="F8" i="14"/>
  <c r="F9" i="14"/>
  <c r="F10" i="14"/>
  <c r="F11" i="14"/>
  <c r="F12" i="14"/>
  <c r="F13" i="14"/>
  <c r="F14" i="14"/>
  <c r="F15" i="14"/>
  <c r="F16" i="14"/>
  <c r="F17" i="14"/>
  <c r="F18" i="14"/>
  <c r="F19" i="14"/>
  <c r="F4" i="14"/>
  <c r="E5" i="14"/>
  <c r="E6" i="14"/>
  <c r="E7" i="14"/>
  <c r="E8" i="14"/>
  <c r="E9" i="14"/>
  <c r="E10" i="14"/>
  <c r="E11" i="14"/>
  <c r="E12" i="14"/>
  <c r="E13" i="14"/>
  <c r="E14" i="14"/>
  <c r="E15" i="14"/>
  <c r="E16" i="14"/>
  <c r="E17" i="14"/>
  <c r="E18" i="14"/>
  <c r="E19" i="14"/>
  <c r="E4" i="14"/>
  <c r="D5" i="14"/>
  <c r="D6" i="14"/>
  <c r="I5" i="14" s="1"/>
  <c r="D7" i="14"/>
  <c r="I6" i="14" s="1"/>
  <c r="D8" i="14"/>
  <c r="D9" i="14"/>
  <c r="D10" i="14"/>
  <c r="I8" i="14" s="1"/>
  <c r="D11" i="14"/>
  <c r="D12" i="14"/>
  <c r="D13" i="14"/>
  <c r="D14" i="14"/>
  <c r="D15" i="14"/>
  <c r="D16" i="14"/>
  <c r="D17" i="14"/>
  <c r="D18" i="14"/>
  <c r="D19" i="14"/>
  <c r="D4" i="14"/>
  <c r="I10" i="14" s="1"/>
  <c r="G3" i="10"/>
  <c r="G4" i="10"/>
  <c r="G5" i="10"/>
  <c r="E5" i="10" s="1"/>
  <c r="H6" i="10" s="1"/>
  <c r="F3" i="9"/>
  <c r="F4" i="9"/>
  <c r="F5" i="9"/>
  <c r="F28" i="6"/>
  <c r="F29" i="6"/>
  <c r="E33" i="6"/>
  <c r="E32" i="6"/>
  <c r="E29" i="6"/>
  <c r="E28" i="6"/>
  <c r="E27" i="6"/>
  <c r="E26" i="6"/>
  <c r="E25" i="6"/>
  <c r="E24" i="6"/>
  <c r="E14" i="6"/>
  <c r="E15" i="6"/>
  <c r="E16" i="6"/>
  <c r="E17" i="6"/>
  <c r="E13" i="6"/>
  <c r="E3" i="6"/>
  <c r="E4" i="6"/>
  <c r="E5" i="6"/>
  <c r="E6" i="6"/>
  <c r="E9" i="6"/>
  <c r="E10" i="6"/>
  <c r="E11" i="6"/>
  <c r="E12" i="6"/>
  <c r="E2" i="6"/>
  <c r="I5" i="6"/>
  <c r="I4" i="6"/>
  <c r="I3" i="6"/>
  <c r="E31" i="6" s="1"/>
  <c r="B51" i="3"/>
  <c r="B50" i="3"/>
  <c r="D33" i="3"/>
  <c r="D40" i="3"/>
  <c r="D41" i="3"/>
  <c r="D49" i="3"/>
  <c r="G35" i="3"/>
  <c r="G34" i="3"/>
  <c r="G33" i="3"/>
  <c r="G32" i="3"/>
  <c r="G31" i="3"/>
  <c r="D34" i="3" s="1"/>
  <c r="B31" i="3"/>
  <c r="B32" i="3"/>
  <c r="D32" i="3" s="1"/>
  <c r="B33" i="3"/>
  <c r="B34" i="3"/>
  <c r="B35" i="3"/>
  <c r="B36" i="3"/>
  <c r="B37" i="3"/>
  <c r="B38" i="3"/>
  <c r="B39" i="3"/>
  <c r="B40" i="3"/>
  <c r="B41" i="3"/>
  <c r="B42" i="3"/>
  <c r="B43" i="3"/>
  <c r="B44" i="3"/>
  <c r="B45" i="3"/>
  <c r="B46" i="3"/>
  <c r="B47" i="3"/>
  <c r="B48" i="3"/>
  <c r="D48" i="3" s="1"/>
  <c r="B49" i="3"/>
  <c r="B30" i="3"/>
  <c r="C25" i="3"/>
  <c r="C10" i="3"/>
  <c r="C5" i="3"/>
  <c r="C6" i="3"/>
  <c r="C7" i="3"/>
  <c r="C8" i="3"/>
  <c r="C12" i="3"/>
  <c r="C13" i="3"/>
  <c r="C14" i="3"/>
  <c r="C15" i="3"/>
  <c r="C16" i="3"/>
  <c r="C17" i="3"/>
  <c r="C20" i="3"/>
  <c r="C21" i="3"/>
  <c r="C22" i="3"/>
  <c r="C23" i="3"/>
  <c r="C4" i="3"/>
  <c r="G7" i="3"/>
  <c r="G6" i="3"/>
  <c r="G5" i="3"/>
  <c r="C9" i="3" s="1"/>
  <c r="F17" i="2"/>
  <c r="F25" i="6" l="1"/>
  <c r="F26" i="6"/>
  <c r="I12" i="14"/>
  <c r="I17" i="14"/>
  <c r="E19" i="2"/>
  <c r="D22" i="2"/>
  <c r="F19" i="2"/>
  <c r="G18" i="2"/>
  <c r="E18" i="2"/>
  <c r="G19" i="2" s="1"/>
  <c r="F20" i="2"/>
  <c r="E20" i="2"/>
  <c r="D23" i="2"/>
  <c r="F23" i="2" s="1"/>
  <c r="F12" i="2"/>
  <c r="E12" i="2"/>
  <c r="D15" i="2"/>
  <c r="F15" i="2" s="1"/>
  <c r="E14" i="16"/>
  <c r="E11" i="2"/>
  <c r="G12" i="2" s="1"/>
  <c r="D14" i="2"/>
  <c r="F11" i="2"/>
  <c r="E6" i="10"/>
  <c r="F31" i="6"/>
  <c r="F33" i="6"/>
  <c r="D31" i="3"/>
  <c r="F27" i="6"/>
  <c r="I15" i="14"/>
  <c r="I7" i="14"/>
  <c r="D18" i="2"/>
  <c r="F18" i="2" s="1"/>
  <c r="D46" i="3"/>
  <c r="D50" i="3"/>
  <c r="I14" i="14"/>
  <c r="E14" i="18"/>
  <c r="G15" i="18" s="1"/>
  <c r="D37" i="3"/>
  <c r="I13" i="14"/>
  <c r="D10" i="2"/>
  <c r="F10" i="2" s="1"/>
  <c r="C19" i="3"/>
  <c r="C11" i="3"/>
  <c r="C24" i="3"/>
  <c r="D44" i="3"/>
  <c r="D36" i="3"/>
  <c r="D51" i="3"/>
  <c r="E8" i="6"/>
  <c r="E22" i="6"/>
  <c r="E30" i="6"/>
  <c r="F32" i="6"/>
  <c r="F24" i="6"/>
  <c r="K25" i="6" s="1"/>
  <c r="G28" i="6" s="1"/>
  <c r="D39" i="3"/>
  <c r="D38" i="3"/>
  <c r="D45" i="3"/>
  <c r="C18" i="3"/>
  <c r="D43" i="3"/>
  <c r="D35" i="3"/>
  <c r="E7" i="6"/>
  <c r="E23" i="6"/>
  <c r="I19" i="14"/>
  <c r="I11" i="14"/>
  <c r="H16" i="13"/>
  <c r="E16" i="13"/>
  <c r="D47" i="3"/>
  <c r="E14" i="19"/>
  <c r="G15" i="19" s="1"/>
  <c r="D30" i="3"/>
  <c r="D42" i="3"/>
  <c r="I18" i="14"/>
  <c r="D21" i="2"/>
  <c r="D13" i="2"/>
  <c r="G14" i="19"/>
  <c r="G6" i="21"/>
  <c r="D6" i="21"/>
  <c r="E6" i="9"/>
  <c r="D6" i="20"/>
  <c r="D5" i="20"/>
  <c r="G6" i="20" s="1"/>
  <c r="F3" i="23"/>
  <c r="E4" i="23"/>
  <c r="G4" i="23"/>
  <c r="E7" i="26"/>
  <c r="D24" i="1"/>
  <c r="D26" i="1" s="1"/>
  <c r="D25" i="1"/>
  <c r="F21" i="2" l="1"/>
  <c r="E21" i="2"/>
  <c r="G22" i="2" s="1"/>
  <c r="F30" i="6"/>
  <c r="E14" i="2"/>
  <c r="G15" i="2" s="1"/>
  <c r="F14" i="2"/>
  <c r="F4" i="23"/>
  <c r="G5" i="23" s="1"/>
  <c r="F6" i="9"/>
  <c r="G7" i="9"/>
  <c r="E7" i="9"/>
  <c r="F16" i="13"/>
  <c r="E17" i="13" s="1"/>
  <c r="G16" i="13"/>
  <c r="F22" i="6"/>
  <c r="E22" i="2"/>
  <c r="F22" i="2"/>
  <c r="G21" i="2"/>
  <c r="G20" i="2"/>
  <c r="E10" i="2"/>
  <c r="G11" i="2" s="1"/>
  <c r="D15" i="18"/>
  <c r="E15" i="2"/>
  <c r="G16" i="2" s="1"/>
  <c r="K26" i="6"/>
  <c r="G6" i="10"/>
  <c r="F6" i="10"/>
  <c r="E7" i="10" s="1"/>
  <c r="H15" i="16"/>
  <c r="E15" i="16"/>
  <c r="F6" i="21"/>
  <c r="E6" i="21"/>
  <c r="G7" i="21" s="1"/>
  <c r="E6" i="20"/>
  <c r="D7" i="20" s="1"/>
  <c r="F6" i="20"/>
  <c r="D15" i="19"/>
  <c r="F23" i="6"/>
  <c r="K24" i="6" s="1"/>
  <c r="G24" i="6"/>
  <c r="E23" i="2"/>
  <c r="F7" i="26"/>
  <c r="G8" i="26" s="1"/>
  <c r="F14" i="19"/>
  <c r="G32" i="6"/>
  <c r="D7" i="21"/>
  <c r="E13" i="2"/>
  <c r="G14" i="2" s="1"/>
  <c r="F13" i="2"/>
  <c r="G13" i="2"/>
  <c r="G8" i="20" l="1"/>
  <c r="F7" i="20"/>
  <c r="E7" i="20"/>
  <c r="D8" i="20"/>
  <c r="F17" i="13"/>
  <c r="H18" i="13" s="1"/>
  <c r="G17" i="13"/>
  <c r="E7" i="21"/>
  <c r="G8" i="21"/>
  <c r="F7" i="21"/>
  <c r="D8" i="21"/>
  <c r="E15" i="18"/>
  <c r="G16" i="18" s="1"/>
  <c r="D16" i="18"/>
  <c r="F15" i="18"/>
  <c r="G31" i="6"/>
  <c r="G27" i="6"/>
  <c r="G23" i="2"/>
  <c r="G23" i="6"/>
  <c r="K23" i="6"/>
  <c r="E8" i="26"/>
  <c r="E15" i="19"/>
  <c r="F15" i="19" s="1"/>
  <c r="G16" i="19"/>
  <c r="G15" i="16"/>
  <c r="F15" i="16"/>
  <c r="H16" i="16"/>
  <c r="E16" i="16"/>
  <c r="E5" i="23"/>
  <c r="G7" i="20"/>
  <c r="H7" i="10"/>
  <c r="G29" i="6"/>
  <c r="G25" i="6"/>
  <c r="G33" i="6"/>
  <c r="F7" i="9"/>
  <c r="G8" i="9"/>
  <c r="E8" i="9"/>
  <c r="H17" i="13"/>
  <c r="G24" i="2"/>
  <c r="G25" i="2"/>
  <c r="F7" i="10"/>
  <c r="H8" i="10"/>
  <c r="E8" i="10"/>
  <c r="G7" i="10"/>
  <c r="H9" i="10" l="1"/>
  <c r="F8" i="10"/>
  <c r="E9" i="10"/>
  <c r="G8" i="10"/>
  <c r="F5" i="23"/>
  <c r="G6" i="23" s="1"/>
  <c r="E6" i="23"/>
  <c r="E18" i="13"/>
  <c r="E17" i="16"/>
  <c r="F16" i="16"/>
  <c r="G16" i="16"/>
  <c r="H17" i="16"/>
  <c r="E8" i="20"/>
  <c r="F8" i="20"/>
  <c r="G9" i="20"/>
  <c r="D9" i="20"/>
  <c r="G26" i="6"/>
  <c r="G30" i="6"/>
  <c r="F8" i="26"/>
  <c r="E9" i="26" s="1"/>
  <c r="G9" i="26"/>
  <c r="G17" i="18"/>
  <c r="F16" i="18"/>
  <c r="E16" i="18"/>
  <c r="D17" i="18" s="1"/>
  <c r="D16" i="19"/>
  <c r="G9" i="9"/>
  <c r="F8" i="9"/>
  <c r="E9" i="9"/>
  <c r="E8" i="21"/>
  <c r="F8" i="21"/>
  <c r="G9" i="21"/>
  <c r="D9" i="21"/>
  <c r="E17" i="18" l="1"/>
  <c r="G18" i="18" s="1"/>
  <c r="F17" i="18"/>
  <c r="D18" i="18"/>
  <c r="F9" i="26"/>
  <c r="E10" i="26" s="1"/>
  <c r="G10" i="26"/>
  <c r="F9" i="10"/>
  <c r="H10" i="10" s="1"/>
  <c r="G9" i="10"/>
  <c r="E10" i="10"/>
  <c r="F9" i="9"/>
  <c r="G10" i="9"/>
  <c r="E10" i="9"/>
  <c r="E9" i="21"/>
  <c r="G10" i="21"/>
  <c r="F9" i="21"/>
  <c r="D10" i="21"/>
  <c r="F9" i="20"/>
  <c r="E9" i="20"/>
  <c r="G10" i="20"/>
  <c r="D10" i="20"/>
  <c r="G18" i="13"/>
  <c r="F18" i="13"/>
  <c r="H19" i="13" s="1"/>
  <c r="E19" i="13"/>
  <c r="G17" i="19"/>
  <c r="E16" i="19"/>
  <c r="F16" i="19"/>
  <c r="D17" i="19"/>
  <c r="F17" i="16"/>
  <c r="E18" i="16" s="1"/>
  <c r="H18" i="16"/>
  <c r="G17" i="16"/>
  <c r="G7" i="23"/>
  <c r="F6" i="23"/>
  <c r="E7" i="23"/>
  <c r="F10" i="26" l="1"/>
  <c r="G11" i="26" s="1"/>
  <c r="E11" i="26"/>
  <c r="G18" i="16"/>
  <c r="F18" i="16"/>
  <c r="E19" i="16" s="1"/>
  <c r="F19" i="13"/>
  <c r="E20" i="13" s="1"/>
  <c r="G19" i="13"/>
  <c r="F10" i="21"/>
  <c r="E10" i="21"/>
  <c r="D11" i="21" s="1"/>
  <c r="F18" i="18"/>
  <c r="G19" i="18"/>
  <c r="E18" i="18"/>
  <c r="D19" i="18"/>
  <c r="F7" i="23"/>
  <c r="E8" i="23" s="1"/>
  <c r="G10" i="10"/>
  <c r="F10" i="10"/>
  <c r="H11" i="10" s="1"/>
  <c r="E17" i="19"/>
  <c r="F17" i="19" s="1"/>
  <c r="E10" i="20"/>
  <c r="F10" i="20"/>
  <c r="G11" i="20"/>
  <c r="D11" i="20"/>
  <c r="F10" i="9"/>
  <c r="G11" i="9"/>
  <c r="E11" i="9"/>
  <c r="G19" i="16" l="1"/>
  <c r="F19" i="16"/>
  <c r="E20" i="16" s="1"/>
  <c r="G20" i="13"/>
  <c r="F20" i="13"/>
  <c r="E21" i="13" s="1"/>
  <c r="F11" i="21"/>
  <c r="E11" i="21"/>
  <c r="G12" i="21" s="1"/>
  <c r="D12" i="21"/>
  <c r="F8" i="23"/>
  <c r="E9" i="23" s="1"/>
  <c r="G18" i="19"/>
  <c r="G11" i="21"/>
  <c r="H19" i="16"/>
  <c r="F11" i="20"/>
  <c r="E11" i="20"/>
  <c r="G12" i="20" s="1"/>
  <c r="D12" i="20"/>
  <c r="E11" i="10"/>
  <c r="H20" i="13"/>
  <c r="F11" i="26"/>
  <c r="E12" i="26"/>
  <c r="G12" i="26"/>
  <c r="D18" i="19"/>
  <c r="G8" i="23"/>
  <c r="E19" i="18"/>
  <c r="D20" i="18" s="1"/>
  <c r="F19" i="18"/>
  <c r="G12" i="9"/>
  <c r="F11" i="9"/>
  <c r="E12" i="9"/>
  <c r="E20" i="18" l="1"/>
  <c r="G21" i="18"/>
  <c r="F20" i="18"/>
  <c r="D21" i="18"/>
  <c r="F9" i="23"/>
  <c r="G10" i="23" s="1"/>
  <c r="H22" i="13"/>
  <c r="F21" i="13"/>
  <c r="G21" i="13"/>
  <c r="E22" i="13"/>
  <c r="G20" i="16"/>
  <c r="F20" i="16"/>
  <c r="E21" i="16" s="1"/>
  <c r="G9" i="23"/>
  <c r="H21" i="13"/>
  <c r="E18" i="19"/>
  <c r="D19" i="19" s="1"/>
  <c r="G19" i="19"/>
  <c r="F12" i="26"/>
  <c r="E13" i="26"/>
  <c r="G13" i="26"/>
  <c r="H20" i="16"/>
  <c r="F12" i="20"/>
  <c r="E12" i="20"/>
  <c r="G13" i="20"/>
  <c r="D13" i="20"/>
  <c r="G11" i="10"/>
  <c r="H12" i="10"/>
  <c r="F11" i="10"/>
  <c r="E12" i="10"/>
  <c r="G20" i="18"/>
  <c r="F12" i="9"/>
  <c r="G13" i="9"/>
  <c r="K5" i="9" s="1"/>
  <c r="E13" i="9"/>
  <c r="G13" i="21"/>
  <c r="E12" i="21"/>
  <c r="F12" i="21"/>
  <c r="D13" i="21"/>
  <c r="E19" i="19" l="1"/>
  <c r="F19" i="19"/>
  <c r="D20" i="19"/>
  <c r="G20" i="19"/>
  <c r="G21" i="16"/>
  <c r="F21" i="16"/>
  <c r="E22" i="16" s="1"/>
  <c r="E10" i="23"/>
  <c r="H21" i="16"/>
  <c r="F18" i="19"/>
  <c r="E21" i="18"/>
  <c r="F21" i="18"/>
  <c r="D22" i="18"/>
  <c r="G22" i="18"/>
  <c r="G14" i="9"/>
  <c r="G15" i="9"/>
  <c r="F13" i="9"/>
  <c r="G16" i="9"/>
  <c r="G17" i="9"/>
  <c r="E13" i="20"/>
  <c r="F13" i="20"/>
  <c r="G14" i="20"/>
  <c r="D14" i="20"/>
  <c r="G22" i="13"/>
  <c r="F22" i="13"/>
  <c r="E23" i="13" s="1"/>
  <c r="F13" i="26"/>
  <c r="E14" i="26" s="1"/>
  <c r="G14" i="26"/>
  <c r="E13" i="21"/>
  <c r="G14" i="21"/>
  <c r="F13" i="21"/>
  <c r="D14" i="21"/>
  <c r="F12" i="10"/>
  <c r="E13" i="10" s="1"/>
  <c r="G12" i="10"/>
  <c r="H13" i="10"/>
  <c r="K5" i="10" s="1"/>
  <c r="G13" i="10" l="1"/>
  <c r="F13" i="10"/>
  <c r="H16" i="10" s="1"/>
  <c r="E23" i="16"/>
  <c r="G22" i="16"/>
  <c r="F22" i="16"/>
  <c r="H23" i="16" s="1"/>
  <c r="G23" i="13"/>
  <c r="F23" i="13"/>
  <c r="H24" i="13" s="1"/>
  <c r="E15" i="26"/>
  <c r="G15" i="26"/>
  <c r="F14" i="26"/>
  <c r="H22" i="16"/>
  <c r="E14" i="21"/>
  <c r="G15" i="21"/>
  <c r="F14" i="21"/>
  <c r="D15" i="21"/>
  <c r="E14" i="20"/>
  <c r="G15" i="20" s="1"/>
  <c r="F14" i="20"/>
  <c r="E20" i="19"/>
  <c r="D21" i="19" s="1"/>
  <c r="G21" i="19"/>
  <c r="H23" i="13"/>
  <c r="E22" i="18"/>
  <c r="F22" i="18"/>
  <c r="G23" i="18"/>
  <c r="D23" i="18"/>
  <c r="F10" i="23"/>
  <c r="G11" i="23"/>
  <c r="E11" i="23"/>
  <c r="E21" i="19" l="1"/>
  <c r="D22" i="19" s="1"/>
  <c r="G22" i="19"/>
  <c r="F11" i="23"/>
  <c r="E12" i="23" s="1"/>
  <c r="E24" i="16"/>
  <c r="G23" i="16"/>
  <c r="F23" i="16"/>
  <c r="H24" i="16"/>
  <c r="F23" i="18"/>
  <c r="E23" i="18"/>
  <c r="G24" i="18" s="1"/>
  <c r="F20" i="19"/>
  <c r="E24" i="13"/>
  <c r="H14" i="10"/>
  <c r="F15" i="26"/>
  <c r="G16" i="26" s="1"/>
  <c r="F15" i="21"/>
  <c r="E15" i="21"/>
  <c r="G16" i="21" s="1"/>
  <c r="H15" i="10"/>
  <c r="D15" i="20"/>
  <c r="H17" i="10"/>
  <c r="F12" i="23" l="1"/>
  <c r="E13" i="23" s="1"/>
  <c r="E22" i="19"/>
  <c r="D23" i="19" s="1"/>
  <c r="F24" i="16"/>
  <c r="H25" i="16" s="1"/>
  <c r="G24" i="16"/>
  <c r="G12" i="23"/>
  <c r="E16" i="26"/>
  <c r="D24" i="18"/>
  <c r="F15" i="20"/>
  <c r="E15" i="20"/>
  <c r="G16" i="20"/>
  <c r="D16" i="20"/>
  <c r="F21" i="19"/>
  <c r="D16" i="21"/>
  <c r="F24" i="13"/>
  <c r="E25" i="13" s="1"/>
  <c r="G24" i="13"/>
  <c r="H25" i="13"/>
  <c r="E23" i="19" l="1"/>
  <c r="D24" i="19" s="1"/>
  <c r="G25" i="13"/>
  <c r="F25" i="13"/>
  <c r="E26" i="13" s="1"/>
  <c r="F13" i="23"/>
  <c r="E14" i="23" s="1"/>
  <c r="E16" i="21"/>
  <c r="F16" i="21"/>
  <c r="G17" i="21"/>
  <c r="D17" i="21"/>
  <c r="G23" i="19"/>
  <c r="F16" i="26"/>
  <c r="E17" i="26" s="1"/>
  <c r="F22" i="19"/>
  <c r="E16" i="20"/>
  <c r="F16" i="20"/>
  <c r="G17" i="20"/>
  <c r="D17" i="20"/>
  <c r="E25" i="16"/>
  <c r="G13" i="23"/>
  <c r="E24" i="18"/>
  <c r="G25" i="18"/>
  <c r="I7" i="18" s="1"/>
  <c r="F24" i="18"/>
  <c r="D25" i="18"/>
  <c r="F14" i="23" l="1"/>
  <c r="G15" i="23" s="1"/>
  <c r="F26" i="13"/>
  <c r="E27" i="13" s="1"/>
  <c r="G26" i="13"/>
  <c r="H27" i="13"/>
  <c r="L7" i="13" s="1"/>
  <c r="E18" i="26"/>
  <c r="F17" i="26"/>
  <c r="G18" i="26" s="1"/>
  <c r="E24" i="19"/>
  <c r="F24" i="19" s="1"/>
  <c r="F17" i="20"/>
  <c r="E17" i="20"/>
  <c r="G18" i="20" s="1"/>
  <c r="F25" i="18"/>
  <c r="E25" i="18"/>
  <c r="G26" i="18" s="1"/>
  <c r="G27" i="18"/>
  <c r="G29" i="18"/>
  <c r="G28" i="18"/>
  <c r="H26" i="13"/>
  <c r="F23" i="19"/>
  <c r="E17" i="21"/>
  <c r="F17" i="21"/>
  <c r="G18" i="21"/>
  <c r="D18" i="21"/>
  <c r="G24" i="19"/>
  <c r="G17" i="26"/>
  <c r="G14" i="23"/>
  <c r="F25" i="16"/>
  <c r="H26" i="16"/>
  <c r="K9" i="16" s="1"/>
  <c r="G25" i="16"/>
  <c r="E26" i="16"/>
  <c r="G27" i="13" l="1"/>
  <c r="F27" i="13"/>
  <c r="H29" i="13" s="1"/>
  <c r="D25" i="19"/>
  <c r="G25" i="19"/>
  <c r="J8" i="19" s="1"/>
  <c r="F18" i="21"/>
  <c r="E18" i="21"/>
  <c r="G19" i="21" s="1"/>
  <c r="D19" i="21"/>
  <c r="H27" i="16"/>
  <c r="F26" i="16"/>
  <c r="H31" i="16"/>
  <c r="H29" i="16"/>
  <c r="H28" i="16"/>
  <c r="G26" i="16"/>
  <c r="H30" i="16"/>
  <c r="H32" i="16"/>
  <c r="E15" i="23"/>
  <c r="F18" i="26"/>
  <c r="G19" i="26" s="1"/>
  <c r="E19" i="26"/>
  <c r="D18" i="20"/>
  <c r="E18" i="20" l="1"/>
  <c r="F18" i="20"/>
  <c r="G19" i="20"/>
  <c r="D19" i="20"/>
  <c r="H32" i="13"/>
  <c r="H31" i="13"/>
  <c r="H28" i="13"/>
  <c r="F15" i="23"/>
  <c r="E16" i="23" s="1"/>
  <c r="H33" i="13"/>
  <c r="H30" i="13"/>
  <c r="F19" i="26"/>
  <c r="G20" i="26"/>
  <c r="E20" i="26"/>
  <c r="E25" i="19"/>
  <c r="G29" i="19" s="1"/>
  <c r="F19" i="21"/>
  <c r="E19" i="21"/>
  <c r="D20" i="21" s="1"/>
  <c r="F20" i="21" l="1"/>
  <c r="E20" i="21"/>
  <c r="G21" i="21" s="1"/>
  <c r="F16" i="23"/>
  <c r="G17" i="23" s="1"/>
  <c r="G20" i="21"/>
  <c r="F19" i="20"/>
  <c r="E19" i="20"/>
  <c r="G20" i="20" s="1"/>
  <c r="D20" i="20"/>
  <c r="G28" i="19"/>
  <c r="F25" i="19"/>
  <c r="F20" i="26"/>
  <c r="G21" i="26" s="1"/>
  <c r="E21" i="26"/>
  <c r="G26" i="19"/>
  <c r="G27" i="19"/>
  <c r="G16" i="23"/>
  <c r="E17" i="23" l="1"/>
  <c r="D21" i="21"/>
  <c r="F21" i="26"/>
  <c r="G22" i="26" s="1"/>
  <c r="E22" i="26"/>
  <c r="F20" i="20"/>
  <c r="E20" i="20"/>
  <c r="G21" i="20" s="1"/>
  <c r="E21" i="21" l="1"/>
  <c r="G22" i="21"/>
  <c r="F21" i="21"/>
  <c r="D22" i="21"/>
  <c r="E23" i="26"/>
  <c r="F22" i="26"/>
  <c r="G23" i="26" s="1"/>
  <c r="D21" i="20"/>
  <c r="F17" i="23"/>
  <c r="E18" i="23"/>
  <c r="G18" i="23"/>
  <c r="F18" i="23" l="1"/>
  <c r="E19" i="23" s="1"/>
  <c r="F23" i="26"/>
  <c r="E24" i="26" s="1"/>
  <c r="F22" i="21"/>
  <c r="E22" i="21"/>
  <c r="G23" i="21"/>
  <c r="D23" i="21"/>
  <c r="E21" i="20"/>
  <c r="F21" i="20"/>
  <c r="G22" i="20"/>
  <c r="D22" i="20"/>
  <c r="F24" i="26" l="1"/>
  <c r="G25" i="26"/>
  <c r="E25" i="26"/>
  <c r="F19" i="23"/>
  <c r="E20" i="23" s="1"/>
  <c r="G24" i="26"/>
  <c r="E23" i="21"/>
  <c r="G24" i="21"/>
  <c r="F23" i="21"/>
  <c r="D24" i="21"/>
  <c r="G19" i="23"/>
  <c r="E22" i="20"/>
  <c r="D23" i="20" s="1"/>
  <c r="F22" i="20"/>
  <c r="G23" i="20"/>
  <c r="F20" i="23" l="1"/>
  <c r="E21" i="23" s="1"/>
  <c r="G21" i="23"/>
  <c r="F23" i="20"/>
  <c r="E23" i="20"/>
  <c r="G24" i="20" s="1"/>
  <c r="G20" i="23"/>
  <c r="E24" i="21"/>
  <c r="G25" i="21" s="1"/>
  <c r="F24" i="21"/>
  <c r="D25" i="21"/>
  <c r="F25" i="26"/>
  <c r="E26" i="26" s="1"/>
  <c r="F26" i="26" l="1"/>
  <c r="E27" i="26" s="1"/>
  <c r="G27" i="26"/>
  <c r="F21" i="23"/>
  <c r="E22" i="23" s="1"/>
  <c r="F25" i="21"/>
  <c r="G26" i="21"/>
  <c r="E25" i="21"/>
  <c r="D26" i="21"/>
  <c r="D24" i="20"/>
  <c r="G26" i="26"/>
  <c r="F22" i="23" l="1"/>
  <c r="E23" i="23" s="1"/>
  <c r="F27" i="26"/>
  <c r="G28" i="26" s="1"/>
  <c r="E28" i="26"/>
  <c r="G22" i="23"/>
  <c r="E24" i="20"/>
  <c r="F24" i="20"/>
  <c r="G25" i="20"/>
  <c r="D25" i="20"/>
  <c r="F26" i="21"/>
  <c r="E26" i="21"/>
  <c r="D27" i="21" s="1"/>
  <c r="F27" i="21" l="1"/>
  <c r="E27" i="21"/>
  <c r="G28" i="21" s="1"/>
  <c r="F23" i="23"/>
  <c r="E24" i="23" s="1"/>
  <c r="G27" i="21"/>
  <c r="F28" i="26"/>
  <c r="G29" i="26" s="1"/>
  <c r="E29" i="26"/>
  <c r="F25" i="20"/>
  <c r="E25" i="20"/>
  <c r="G26" i="20"/>
  <c r="D26" i="20"/>
  <c r="G23" i="23"/>
  <c r="F24" i="23" l="1"/>
  <c r="G25" i="23" s="1"/>
  <c r="E26" i="20"/>
  <c r="F26" i="20"/>
  <c r="G27" i="20"/>
  <c r="D27" i="20"/>
  <c r="G24" i="23"/>
  <c r="D28" i="21"/>
  <c r="F29" i="26"/>
  <c r="E30" i="26" s="1"/>
  <c r="G30" i="26"/>
  <c r="F30" i="26" l="1"/>
  <c r="E31" i="26"/>
  <c r="G31" i="26"/>
  <c r="F27" i="20"/>
  <c r="E27" i="20"/>
  <c r="G28" i="20" s="1"/>
  <c r="D28" i="20"/>
  <c r="E25" i="23"/>
  <c r="E28" i="21"/>
  <c r="G29" i="21"/>
  <c r="F28" i="21"/>
  <c r="D29" i="21"/>
  <c r="F28" i="20" l="1"/>
  <c r="E28" i="20"/>
  <c r="G29" i="20"/>
  <c r="D29" i="20"/>
  <c r="F29" i="21"/>
  <c r="E29" i="21"/>
  <c r="G30" i="21"/>
  <c r="D30" i="21"/>
  <c r="F31" i="26"/>
  <c r="E32" i="26" s="1"/>
  <c r="G32" i="26"/>
  <c r="F25" i="23"/>
  <c r="G26" i="23" s="1"/>
  <c r="F32" i="26" l="1"/>
  <c r="E33" i="26" s="1"/>
  <c r="G33" i="26"/>
  <c r="F30" i="21"/>
  <c r="E30" i="21"/>
  <c r="G31" i="21" s="1"/>
  <c r="E26" i="23"/>
  <c r="E29" i="20"/>
  <c r="F29" i="20"/>
  <c r="G30" i="20"/>
  <c r="D30" i="20"/>
  <c r="F33" i="26" l="1"/>
  <c r="G34" i="26"/>
  <c r="E34" i="26"/>
  <c r="D31" i="21"/>
  <c r="E30" i="20"/>
  <c r="F30" i="20"/>
  <c r="G31" i="20"/>
  <c r="D31" i="20"/>
  <c r="F26" i="23"/>
  <c r="E27" i="23" s="1"/>
  <c r="G27" i="23"/>
  <c r="F27" i="23" l="1"/>
  <c r="G28" i="23"/>
  <c r="E28" i="23"/>
  <c r="F31" i="20"/>
  <c r="E31" i="20"/>
  <c r="G32" i="20" s="1"/>
  <c r="D32" i="20"/>
  <c r="F31" i="21"/>
  <c r="E31" i="21"/>
  <c r="G32" i="21"/>
  <c r="D32" i="21"/>
  <c r="F34" i="26"/>
  <c r="G35" i="26" s="1"/>
  <c r="E32" i="20" l="1"/>
  <c r="F32" i="20"/>
  <c r="G33" i="20"/>
  <c r="D33" i="20"/>
  <c r="E32" i="21"/>
  <c r="D33" i="21" s="1"/>
  <c r="G33" i="21"/>
  <c r="F32" i="21"/>
  <c r="E35" i="26"/>
  <c r="F28" i="23"/>
  <c r="E29" i="23"/>
  <c r="G29" i="23"/>
  <c r="F33" i="21" l="1"/>
  <c r="E33" i="21"/>
  <c r="G34" i="21"/>
  <c r="D34" i="21"/>
  <c r="F35" i="26"/>
  <c r="G36" i="26" s="1"/>
  <c r="G34" i="20"/>
  <c r="F33" i="20"/>
  <c r="E33" i="20"/>
  <c r="D34" i="20"/>
  <c r="F29" i="23"/>
  <c r="G30" i="23" s="1"/>
  <c r="E30" i="23"/>
  <c r="E36" i="26" l="1"/>
  <c r="F30" i="23"/>
  <c r="G31" i="23" s="1"/>
  <c r="E31" i="23"/>
  <c r="E34" i="21"/>
  <c r="F34" i="21"/>
  <c r="G35" i="21"/>
  <c r="D35" i="21"/>
  <c r="E34" i="20"/>
  <c r="F34" i="20"/>
  <c r="G35" i="20"/>
  <c r="D35" i="20"/>
  <c r="E35" i="21" l="1"/>
  <c r="G36" i="21" s="1"/>
  <c r="F35" i="21"/>
  <c r="D36" i="21"/>
  <c r="F35" i="20"/>
  <c r="E35" i="20"/>
  <c r="G36" i="20"/>
  <c r="D36" i="20"/>
  <c r="F31" i="23"/>
  <c r="E32" i="23" s="1"/>
  <c r="F36" i="26"/>
  <c r="G37" i="26" s="1"/>
  <c r="E37" i="26"/>
  <c r="F32" i="23" l="1"/>
  <c r="E33" i="23" s="1"/>
  <c r="G33" i="23"/>
  <c r="F37" i="26"/>
  <c r="G38" i="26" s="1"/>
  <c r="G32" i="23"/>
  <c r="F36" i="21"/>
  <c r="E36" i="21"/>
  <c r="G37" i="21" s="1"/>
  <c r="D37" i="21"/>
  <c r="F36" i="20"/>
  <c r="E36" i="20"/>
  <c r="G37" i="20" s="1"/>
  <c r="D37" i="20"/>
  <c r="F33" i="23" l="1"/>
  <c r="E34" i="23" s="1"/>
  <c r="G34" i="23"/>
  <c r="E37" i="21"/>
  <c r="G38" i="21"/>
  <c r="F37" i="21"/>
  <c r="D38" i="21"/>
  <c r="E38" i="26"/>
  <c r="E37" i="20"/>
  <c r="F37" i="20"/>
  <c r="G38" i="20"/>
  <c r="D38" i="20"/>
  <c r="F34" i="23" l="1"/>
  <c r="G35" i="23" s="1"/>
  <c r="F38" i="26"/>
  <c r="E39" i="26" s="1"/>
  <c r="G39" i="26"/>
  <c r="E38" i="20"/>
  <c r="G39" i="20" s="1"/>
  <c r="F38" i="20"/>
  <c r="F38" i="21"/>
  <c r="E38" i="21"/>
  <c r="G39" i="21" s="1"/>
  <c r="F39" i="26" l="1"/>
  <c r="G40" i="26"/>
  <c r="E40" i="26"/>
  <c r="D39" i="20"/>
  <c r="E35" i="23"/>
  <c r="D39" i="21"/>
  <c r="F35" i="23" l="1"/>
  <c r="E36" i="23"/>
  <c r="G36" i="23"/>
  <c r="E39" i="21"/>
  <c r="G40" i="21"/>
  <c r="F39" i="21"/>
  <c r="D40" i="21"/>
  <c r="F39" i="20"/>
  <c r="E39" i="20"/>
  <c r="G40" i="20"/>
  <c r="D40" i="20"/>
  <c r="F40" i="26"/>
  <c r="E41" i="26" s="1"/>
  <c r="F41" i="26" l="1"/>
  <c r="E42" i="26" s="1"/>
  <c r="G42" i="26"/>
  <c r="F40" i="21"/>
  <c r="E40" i="21"/>
  <c r="D41" i="21" s="1"/>
  <c r="G41" i="21"/>
  <c r="G41" i="26"/>
  <c r="F36" i="23"/>
  <c r="G37" i="23" s="1"/>
  <c r="E37" i="23"/>
  <c r="E40" i="20"/>
  <c r="D41" i="20" s="1"/>
  <c r="F40" i="20"/>
  <c r="G41" i="20"/>
  <c r="E41" i="21" l="1"/>
  <c r="F41" i="21"/>
  <c r="G42" i="21"/>
  <c r="D42" i="21"/>
  <c r="F41" i="20"/>
  <c r="E41" i="20"/>
  <c r="G42" i="20"/>
  <c r="D42" i="20"/>
  <c r="F42" i="26"/>
  <c r="G43" i="26" s="1"/>
  <c r="E43" i="26"/>
  <c r="F37" i="23"/>
  <c r="G38" i="23"/>
  <c r="E38" i="23"/>
  <c r="F38" i="23" l="1"/>
  <c r="G39" i="23" s="1"/>
  <c r="F42" i="21"/>
  <c r="E42" i="21"/>
  <c r="G43" i="21" s="1"/>
  <c r="D43" i="21"/>
  <c r="E42" i="20"/>
  <c r="F42" i="20"/>
  <c r="G43" i="20"/>
  <c r="D43" i="20"/>
  <c r="F43" i="26"/>
  <c r="E44" i="26" s="1"/>
  <c r="F44" i="26" l="1"/>
  <c r="G45" i="26" s="1"/>
  <c r="G44" i="26"/>
  <c r="F43" i="20"/>
  <c r="E43" i="20"/>
  <c r="G44" i="20"/>
  <c r="D44" i="20"/>
  <c r="E43" i="21"/>
  <c r="G44" i="21"/>
  <c r="F43" i="21"/>
  <c r="D44" i="21"/>
  <c r="E39" i="23"/>
  <c r="F44" i="20" l="1"/>
  <c r="E44" i="20"/>
  <c r="G45" i="20" s="1"/>
  <c r="D45" i="20"/>
  <c r="E45" i="26"/>
  <c r="F39" i="23"/>
  <c r="E40" i="23" s="1"/>
  <c r="F44" i="21"/>
  <c r="E44" i="21"/>
  <c r="G45" i="21" s="1"/>
  <c r="F40" i="23" l="1"/>
  <c r="G41" i="23"/>
  <c r="E41" i="23"/>
  <c r="E45" i="20"/>
  <c r="F45" i="20"/>
  <c r="G46" i="20"/>
  <c r="D46" i="20"/>
  <c r="G40" i="23"/>
  <c r="F45" i="26"/>
  <c r="G46" i="26"/>
  <c r="E46" i="26"/>
  <c r="D45" i="21"/>
  <c r="E46" i="20" l="1"/>
  <c r="F46" i="20"/>
  <c r="G47" i="20"/>
  <c r="D47" i="20"/>
  <c r="E45" i="21"/>
  <c r="F45" i="21"/>
  <c r="G46" i="21"/>
  <c r="D46" i="21"/>
  <c r="F46" i="26"/>
  <c r="G47" i="26"/>
  <c r="E47" i="26"/>
  <c r="F41" i="23"/>
  <c r="E42" i="23" s="1"/>
  <c r="F42" i="23" l="1"/>
  <c r="G43" i="23"/>
  <c r="E43" i="23"/>
  <c r="E46" i="21"/>
  <c r="G47" i="21"/>
  <c r="F46" i="21"/>
  <c r="D47" i="21"/>
  <c r="G42" i="23"/>
  <c r="F47" i="20"/>
  <c r="E47" i="20"/>
  <c r="G48" i="20"/>
  <c r="D48" i="20"/>
  <c r="F47" i="26"/>
  <c r="G48" i="26" s="1"/>
  <c r="E48" i="26"/>
  <c r="F47" i="21" l="1"/>
  <c r="E47" i="21"/>
  <c r="G48" i="21"/>
  <c r="D48" i="21"/>
  <c r="E48" i="20"/>
  <c r="F48" i="20"/>
  <c r="G49" i="20"/>
  <c r="D49" i="20"/>
  <c r="G49" i="26"/>
  <c r="F48" i="26"/>
  <c r="E49" i="26" s="1"/>
  <c r="F43" i="23"/>
  <c r="E44" i="23" s="1"/>
  <c r="F44" i="23" l="1"/>
  <c r="E45" i="23"/>
  <c r="G45" i="23"/>
  <c r="F49" i="26"/>
  <c r="G50" i="26" s="1"/>
  <c r="G44" i="23"/>
  <c r="F49" i="20"/>
  <c r="E49" i="20"/>
  <c r="G50" i="20"/>
  <c r="D50" i="20"/>
  <c r="F48" i="21"/>
  <c r="E48" i="21"/>
  <c r="G49" i="21" s="1"/>
  <c r="E50" i="26" l="1"/>
  <c r="D49" i="21"/>
  <c r="E50" i="20"/>
  <c r="F50" i="20"/>
  <c r="G51" i="20"/>
  <c r="D51" i="20"/>
  <c r="F45" i="23"/>
  <c r="E46" i="23" s="1"/>
  <c r="G46" i="23"/>
  <c r="F46" i="23" l="1"/>
  <c r="G47" i="23" s="1"/>
  <c r="F49" i="21"/>
  <c r="E49" i="21"/>
  <c r="G50" i="21" s="1"/>
  <c r="D50" i="21"/>
  <c r="F51" i="20"/>
  <c r="E51" i="20"/>
  <c r="G52" i="20"/>
  <c r="D52" i="20"/>
  <c r="F50" i="26"/>
  <c r="E51" i="26"/>
  <c r="G51" i="26"/>
  <c r="F51" i="26" l="1"/>
  <c r="G52" i="26"/>
  <c r="E52" i="26"/>
  <c r="F50" i="21"/>
  <c r="E50" i="21"/>
  <c r="G51" i="21" s="1"/>
  <c r="F52" i="20"/>
  <c r="E52" i="20"/>
  <c r="G53" i="20"/>
  <c r="J8" i="20" s="1"/>
  <c r="D53" i="20"/>
  <c r="E47" i="23"/>
  <c r="D51" i="21" l="1"/>
  <c r="F52" i="26"/>
  <c r="E53" i="26"/>
  <c r="G53" i="26"/>
  <c r="F47" i="23"/>
  <c r="G48" i="23"/>
  <c r="E48" i="23"/>
  <c r="F53" i="20"/>
  <c r="E53" i="20"/>
  <c r="G57" i="20" s="1"/>
  <c r="F48" i="23" l="1"/>
  <c r="E49" i="23" s="1"/>
  <c r="G49" i="23"/>
  <c r="G54" i="20"/>
  <c r="F53" i="26"/>
  <c r="E54" i="26"/>
  <c r="G54" i="26"/>
  <c r="G56" i="20"/>
  <c r="G55" i="20"/>
  <c r="E51" i="21"/>
  <c r="F51" i="21"/>
  <c r="G52" i="21"/>
  <c r="D52" i="21"/>
  <c r="F49" i="23" l="1"/>
  <c r="G50" i="23" s="1"/>
  <c r="F52" i="21"/>
  <c r="E52" i="21"/>
  <c r="G53" i="21" s="1"/>
  <c r="J8" i="21" s="1"/>
  <c r="E55" i="26"/>
  <c r="F54" i="26"/>
  <c r="G55" i="26" s="1"/>
  <c r="F55" i="26" l="1"/>
  <c r="G56" i="26" s="1"/>
  <c r="E56" i="26"/>
  <c r="D53" i="21"/>
  <c r="E50" i="23"/>
  <c r="F50" i="23" l="1"/>
  <c r="G51" i="23" s="1"/>
  <c r="E51" i="23"/>
  <c r="E53" i="21"/>
  <c r="G56" i="21" s="1"/>
  <c r="F53" i="21"/>
  <c r="F56" i="26"/>
  <c r="E57" i="26" s="1"/>
  <c r="E58" i="26" l="1"/>
  <c r="F57" i="26"/>
  <c r="G58" i="26" s="1"/>
  <c r="G57" i="26"/>
  <c r="G54" i="21"/>
  <c r="G57" i="21"/>
  <c r="G55" i="21"/>
  <c r="F51" i="23"/>
  <c r="E52" i="23" s="1"/>
  <c r="G52" i="23"/>
  <c r="F52" i="23" l="1"/>
  <c r="E53" i="23"/>
  <c r="G53" i="23"/>
  <c r="G59" i="26"/>
  <c r="F58" i="26"/>
  <c r="E59" i="26" s="1"/>
  <c r="F59" i="26" l="1"/>
  <c r="G60" i="26" s="1"/>
  <c r="E60" i="26"/>
  <c r="F53" i="23"/>
  <c r="G54" i="23" s="1"/>
  <c r="E54" i="23" l="1"/>
  <c r="F60" i="26"/>
  <c r="G61" i="26"/>
  <c r="E61" i="26"/>
  <c r="F61" i="26" l="1"/>
  <c r="G62" i="26" s="1"/>
  <c r="E62" i="26"/>
  <c r="F54" i="23"/>
  <c r="G55" i="23" s="1"/>
  <c r="E55" i="23" l="1"/>
  <c r="E63" i="26"/>
  <c r="F62" i="26"/>
  <c r="G63" i="26" s="1"/>
  <c r="F63" i="26" l="1"/>
  <c r="E64" i="26" s="1"/>
  <c r="G64" i="26"/>
  <c r="F55" i="23"/>
  <c r="G56" i="23" s="1"/>
  <c r="F64" i="26" l="1"/>
  <c r="G65" i="26" s="1"/>
  <c r="E65" i="26"/>
  <c r="E56" i="23"/>
  <c r="F56" i="23" l="1"/>
  <c r="E57" i="23" s="1"/>
  <c r="G57" i="23"/>
  <c r="F65" i="26"/>
  <c r="G66" i="26" s="1"/>
  <c r="E66" i="26"/>
  <c r="F57" i="23" l="1"/>
  <c r="E58" i="23"/>
  <c r="G58" i="23"/>
  <c r="F66" i="26"/>
  <c r="G67" i="26" s="1"/>
  <c r="E67" i="26"/>
  <c r="F67" i="26" l="1"/>
  <c r="G68" i="26"/>
  <c r="E68" i="26"/>
  <c r="F58" i="23"/>
  <c r="E59" i="23" s="1"/>
  <c r="F59" i="23" l="1"/>
  <c r="E60" i="23" s="1"/>
  <c r="G60" i="23"/>
  <c r="G59" i="23"/>
  <c r="F68" i="26"/>
  <c r="E69" i="26" s="1"/>
  <c r="F69" i="26" l="1"/>
  <c r="E70" i="26"/>
  <c r="G70" i="26"/>
  <c r="E61" i="23"/>
  <c r="F60" i="23"/>
  <c r="G61" i="23" s="1"/>
  <c r="G69" i="26"/>
  <c r="F61" i="23" l="1"/>
  <c r="E62" i="23" s="1"/>
  <c r="G62" i="23"/>
  <c r="F70" i="26"/>
  <c r="G71" i="26"/>
  <c r="E71" i="26"/>
  <c r="F62" i="23" l="1"/>
  <c r="E63" i="23"/>
  <c r="G63" i="23"/>
  <c r="F71" i="26"/>
  <c r="E72" i="26"/>
  <c r="G72" i="26"/>
  <c r="F72" i="26" l="1"/>
  <c r="G73" i="26" s="1"/>
  <c r="F63" i="23"/>
  <c r="G64" i="23" s="1"/>
  <c r="E64" i="23" l="1"/>
  <c r="E73" i="26"/>
  <c r="F73" i="26" l="1"/>
  <c r="E74" i="26" s="1"/>
  <c r="F64" i="23"/>
  <c r="G65" i="23" s="1"/>
  <c r="F74" i="26" l="1"/>
  <c r="E75" i="26"/>
  <c r="G75" i="26"/>
  <c r="E65" i="23"/>
  <c r="G74" i="26"/>
  <c r="F65" i="23" l="1"/>
  <c r="G66" i="23" s="1"/>
  <c r="E66" i="23"/>
  <c r="F75" i="26"/>
  <c r="E76" i="26" s="1"/>
  <c r="F76" i="26" l="1"/>
  <c r="G77" i="26" s="1"/>
  <c r="G76" i="26"/>
  <c r="F66" i="23"/>
  <c r="E67" i="23" s="1"/>
  <c r="F67" i="23" l="1"/>
  <c r="E68" i="23" s="1"/>
  <c r="G68" i="23"/>
  <c r="G67" i="23"/>
  <c r="E77" i="26"/>
  <c r="F68" i="23" l="1"/>
  <c r="E69" i="23"/>
  <c r="G69" i="23"/>
  <c r="E78" i="26"/>
  <c r="F77" i="26"/>
  <c r="G78" i="26" s="1"/>
  <c r="F78" i="26" l="1"/>
  <c r="G79" i="26"/>
  <c r="E79" i="26"/>
  <c r="F69" i="23"/>
  <c r="G70" i="23" s="1"/>
  <c r="E70" i="23"/>
  <c r="F70" i="23" l="1"/>
  <c r="E71" i="23" s="1"/>
  <c r="G71" i="23"/>
  <c r="F79" i="26"/>
  <c r="G80" i="26" s="1"/>
  <c r="F71" i="23" l="1"/>
  <c r="G72" i="23" s="1"/>
  <c r="E72" i="23"/>
  <c r="E80" i="26"/>
  <c r="F72" i="23" l="1"/>
  <c r="G73" i="23"/>
  <c r="E73" i="23"/>
  <c r="F80" i="26"/>
  <c r="G81" i="26" s="1"/>
  <c r="E81" i="26"/>
  <c r="F81" i="26" l="1"/>
  <c r="E82" i="26" s="1"/>
  <c r="F73" i="23"/>
  <c r="E74" i="23" s="1"/>
  <c r="G74" i="23"/>
  <c r="F74" i="23" l="1"/>
  <c r="E75" i="23"/>
  <c r="G75" i="23"/>
  <c r="F82" i="26"/>
  <c r="E83" i="26"/>
  <c r="G83" i="26"/>
  <c r="G82" i="26"/>
  <c r="F83" i="26" l="1"/>
  <c r="E84" i="26" s="1"/>
  <c r="E76" i="23"/>
  <c r="F75" i="23"/>
  <c r="G76" i="23" s="1"/>
  <c r="F84" i="26" l="1"/>
  <c r="E85" i="26"/>
  <c r="G85" i="26"/>
  <c r="F76" i="23"/>
  <c r="G77" i="23"/>
  <c r="E77" i="23"/>
  <c r="G84" i="26"/>
  <c r="F77" i="23" l="1"/>
  <c r="G78" i="23"/>
  <c r="E78" i="23"/>
  <c r="F85" i="26"/>
  <c r="E86" i="26"/>
  <c r="G86" i="26"/>
  <c r="F86" i="26" l="1"/>
  <c r="E87" i="26" s="1"/>
  <c r="F78" i="23"/>
  <c r="G79" i="23" s="1"/>
  <c r="F87" i="26" l="1"/>
  <c r="E88" i="26"/>
  <c r="G88" i="26"/>
  <c r="E79" i="23"/>
  <c r="G87" i="26"/>
  <c r="F88" i="26" l="1"/>
  <c r="E89" i="26" s="1"/>
  <c r="G89" i="26"/>
  <c r="F79" i="23"/>
  <c r="G80" i="23"/>
  <c r="E80" i="23"/>
  <c r="F89" i="26" l="1"/>
  <c r="E90" i="26" s="1"/>
  <c r="F80" i="23"/>
  <c r="E81" i="23" s="1"/>
  <c r="G81" i="23"/>
  <c r="F81" i="23" l="1"/>
  <c r="E82" i="23" s="1"/>
  <c r="F90" i="26"/>
  <c r="G91" i="26" s="1"/>
  <c r="G90" i="26"/>
  <c r="F82" i="23" l="1"/>
  <c r="G83" i="23" s="1"/>
  <c r="E83" i="23"/>
  <c r="E91" i="26"/>
  <c r="G82" i="23"/>
  <c r="F91" i="26" l="1"/>
  <c r="G92" i="26" s="1"/>
  <c r="F83" i="23"/>
  <c r="G84" i="23" s="1"/>
  <c r="E84" i="23"/>
  <c r="F84" i="23" l="1"/>
  <c r="G85" i="23" s="1"/>
  <c r="E92" i="26"/>
  <c r="F92" i="26" l="1"/>
  <c r="G93" i="26" s="1"/>
  <c r="E85" i="23"/>
  <c r="F85" i="23" l="1"/>
  <c r="G86" i="23" s="1"/>
  <c r="E86" i="23"/>
  <c r="E93" i="26"/>
  <c r="F93" i="26" l="1"/>
  <c r="E94" i="26"/>
  <c r="G94" i="26"/>
  <c r="F86" i="23"/>
  <c r="G87" i="23" s="1"/>
  <c r="E87" i="23"/>
  <c r="F87" i="23" l="1"/>
  <c r="E88" i="23" s="1"/>
  <c r="F94" i="26"/>
  <c r="G95" i="26" s="1"/>
  <c r="E95" i="26"/>
  <c r="F88" i="23" l="1"/>
  <c r="E89" i="23" s="1"/>
  <c r="F95" i="26"/>
  <c r="E96" i="26" s="1"/>
  <c r="G88" i="23"/>
  <c r="F96" i="26" l="1"/>
  <c r="G97" i="26" s="1"/>
  <c r="F89" i="23"/>
  <c r="G90" i="23" s="1"/>
  <c r="G96" i="26"/>
  <c r="G89" i="23"/>
  <c r="E90" i="23" l="1"/>
  <c r="E97" i="26"/>
  <c r="F97" i="26" l="1"/>
  <c r="E98" i="26" s="1"/>
  <c r="F90" i="23"/>
  <c r="G91" i="23" s="1"/>
  <c r="E91" i="23"/>
  <c r="F98" i="26" l="1"/>
  <c r="E99" i="26" s="1"/>
  <c r="G99" i="26"/>
  <c r="F91" i="23"/>
  <c r="G92" i="23" s="1"/>
  <c r="G98" i="26"/>
  <c r="F99" i="26" l="1"/>
  <c r="E100" i="26"/>
  <c r="G100" i="26"/>
  <c r="E92" i="23"/>
  <c r="F92" i="23" l="1"/>
  <c r="E93" i="23" s="1"/>
  <c r="F100" i="26"/>
  <c r="E101" i="26" s="1"/>
  <c r="G101" i="26"/>
  <c r="F101" i="26" l="1"/>
  <c r="G102" i="26"/>
  <c r="E102" i="26"/>
  <c r="F93" i="23"/>
  <c r="E94" i="23" s="1"/>
  <c r="G94" i="23"/>
  <c r="G93" i="23"/>
  <c r="F94" i="23" l="1"/>
  <c r="G95" i="23"/>
  <c r="E95" i="23"/>
  <c r="F102" i="26"/>
  <c r="E103" i="26" s="1"/>
  <c r="G103" i="26"/>
  <c r="F103" i="26" l="1"/>
  <c r="G104" i="26" s="1"/>
  <c r="E104" i="26"/>
  <c r="F95" i="23"/>
  <c r="G96" i="23"/>
  <c r="E96" i="23"/>
  <c r="F96" i="23" l="1"/>
  <c r="G97" i="23" s="1"/>
  <c r="F104" i="26"/>
  <c r="G105" i="26" s="1"/>
  <c r="E105" i="26" l="1"/>
  <c r="E97" i="23"/>
  <c r="F97" i="23" l="1"/>
  <c r="G98" i="23"/>
  <c r="E98" i="23"/>
  <c r="F105" i="26"/>
  <c r="G106" i="26" s="1"/>
  <c r="E106" i="26" l="1"/>
  <c r="F98" i="23"/>
  <c r="G99" i="23"/>
  <c r="E99" i="23"/>
  <c r="F99" i="23" l="1"/>
  <c r="G100" i="23"/>
  <c r="E100" i="23"/>
  <c r="F106" i="26"/>
  <c r="G107" i="26"/>
  <c r="E107" i="26"/>
  <c r="F100" i="23" l="1"/>
  <c r="G101" i="23"/>
  <c r="E101" i="23"/>
  <c r="F107" i="26"/>
  <c r="G108" i="26" s="1"/>
  <c r="E108" i="26"/>
  <c r="F108" i="26" l="1"/>
  <c r="E109" i="26"/>
  <c r="G109" i="26"/>
  <c r="L6" i="26" s="1"/>
  <c r="F101" i="23"/>
  <c r="E102" i="23" s="1"/>
  <c r="G102" i="23"/>
  <c r="F102" i="23" l="1"/>
  <c r="E103" i="23"/>
  <c r="G103" i="23"/>
  <c r="F109" i="26"/>
  <c r="G117" i="26" s="1"/>
  <c r="G112" i="26"/>
  <c r="G113" i="26"/>
  <c r="G122" i="26"/>
  <c r="P12" i="26" s="1"/>
  <c r="G118" i="26"/>
  <c r="G116" i="26"/>
  <c r="G111" i="26"/>
  <c r="G110" i="26"/>
  <c r="P11" i="26" s="1"/>
  <c r="G115" i="26"/>
  <c r="G120" i="26" l="1"/>
  <c r="G121" i="26"/>
  <c r="F103" i="23"/>
  <c r="G104" i="23" s="1"/>
  <c r="E104" i="23"/>
  <c r="G119" i="26"/>
  <c r="G114" i="26"/>
  <c r="F104" i="23" l="1"/>
  <c r="G105" i="23" s="1"/>
  <c r="E105" i="23" l="1"/>
  <c r="F105" i="23" l="1"/>
  <c r="E106" i="23"/>
  <c r="G106" i="23"/>
  <c r="F106" i="23" l="1"/>
  <c r="E107" i="23"/>
  <c r="G107" i="23"/>
  <c r="F107" i="23" l="1"/>
  <c r="E108" i="23"/>
  <c r="G108" i="23"/>
  <c r="F108" i="23" l="1"/>
  <c r="G109" i="23" s="1"/>
  <c r="E109" i="23" l="1"/>
  <c r="F109" i="23" l="1"/>
  <c r="E110" i="23" s="1"/>
  <c r="F110" i="23" l="1"/>
  <c r="G111" i="23"/>
  <c r="E111" i="23"/>
  <c r="G110" i="23"/>
  <c r="F111" i="23" l="1"/>
  <c r="G112" i="23"/>
  <c r="E112" i="23"/>
  <c r="F112" i="23" l="1"/>
  <c r="E113" i="23" s="1"/>
  <c r="G113" i="23"/>
  <c r="F113" i="23" l="1"/>
  <c r="G114" i="23"/>
  <c r="E114" i="23"/>
  <c r="F114" i="23" l="1"/>
  <c r="G115" i="23"/>
  <c r="E115" i="23"/>
  <c r="F115" i="23" l="1"/>
  <c r="G116" i="23"/>
  <c r="E116" i="23"/>
  <c r="F116" i="23" l="1"/>
  <c r="G117" i="23" s="1"/>
  <c r="E117" i="23"/>
  <c r="F117" i="23" l="1"/>
  <c r="E118" i="23" s="1"/>
  <c r="G118" i="23"/>
  <c r="F118" i="23" l="1"/>
  <c r="G119" i="23"/>
  <c r="E119" i="23"/>
  <c r="F119" i="23" l="1"/>
  <c r="E120" i="23" s="1"/>
  <c r="F120" i="23" l="1"/>
  <c r="G121" i="23" s="1"/>
  <c r="G120" i="23"/>
  <c r="E121" i="23" l="1"/>
  <c r="F121" i="23" l="1"/>
  <c r="G122" i="23"/>
  <c r="E122" i="23"/>
  <c r="F122" i="23" l="1"/>
  <c r="G123" i="23" s="1"/>
  <c r="E123" i="23" l="1"/>
  <c r="F123" i="23" l="1"/>
  <c r="G124" i="23"/>
  <c r="E124" i="23"/>
  <c r="F124" i="23" l="1"/>
  <c r="G125" i="23"/>
  <c r="E125" i="23"/>
  <c r="F125" i="23" l="1"/>
  <c r="E126" i="23" s="1"/>
  <c r="F126" i="23" l="1"/>
  <c r="G127" i="23"/>
  <c r="E127" i="23"/>
  <c r="G126" i="23"/>
  <c r="F127" i="23" l="1"/>
  <c r="G128" i="23"/>
  <c r="E128" i="23"/>
  <c r="G129" i="23" l="1"/>
  <c r="F128" i="23"/>
  <c r="E129" i="23" s="1"/>
  <c r="F129" i="23" l="1"/>
  <c r="G130" i="23"/>
  <c r="E130" i="23"/>
  <c r="F130" i="23" l="1"/>
  <c r="E131" i="23" s="1"/>
  <c r="G131" i="23"/>
  <c r="F131" i="23" l="1"/>
  <c r="G132" i="23"/>
  <c r="E132" i="23"/>
  <c r="F132" i="23" l="1"/>
  <c r="E133" i="23"/>
  <c r="G133" i="23"/>
  <c r="F133" i="23" l="1"/>
  <c r="E134" i="23" s="1"/>
  <c r="F134" i="23" l="1"/>
  <c r="G135" i="23" s="1"/>
  <c r="E135" i="23"/>
  <c r="G134" i="23"/>
  <c r="F135" i="23" l="1"/>
  <c r="G136" i="23" s="1"/>
  <c r="E136" i="23" l="1"/>
  <c r="F136" i="23" l="1"/>
  <c r="G137" i="23" s="1"/>
  <c r="E137" i="23" l="1"/>
  <c r="F137" i="23" l="1"/>
  <c r="G138" i="23"/>
  <c r="E138" i="23"/>
  <c r="F138" i="23" l="1"/>
  <c r="G139" i="23"/>
  <c r="E139" i="23"/>
  <c r="F139" i="23" l="1"/>
  <c r="G140" i="23"/>
  <c r="E140" i="23"/>
  <c r="F140" i="23" l="1"/>
  <c r="G141" i="23"/>
  <c r="E141" i="23"/>
  <c r="F141" i="23" l="1"/>
  <c r="E142" i="23" s="1"/>
  <c r="F142" i="23" l="1"/>
  <c r="G143" i="23"/>
  <c r="E143" i="23"/>
  <c r="G142" i="23"/>
  <c r="F143" i="23" l="1"/>
  <c r="E144" i="23" s="1"/>
  <c r="G144" i="23"/>
  <c r="F144" i="23" l="1"/>
  <c r="G145" i="23" s="1"/>
  <c r="E145" i="23" l="1"/>
  <c r="F145" i="23" l="1"/>
  <c r="E146" i="23"/>
  <c r="G146" i="23"/>
  <c r="F146" i="23" l="1"/>
  <c r="G147" i="23"/>
  <c r="E147" i="23"/>
  <c r="F147" i="23" l="1"/>
  <c r="E148" i="23"/>
  <c r="G148" i="23"/>
  <c r="F148" i="23" l="1"/>
  <c r="E149" i="23"/>
  <c r="G149" i="23"/>
  <c r="F149" i="23" l="1"/>
  <c r="E150" i="23" s="1"/>
  <c r="G150" i="23"/>
  <c r="F150" i="23" l="1"/>
  <c r="G151" i="23"/>
  <c r="E151" i="23"/>
  <c r="F151" i="23" l="1"/>
  <c r="G152" i="23"/>
  <c r="E152" i="23"/>
  <c r="F152" i="23" l="1"/>
  <c r="G153" i="23" s="1"/>
  <c r="E153" i="23" l="1"/>
  <c r="F153" i="23" l="1"/>
  <c r="G154" i="23"/>
  <c r="E154" i="23"/>
  <c r="F154" i="23" l="1"/>
  <c r="G155" i="23"/>
  <c r="E155" i="23"/>
  <c r="F155" i="23" l="1"/>
  <c r="G156" i="23"/>
  <c r="E156" i="23"/>
  <c r="F156" i="23" l="1"/>
  <c r="E157" i="23" s="1"/>
  <c r="G157" i="23"/>
  <c r="F157" i="23" l="1"/>
  <c r="E158" i="23" s="1"/>
  <c r="G158" i="23"/>
  <c r="F158" i="23" l="1"/>
  <c r="G159" i="23"/>
  <c r="E159" i="23"/>
  <c r="F159" i="23" l="1"/>
  <c r="G160" i="23"/>
  <c r="E160" i="23"/>
  <c r="F160" i="23" l="1"/>
  <c r="G161" i="23" s="1"/>
  <c r="E161" i="23" l="1"/>
  <c r="F161" i="23" l="1"/>
  <c r="G162" i="23"/>
  <c r="E162" i="23"/>
  <c r="F162" i="23" l="1"/>
  <c r="G163" i="23" s="1"/>
  <c r="E163" i="23"/>
  <c r="F163" i="23" l="1"/>
  <c r="E164" i="23"/>
  <c r="G164" i="23"/>
  <c r="F164" i="23" l="1"/>
  <c r="G165" i="23"/>
  <c r="E165" i="23"/>
  <c r="F165" i="23" l="1"/>
  <c r="G166" i="23"/>
  <c r="E166" i="23"/>
  <c r="F166" i="23" l="1"/>
  <c r="G167" i="23"/>
  <c r="E167" i="23"/>
  <c r="F167" i="23" l="1"/>
  <c r="G168" i="23"/>
  <c r="E168" i="23"/>
  <c r="F168" i="23" l="1"/>
  <c r="E169" i="23" s="1"/>
  <c r="F169" i="23" l="1"/>
  <c r="G170" i="23"/>
  <c r="E170" i="23"/>
  <c r="G169" i="23"/>
  <c r="F170" i="23" l="1"/>
  <c r="G171" i="23" s="1"/>
  <c r="E171" i="23"/>
  <c r="F171" i="23" l="1"/>
  <c r="G172" i="23" s="1"/>
  <c r="E172" i="23" l="1"/>
  <c r="F172" i="23" l="1"/>
  <c r="G173" i="23" s="1"/>
  <c r="E173" i="23" l="1"/>
  <c r="F173" i="23" l="1"/>
  <c r="E174" i="23" s="1"/>
  <c r="G174" i="23"/>
  <c r="F174" i="23" l="1"/>
  <c r="G175" i="23"/>
  <c r="E175" i="23"/>
  <c r="F175" i="23" l="1"/>
  <c r="E176" i="23" s="1"/>
  <c r="G176" i="23"/>
  <c r="F176" i="23" l="1"/>
  <c r="G177" i="23"/>
  <c r="E177" i="23"/>
  <c r="F177" i="23" l="1"/>
  <c r="G178" i="23"/>
  <c r="E178" i="23"/>
  <c r="F178" i="23" l="1"/>
  <c r="G179" i="23"/>
  <c r="J6" i="23" s="1"/>
  <c r="E179" i="23"/>
  <c r="F179" i="23" l="1"/>
  <c r="G186" i="23"/>
  <c r="G180" i="23"/>
  <c r="P26" i="23" s="1"/>
  <c r="G187" i="23"/>
  <c r="G190" i="23"/>
  <c r="G181" i="23"/>
  <c r="G189" i="23"/>
  <c r="G182" i="23"/>
  <c r="G192" i="23"/>
  <c r="P27" i="23" s="1"/>
  <c r="G191" i="23"/>
  <c r="G188" i="23"/>
  <c r="G185" i="23"/>
  <c r="G184" i="23"/>
  <c r="G183" i="23"/>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<sst xmlns="http://schemas.openxmlformats.org/spreadsheetml/2006/main" count="549" uniqueCount="229">
  <si>
    <t>Year</t>
  </si>
  <si>
    <t>Sales</t>
  </si>
  <si>
    <t>2-period moving average</t>
  </si>
  <si>
    <t>4-period moving average</t>
  </si>
  <si>
    <t>Both 2 period moving average and 4 period moving average tend to underestimate the actual sales.</t>
  </si>
  <si>
    <t>Moving average</t>
  </si>
  <si>
    <t>Double moving average</t>
  </si>
  <si>
    <t>Where k= 4</t>
  </si>
  <si>
    <t>Level</t>
  </si>
  <si>
    <t>Trend</t>
  </si>
  <si>
    <t>Forecast</t>
  </si>
  <si>
    <t>For linear trend the formula is b0+b1X1</t>
  </si>
  <si>
    <t>SUMMARY OUTPUT</t>
  </si>
  <si>
    <t>Regression Statistics</t>
  </si>
  <si>
    <t>Multiple R</t>
  </si>
  <si>
    <t>R Square</t>
  </si>
  <si>
    <t>Adjusted R Square</t>
  </si>
  <si>
    <t>Standard Error</t>
  </si>
  <si>
    <t>Observations</t>
  </si>
  <si>
    <t>ANOVA</t>
  </si>
  <si>
    <t>Regression</t>
  </si>
  <si>
    <t>Residual</t>
  </si>
  <si>
    <t>Total</t>
  </si>
  <si>
    <t>Intercept</t>
  </si>
  <si>
    <t>df</t>
  </si>
  <si>
    <t>SS</t>
  </si>
  <si>
    <t>MS</t>
  </si>
  <si>
    <t>F</t>
  </si>
  <si>
    <t>Significance F</t>
  </si>
  <si>
    <t>Coefficients</t>
  </si>
  <si>
    <t>t Stat</t>
  </si>
  <si>
    <t>P-value</t>
  </si>
  <si>
    <t>Lower 95%</t>
  </si>
  <si>
    <t>Upper 95%</t>
  </si>
  <si>
    <t>Lower 95.0%</t>
  </si>
  <si>
    <t>Upper 95.0%</t>
  </si>
  <si>
    <t>X Variable 1</t>
  </si>
  <si>
    <t>RESIDUAL OUTPUT</t>
  </si>
  <si>
    <t>Observation</t>
  </si>
  <si>
    <t>Predicted Y</t>
  </si>
  <si>
    <t>Residuals</t>
  </si>
  <si>
    <t>PROBABILITY OUTPUT</t>
  </si>
  <si>
    <t>Percentile</t>
  </si>
  <si>
    <t>Y</t>
  </si>
  <si>
    <t>b0=</t>
  </si>
  <si>
    <t>b1=</t>
  </si>
  <si>
    <t>b2=</t>
  </si>
  <si>
    <t>R square=</t>
  </si>
  <si>
    <t>So the regression function can be written as</t>
  </si>
  <si>
    <t>And R square is 0.91943 which indicates that it is quite well estimmated</t>
  </si>
  <si>
    <t>Predicted value of sales</t>
  </si>
  <si>
    <t>For quadratic trend the equation is b0+b1X1+b2X2</t>
  </si>
  <si>
    <t>where X2= X^2</t>
  </si>
  <si>
    <t>X2</t>
  </si>
  <si>
    <t>Year(X1)</t>
  </si>
  <si>
    <t>Sales(Y)</t>
  </si>
  <si>
    <t>X Variable 2</t>
  </si>
  <si>
    <t>From result sheet we get</t>
  </si>
  <si>
    <t>Adjusted R square=</t>
  </si>
  <si>
    <t>Y_predicted=312.1+12.22857X1</t>
  </si>
  <si>
    <t>Y_predicted=281.3719+20.60895X1-0.39907X2</t>
  </si>
  <si>
    <t>The value of adjusted R square in quadratic is more than the value of R square in linear model so the quadratic model is said be more well estimated</t>
  </si>
  <si>
    <t>Among linear and quadratic trend I would chosse quadratic trend cause the predicted value seems to be more close to the actual value of sales and also the value of R square is more in quadratic trend</t>
  </si>
  <si>
    <t>Quarter</t>
  </si>
  <si>
    <t>Time</t>
  </si>
  <si>
    <t>Units Sold</t>
  </si>
  <si>
    <t>--</t>
  </si>
  <si>
    <t>From result sheet we get,</t>
  </si>
  <si>
    <t>bo=</t>
  </si>
  <si>
    <t>Y_predicted= 22.34848+1.972028X1</t>
  </si>
  <si>
    <t>Linear Trend</t>
  </si>
  <si>
    <t>When seasonal factor is brought into account</t>
  </si>
  <si>
    <t>Actual as %of trend</t>
  </si>
  <si>
    <t>Seasonal forecast</t>
  </si>
  <si>
    <t>Seasonal index</t>
  </si>
  <si>
    <t>Seasonal factor</t>
  </si>
  <si>
    <t>alpha</t>
  </si>
  <si>
    <t>beta</t>
  </si>
  <si>
    <t>MSE</t>
  </si>
  <si>
    <t>gamma</t>
  </si>
  <si>
    <t>Base Level</t>
  </si>
  <si>
    <t>The value of R square is 0.548614 which indicates that almost 54.86% of the variation in this model are well-estimated</t>
  </si>
  <si>
    <t xml:space="preserve"> </t>
  </si>
  <si>
    <t>Month</t>
  </si>
  <si>
    <t>Period</t>
  </si>
  <si>
    <t>Claims</t>
  </si>
  <si>
    <t>Base level</t>
  </si>
  <si>
    <t xml:space="preserve">beta </t>
  </si>
  <si>
    <t>Time square(X2)</t>
  </si>
  <si>
    <t>Indicator of quarter</t>
  </si>
  <si>
    <t>Seasonal Model</t>
  </si>
  <si>
    <t>X Variable 3</t>
  </si>
  <si>
    <t>X Variable 4</t>
  </si>
  <si>
    <t>X Variable 5</t>
  </si>
  <si>
    <t>From the result sheet we get</t>
  </si>
  <si>
    <t>X5</t>
  </si>
  <si>
    <t>X4</t>
  </si>
  <si>
    <t>X3</t>
  </si>
  <si>
    <t>b3=</t>
  </si>
  <si>
    <t>b4=</t>
  </si>
  <si>
    <t>Time(X1)</t>
  </si>
  <si>
    <t>b5=</t>
  </si>
  <si>
    <t>Y_predicted= 25.17742+0.796371X1+0.068548X2-4.9375X3-1.4879X4+10.8246X5</t>
  </si>
  <si>
    <t>The value of R square is 0.948749 which indicates that almost 94.87% of the variation in this model are well-estimated</t>
  </si>
  <si>
    <t>Demand</t>
  </si>
  <si>
    <t>Seasonal Factor</t>
  </si>
  <si>
    <t>Qrtr</t>
  </si>
  <si>
    <t>-</t>
  </si>
  <si>
    <t>Time Period</t>
  </si>
  <si>
    <t>CPI</t>
  </si>
  <si>
    <t xml:space="preserve">The trend of CPI seems to be an upward moving trend and it doesn't show any kind of seasonal effect. Hence, any kind of seasonal models wouldn't be appropriate here </t>
  </si>
  <si>
    <t>We get the predicted value of CPI for November of 2005 =</t>
  </si>
  <si>
    <t>and the predicted value of CPI for November of 2006=</t>
  </si>
  <si>
    <t>Forecasted</t>
  </si>
  <si>
    <t>The value of predicted CPI for November 2005=</t>
  </si>
  <si>
    <t>The value of predicted CPI for November 2006=</t>
  </si>
  <si>
    <t>Forecasted using Holt's method</t>
  </si>
  <si>
    <t>Forecasted using Linear regression</t>
  </si>
  <si>
    <t>Although both the methods shows very less deviation from the original value Holt's method seems to be more accurate as little less deviation is seen in Holt's method then in the linear regression model. Also the value of MSE is less in Holt's method. Hence, I would suggest to use Holt's method</t>
  </si>
  <si>
    <t xml:space="preserve">MSE </t>
  </si>
  <si>
    <t>Holt's Method</t>
  </si>
  <si>
    <t xml:space="preserve">Forecast </t>
  </si>
  <si>
    <t>Linear regression Method</t>
  </si>
  <si>
    <t>Holt's method</t>
  </si>
  <si>
    <t>Linear regression method</t>
  </si>
  <si>
    <t>Even when taken from 1997,despite both the methods showing very less deviation from the original value Holt's method seems to be more accurate as little less deviation is seen in Holt's method then in the linear regression model. Also the value of MSE is less in Holt's method. Hence, I would suggest to use Holt's method</t>
  </si>
  <si>
    <t>H</t>
  </si>
  <si>
    <t>R</t>
  </si>
  <si>
    <t>Combined prediction</t>
  </si>
  <si>
    <t>w</t>
  </si>
  <si>
    <t>Among all the methods we used I used suggest that we use Holt's method as it has the least value of error.</t>
  </si>
  <si>
    <t>Crystal Ball Data</t>
  </si>
  <si>
    <t>Workbook Variables</t>
  </si>
  <si>
    <t>Last Var Column</t>
  </si>
  <si>
    <t xml:space="preserve">    Name:</t>
  </si>
  <si>
    <t xml:space="preserve">    Value:</t>
  </si>
  <si>
    <t>Worksheet Data</t>
  </si>
  <si>
    <t>Last Data Column Used</t>
  </si>
  <si>
    <t>Sheet Ref</t>
  </si>
  <si>
    <t>Sheet Guid</t>
  </si>
  <si>
    <t>Deleted sheet count</t>
  </si>
  <si>
    <t>Last row used</t>
  </si>
  <si>
    <t>Data blocks</t>
  </si>
  <si>
    <t>dba1b8af-717b-4f85-b06a-a7288b6c3c26</t>
  </si>
  <si>
    <t>CB_Block_0</t>
  </si>
  <si>
    <t>Decisioneering:7.0.0.0</t>
  </si>
  <si>
    <t>0d8e3e18-ce0b-44f8-970a-5ba1bbacca0e</t>
  </si>
  <si>
    <t>CB_Block_11.1.1000.0:1</t>
  </si>
  <si>
    <t>Decisioneering:11.1.1000.0</t>
  </si>
  <si>
    <t>Order</t>
  </si>
  <si>
    <t>Single Moving Average</t>
  </si>
  <si>
    <t>Phi</t>
  </si>
  <si>
    <t>Beta</t>
  </si>
  <si>
    <t>Alpha</t>
  </si>
  <si>
    <t>Damped Trend Non-Seasonal</t>
  </si>
  <si>
    <t>Double Exponential Smoothing</t>
  </si>
  <si>
    <t>Value</t>
  </si>
  <si>
    <t>Parameter</t>
  </si>
  <si>
    <t>Method</t>
  </si>
  <si>
    <t>Method parameters:</t>
  </si>
  <si>
    <t>Durbin-Watson</t>
  </si>
  <si>
    <t>Theil's U</t>
  </si>
  <si>
    <t>3rd</t>
  </si>
  <si>
    <t>2nd</t>
  </si>
  <si>
    <t>Best</t>
  </si>
  <si>
    <t>RMSE</t>
  </si>
  <si>
    <t>Rank</t>
  </si>
  <si>
    <t>Forecast accuracy:</t>
  </si>
  <si>
    <t>Screened Values</t>
  </si>
  <si>
    <t>(AutoDetect)</t>
  </si>
  <si>
    <t>48</t>
  </si>
  <si>
    <t>Seasonality</t>
  </si>
  <si>
    <t>(Detrended)</t>
  </si>
  <si>
    <t>Ljung-Box</t>
  </si>
  <si>
    <t>Standard Deviation</t>
  </si>
  <si>
    <t>Maximum</t>
  </si>
  <si>
    <t>Mean</t>
  </si>
  <si>
    <t>Minimum</t>
  </si>
  <si>
    <t>Data Values</t>
  </si>
  <si>
    <t>Historical data</t>
  </si>
  <si>
    <t>Statistic</t>
  </si>
  <si>
    <t>Historical data:</t>
  </si>
  <si>
    <t>265</t>
  </si>
  <si>
    <t>264</t>
  </si>
  <si>
    <t>263</t>
  </si>
  <si>
    <t>262</t>
  </si>
  <si>
    <t>261</t>
  </si>
  <si>
    <t>260</t>
  </si>
  <si>
    <t>259</t>
  </si>
  <si>
    <t>258</t>
  </si>
  <si>
    <t>257</t>
  </si>
  <si>
    <t>256</t>
  </si>
  <si>
    <t>255</t>
  </si>
  <si>
    <t>254</t>
  </si>
  <si>
    <t>253</t>
  </si>
  <si>
    <t>252</t>
  </si>
  <si>
    <t>251</t>
  </si>
  <si>
    <t>Upper: 95%</t>
  </si>
  <si>
    <t>Lower: 5%</t>
  </si>
  <si>
    <t>Date</t>
  </si>
  <si>
    <t>Forecast results:</t>
  </si>
  <si>
    <t>Error measure (RMSE)</t>
  </si>
  <si>
    <t>Best method</t>
  </si>
  <si>
    <t>Summary:</t>
  </si>
  <si>
    <t>Range: $D$2:$D$179</t>
  </si>
  <si>
    <t>Series: Series 1</t>
  </si>
  <si>
    <t>Predictor Series</t>
  </si>
  <si>
    <t>Error measure</t>
  </si>
  <si>
    <t>Standard forecasting</t>
  </si>
  <si>
    <t>Forecasting technique</t>
  </si>
  <si>
    <t>Non-seasonal methods</t>
  </si>
  <si>
    <t>Methods used</t>
  </si>
  <si>
    <t>Off</t>
  </si>
  <si>
    <t>Adjust outliers</t>
  </si>
  <si>
    <t>On</t>
  </si>
  <si>
    <t>Fill-in missing values</t>
  </si>
  <si>
    <t>Periods to forecast</t>
  </si>
  <si>
    <t>Run preferences:</t>
  </si>
  <si>
    <t>periods</t>
  </si>
  <si>
    <t>Data is in</t>
  </si>
  <si>
    <t>Number of series</t>
  </si>
  <si>
    <t>Data attributes:</t>
  </si>
  <si>
    <t>Created 8/15/2021 at 12:41 AM</t>
  </si>
  <si>
    <t>Crystal Ball Report - Full</t>
  </si>
  <si>
    <t>Crystal ball predictor also suggested Holt's method(Double Exponential Smoothing as the best method)</t>
  </si>
  <si>
    <t>b) Both 2-period moving average 4-period moving average underestimates the data</t>
  </si>
  <si>
    <t>㜸〱敤㕣㕢㙣ㅣ㔷ㄹ摥㌳摥㕤敦慣敤搸㡤搳㑢㑡㥢ㅡ㑡㕢愸㠳ㅢ愷つ愵㐰〸扥㌴㤷攲挴㙥散愴㈰愸㌶攳摤㌳昱㌴㍢㌳敥捣慣㘳㤷㑡慤愰摣挴㑤攲㈶㑡换㐵ㄵ〲昱挲攵㠵晢ぢ〲〹㠴㡡挴〳㍣㈰㠱㔴㄰㠲〷㄰㡡挴ぢて㐸攵晢捥捣散捥散㝡挷敥戶〵ㄷ昹愴晢晢捣戹捤㌹攷扦㥥晦㍦搳㥣挸攵㜲捦㈳昱㉦㔳㥥㤹ㅢㄶ㌷晣㐰摡ㄳ㌳㙥扤㉥慢㠱攵㍡晥挴㤴攷ㄹㅢ㜳㤶ㅦ昴愱㐱戱㘲愱摥㉦㔴㝣敢ㄱ㔹慡慣㐹捦㐷愳㐲㉥㔷㉡改ㅡ敡㌹〸㝦㈳昱㠳捥㕥㠳㜹㠰愵㤹改昹攵㠷㌰敡㘲攰㝡昲攰搸昹戰敦搱挹挹㠹挹㠹㍢敦㥡扣㘷攲搰挱戱㤹㐶㍤㘸㜸昲愸㈳ㅢ㠱㘷搴て㡥㉤㌴㤶敢㔶昵ㅤ㜲㘳挹扤㈴㥤愳㜲昹搰㥤换挶㕤㙦㥡扣敢挸ㄱ昳㥥㝢摥㌴㠸㔷攷捥捣㑣㉦㜸搲昴㕦愲㌱ぢ㥣昲㕤戳戲㙡㜱㙤㔲㝡㤶㜳㜱㘲㘶ㅡ晦㈵收㡦愷扢㈷ㄶ㔷愴っ昸㙡改㐹愷㉡㝤ㅤㅤ〷散㈹摦㙦搸慢摣㍣摤㍥㡥愵㔶つ㍦㈸搸㌳戲㕥搷敤㜸搴㤲㍤㡦扤慢ㅢㅢ㠳昶愲㜴㝣㉢戰搶慣㘰愳㘸㉦㘱愰摡㤰㝤捥㤷㘷つ攷愲㍣㘳搸戲㘰㥦㘸㔸戵㝣㤸㜲㝤户挵㐳㈴㈷愶㤶㍦㌱攵摢㌳㉢㠶愷㘶攴㜳㘳㌲摡ㅥ昷慡改戶㌷㜷ㅦ㤷㔳㔷㙦攰㤸户㜴㙦㠷㥡昳㠶搷㙣㌹摥扤㘵戴昸昴っ敥攸摥㍥戱㐷改㍥慦敦摥㐷㙤㘵扡戵ㄸ㠸攸㕢敤㈸ㄶ愳ㄷ〹晡〹㑡〴㐴愰㕥㈶ㄸ㈰ㄸ〴㄰昹㝦㠲㑢㤲ㅤ㔹愵㔵っ慤戲慣㔵慡㕡愵愶㔵愴㔶㌱戵捡㐵慤戲愲㔵㉣慤昲㤰㔶戹㠴㌶㜱㉡昵昷㙢㔱㕡晢挳㡤户づ㍤昸晥㌳㑦㍤㝦攰愷㕦㕡ㅦ晢晡攰ㅥ㌴扡㍦㥡搴慣㘷㕣〶愹戵愸昸昰挴㈱晥摢㥡㉢挰ㄴ收ㄱ昳㙥㜳㜲戲㜶攴㤰㜱愷㔱攰戲㌲㤰㥦㈲㤴ㄱ戴ㅤ㌴ㅦ戰㥣㥡㝢㔹攱敥㠶㘹挳㤷慤㡤ㅢ㡦敡愶摤㠶㔳昳㕦戵㜹攵㘲㘰〴昲晡昶扡搶㈰ㅤ摤ㄶ挱㔶搲㔷敦㍢搰摥敤扣㔱㙦挸愹㜵㉢慣扥戱慤摡㕥昰摣攵敥戵挷㍤昹㜰戳戶㘳㐶㔳㄰㙡㙢㙡散㡥㔵㠶㔵攱扣挶㘶㔶㕣㕦㍡㙡㝡攳昶㠲㔵扤㈴扤㐵㐹㤱㈸㙢㙡愹㔷戳㉡攲晡昱㜹〷ぢ〵户搶㕥㤳㉣㌵敦㕤て挰捣戲㠶昹慥㑡㉦搸㔸㌲㤶敢昲㥡㔴㤳昰㥤愸搸㥦㉡㍥敥㔶ㅢ晥㡣敢〴㥥㕢㑦搷㑣搵搶っ㐸㥡摡㘹户㈶昳昹㥣ㄲち㄰戸㝤㝤㐲攴㙥敦捥ぢちㄱ〹ㄴ㤳㤱慦㑢㤳摤挴㔹慣づ慢愸㑢搲愴昶摡㉤〶攳㝣㤵㡣挹攰挰挴㥡愸㍦昸搲搷㙤㌱㙣ㄳ㜳㉦㙦㘳㑤ㅢ㡤㔶㝦敦㥡㜴㠲㤳㠶㔳慢㑢㉦㔳晢〹捥㐸ㅦ〶㈸㕣㠱㐰攸扡㝢㔴㜵㘲㕤㙣ㄴ㉥㕢戵㘰愵戸㈲慤㡢㉢〱捡愰㈱㑢㈵㙥㙤㐷搲慦㐲㤱扥㤷㘰ㄴ愰㕣捥ㄵ昷戱㔱戱㡣㤴㉢㔰㍡㘵昰㜲㑡㤰戳㕦㡡㤷〷捤攳㔶㍤㤰愱㔰ㅥ㌶㠱㤱㔰慢㈹昴つ㤱㐴㍤愳ㅡ㉡㡣㝤收っ愸搴戰㥣㘰愳挵户ㅤ㕣ㄲㄲ搱慥㉣搸㜱戲㠰愲㈰㉤て㌲㜸つ㐴搳㈶つ戲ㅢ㈷㠸㠸㙣㤰愱搹㌱㜲㥡挸搸㍥㐳㐶愰㝤㤲〸搹晡㔰㜷ㄹ㐱㘲敦㈴㔲㜶敡捡㡦扢搲㙣㌳㕢㍥㤴㘶㔷㘳攳昴㙢〸慥㈵戸㡥㘰㍦㠰昸ぢ㈴ㅣ愵ㅣ昲改愴扦ち捦晡つ〴㌷〲㐰㍥改㤴㌹㤱愸愲つ戵ㅤ㍢㤲敤㠶㘰㈷㉢愳㌸ㄴ㐵戴㡣㥢㜶收㤰慤㄰ㅤ㔹㥤㍢㐳搷收㤵㡥扤戵㍢㙤㈶㤷㐳㡡捣㘸㥡㕣敢ㄶ㑤㤳ㅢ挱愶㍤敡慤㥢搰㔵ㅦ㈳㜸㌵㐰㔹㝦つ㈱㤴ぢつ摥敤㔹昴㌴㈹㕦ㄱ㘶㔱㘸っ昵愸攰㈳㐲收ㄱ㈰㐳挸㜵ㅣ㕦㜶㙤㘸㥡㠳攳收㉢摥㠶㍥搸㥤扦㈳愴户改捤㕤扤㐳㝦搱ぢ戴愲㙦〶㝢㠹摦㜷搵㌱户愰㕡扦㤵攰㌶㠰㌶ㅤ挳搳昷ぢ昵ㄴ㈸戳搸㑥㘰㙥㉦扤㉥捡捡㕤摡㔸㤵㑡〳つ㥡㑢㠶㜷㔱〶昰㘰㥣㥡㠵㉤散㝡㥥慣攳㔰㕢㔳〵㍣扦㕣㥢㉥昴㡦㝢慥捤昲㕤ㅢ搹㝦㐵㈸㠶㝣㕥敢换戵搹挸ㄹ戶㘶挲攷㤴愰ㅣ敡攰㍢扢ぢ㠹㐴愷㌴㜹戱㕦昶昹㜲㔷㤲昴㈰㐹㕥㡦㙤搵㙦〷㠰㤴㄰扦敤㉡㔱づ戲搹ㅢ㔴戳戴挵㑡て㕦挶改愴捤㠷搸㈱㐷〶㐲㠷敤㌴晣〷晥㤰扤㘸搹㑤㘱㌱㘰㉦㐸慦ち摦㠲㔵㤷攵搰㉤㑢㔱戳㉢㉢㕥㈱戲愲慦慦攳㍣㥤攱㕦㔳㜴搲㈶㈵㌲戹㍤戳㌲攳㉣摥㈲㉡扡㈱㈹㔴㌲㕣㐳㑤〹㐴捡㘳摢㕤ㄱ搳㠳㠸戹〳ㅢ愷ㅦ㈲㤸㈴㌸っ㔰昸ㄵ㈴捤㜶㌷㥥攱戰晥㌵扡戴㉢㤵㕣㠹㘸㔰㉥挲㘷扢ち慢㈳㝣捤ㅢ〹敥〶㘸㌳㝦攸㠰捣㈰㐴㠵昲〴㈱慡㌰㠶㜹摥㤲㤷㐹〳㝢㑣〴㤶㘶ㅡ㝥攰摡㡣㉣つ㤹戳敥ㄹ㌷㤸戵晣㔵㐴愲㐶捤㈸昳挰㡡㜴㐰㕤ㅥ㙣㥦戶㌲㜷㜵㔵搶㜴㜳搱㙤㐰戴㥤㥡摤〹〷㜳㙣〷㙣㐹㜵㌶搷〴㔲㙦攷㘳っ㈱戰搳捡摦㑡㙦散戶扣摦㍣昴つ户㜶㜴挹ち敡㜲挰っ㤹㡥昹㤲㠹㕤㐴攴愰搶㙦㉥慤㜸㔲捥づ㤹㈷㍣慢㔶户ㅣ㐹㘴挰挶㘴戰㙥㑥㕥㐴㤴㘰挱㘵っ搰㜵㠶捣㈵捦㜰晣㔵㠳〱挵㡤扤愹㈷ㄵㄶ㈹㤸搳㤶攳攳㌵ち㡢捣て㥢㡢㉢敥㘵㐴㙣ㅢ戶㜳挲㔸昵㜷〴㔶㐸昴㘱㔲愸ㄱ㥡搰㌴㔱搲㑡扤攲㠷〷昲㕣㡥扣㤷㈷㔰戸捡ㄵ攸㌳捦搰摥戴敢愳ㄸつ敤㜴捥㘹㄰搱愳㘶㘱㕦愶ㄴ㈶愷敡昷戰捦㥢〱敥㍢㜱敥㔴㉢㌲昷愲㘲搶〵㝡昹㌳㘴扣㈲㡢㘶㈰㠴㍥扡㍤㈱愹戰㡣㤴〳づ〴挶昹搴㑥㝥㘵㔳戵㈱昵敤㘹㘵㡦㈳㤲㌴㘸捥ㄹ换戲㡥㜸戴㙤〴㝢挲〷㥡戱戶㔱昷愳扡ㄹ搷戶つ㤲ㄶ挹㜲戱㙡㤰㠲愷ㅡ㠱㝢摡㜲㜴ㄳ㐰搱㕦㔴㘴慣愳挸㔸㔷㐵㠳收㔹㠶〶㔵㥥㘳戹ㄷつ捦ち㔶㙣慢㕡攲〳挳㜷㍢㠲㈶挱攴㤴扣㜱㡡㘵挶㔸㥢㌵㝦づ㈶㥢㍦〱㜴㑦㐰㡥㜲敢㠸㝥㔰慥㈶㡡昸㈷㝡㜴㉣㐱挰㈸㑦愹晥㔶㡣㔶㔰户㈳㈰㜲㔴扡ㄲ摦挱戸昲ㄸ㑡㐲㈱㐴慣㘷㤰〸扣㠲〹㈱㑦ㄷ㜷搱㍣攷㔸〱戰㐷㡣ㅤ户㠲㔹ㅦ㈸〷㐰㔶ㅤ㙦慦㔷㔸㑤㜴ㅡ㙦㙡㠵㥢㍡慢㔲㙡攲㐰㘷㝤㔲㙦扣㜶㤳敡㔰愳㈴ㄴ挹㔶㡤㤴㘶搹㘴㡥㍢㐹搵〸愵戸㘳㙤㈳戲摣愶慤㝤愷ㄴ㜹ㄱ㡡㐹搱㑣㑥㝦㥢㈲ㄴ〴㝡㈳ㅤ㐵㥦㝤㌶㜹㈴㈲㌶戴〱捡搴㔳㘱搹㔰ㄴㄲ㍣㠵㙢㈷㌵㔹㡥㥥挰摦㝢愲散㝣㈳㐸搵ㄸ敢愳㔱捤㔴扤㍥敦挰㑡愸ㅡ㕥㙤㠷戰㌴搶ㄶ㙡ㄸ挵㥤扤㙡晦㜰㝢ㄳ㡣ㄸ戱㈱挳㈲ㄹ㝥㘰戰㈱㤸㉢ㄱ㔱愵㜵㌶挴慤㙥ㄶ㤷昸㜴㕡ㅡ㡥挲挰㘲㔰㥢㤵㙢捡っ㙢㔹昲愳慡㐳昳戴愸攴愸㙥㑥㉤晢㔰改〱攵㜸㤴㔳っ慥㥢㘷改㤶挲㈵〶㠸摤㈸户㔰つ㄰摡㙤づ挰㤳挱捥挱づ㜶㈴っ㥤搰㍡愳〴㉤㘶㄰㙥㝡ㄱ攴㥤ㅥ㌱ち㐱㙡慡昴㡦㘳攲ぢ㑦㌲㝤攳㔸㉥捥㐴㑣挴㜰㔷㠶昵〰攴㈶㈳㤳攴愲搱㌸㘰ㅥ㑡㌶㈵戴〶攳㌲㥡ㄸ㐳㌴昹扣〰户㜸ㄸ换ㅡ㈶摢搴㜱捦㉤戰愰㑤敢ㅢ㝢捣㔳㑥戵摥愸㐹愵㡡㘳㔹慤㌴昲㡥挰㤷扡〲ㄸ㜲㔳挶扥㐴㥢㜲ち㐷㈹㉥㤹㐸敡摤敥搶㡦愱扢ㄲ㜲ㄸ㈳㔴㝤っ㐰㘶戸攵㔴㐰慣攳㥥〲敤挳扤慤ぢっ敡昲ㅣ㐴㕡㐷ㄱ㘵搹ㅣ敥攳㌵愳挸㡡摢ㄲ捤收摣㌹㤷㌶㝢愲攸愴ㄵㄶ敤〸ㅣ㘱㥤愱挰㉢ㄶ㘱㡣昴挸ㅤㅣ㈴㜷㈵㡡敥㕥㜹㑣㍤收慥〰ㄵち〳㠲㌱㕥㥥㠲㜲搸㔵㌰ㄲつ㙥慤㘵㜵ぢ㐶㝦㘹㜹敢㔳〰㠲㘱㘰ㅡ戴㘸ㄹㅡ㌸㌳挸㙦㙤攰摣㠴㔶ㄹㄱ搲㘴㌰㤵㌱捡㔱㌸散㠱㌴㜰ㄳて搲㑢㉥㤴㔰戰㑦㕤っ㡢敦㈶㡥摢㌸〲戹摥㌵㙤㠵ぢ㐶㠰敢㉦捥晥戶攲愹㕡㡤收㉥晣㜳㍢〲慢戸扡ㄱ㥡愳晢摡㉥㘵愹㌵搱扥扢戹慤㈲扡㉣㜸㜸㜶攲愴ㄱ㔴㔷ㄶ㠳㡤昰攲㔶慦㈴㔱昸㌱晣ㄱ㥢扥㥤㌶㜳摥攱㐵搴㌵敥㝤昹㤲攳㕥㜶搴扣ち㍥㙦晤㠱㐲㜰㠵戲㥦㤳㉣攷㥥挷㍦㤵戴㕣攱㐷ㄸ㜱㍢搳收〰㉤〷〹挷㔱㈹㤴〶㘳挸㘷搰〹㙣昷收慤〱搲挹扥㌶㍡㔱㠲㘰㤷㔰㥣㡢㉦ㄹ愱㠸ㅦ〲慤㈴㤶昰㐸㡥㍤晦ㅡ㔸㕦晣〰㈵㐴㌸㥥㈳㌱㔲㜸㌵㜲ㄹ愸㔳㠲㍣扡攲挱ぢ㈱晦㍦㔸㡡戹㜹㔳㜶晡㉦㌰戳昸㝥㍢㡡づ㄰㐵摦敢㐰㤱攰㌵㄰挵扦昷㈱ㄳ愷〲挳戳㉦㈸㄰捥㌵敤ㅥ㐰㕦昶ぢ扦晦挳〳攸㕣㐴ㅣ捡㐶㐳愸敤ㄶ㍣㌷㑤㠴扥づㄳ㠱挱㝢㘵㈲㥣㐶㐶㌰㡡ㅦ㥡〸㤱て㘴ㅥ〵㕢㥢〸㡣敤㘵ㄸ㠲㠹㔰㙢挲慤挱ㄳ搸㌵㌶晤㘳㈷㜱昱㔶晡㠸攷㐳㘹昹㌳昰㐸㕤摢㔹扣㘰㜸㠶扤㕦㤵㥦昰㈴㤴㤹户㠴㥢摣慡ぢ㝢㕣扦㘹㡤敡戴㠹慦㈲昶戲敦晡㔳戶㜷㝦ㅤ㤸ち㔳攸扥ㄷ㈵㔱㝣ㄱ㥥ㄲ挱㜳㐳敥扤晢扥㜹攲㡦㡦㍣㜱㡣户搵㈲㕡㉤摣㡥㝣㉦㈱㝢摡ㄳ〸敡㈶㉥㡡㕣捤て㜳㑥攳ㄳ㈵㙢戵㉥愷つ㑦㔹㐱扥㙥挷搹㤰昰ㄲ㠴ㄹㄲ摦㑥㌰㌱㜱敦㈱㌴㌱㈷摡摣㥤敡挳㈶攵㈲㥣㐸㑣㕣昹昴攲戰愱攸慡挸㝡戴㌶ぢ摦㠶㉡㝡㠱ㄳ㐹㕢㠹㍣㜵㌲〹昱慤㜶㕤㜷㠴扡㉥㍣挸㌰散ㅦ㑢㈹挴ㅦ㐸㈱挹㠳っ㉦〴㈸㈹㜵ㄶ㤹挲ㅤ〰ㄹ㤱戵昶㄰㉦晤〱扢㐲㐰㌶㉦晤昵昸ㄱぢ㜶ㄱ㔸㡣㝤昱扤㥥㘸㘹㡢挶慡㠹愱㕡㘵搳㉣㈲愳づ㉦㉣㤸㡣㑢㔳㤶捥㘱㤴㙥摢ㅤ挵㤷っ搹㘱攰㉤㘴散㠲㑤㕦㕢搹扥搷㘹攰收〷昴㑣㔱㈹っ㘷㉦㡢㜱㈰㔵㌱扡戰㘹㌹㉣㈲ㅣづ戳捤㑥〳㔱ㄵ㜴㤶戳ㅦ愷㔲〴晦昸愵㄰敢挷㕢㐳㕦摤㕥㐳ㅤ攷昴㘳㠱晣挱晥㍡㤰挱搸㜸㉢㌹〶ㄲ㜶㕢慤㑡攱昵昰㜳攸挲㐵攷㠴摥捡慡㘷㜱〴㝦㘲捥敡搳㍡昴㍦愳搷㡡戳捥戳㌷挳搸㈹晤晦㑥ㄴ㙣愹晦〵㘳㙦ち㤱敦㡡㌲㝣㈸㌰㝥戲㘵挸㠶㍢〲捦㌶㠲㌷敡㘰慣慢㉣㐳摥㘱㙥ㄱㅦ慦㠶搵㑡㠲挳敦㤵㙦扦ㅡ搱散㑢摢㜶愰慢〰㘴㙣愸昰㌵㠸愰慥晤搳㜲㉢㍥摤ㄶ摦㡤㡥晢㑥㕢㔵捦昵㕤㌳ㄸ㕢㐴搰㜷㡣摦㥥㤹戰㜹愶挴㔷摢㠵摡捤搸㠹挱〷搱攷捣㍣〴昶ㄹㄹ扣㔴戱㐸㐶ㄶ戶ㄷ挹攰㜷㐸㈳㠹昰ㄲ戵㠳㝦㤵㜹㝦挳愸攳搳搵㜹昸㍡〳ㄶ敤〸㘵ㄷ㝡㥣摢㙦㘸㜰敢㜰㐷敢ㅤ昰〷挹晡〴㠲㘳㙡〹敦㝥㤰晢摡扥〷改戶搱摡㝣戶散捤攷㔶㉥㍣〳㥣㙥敦㉤㘹㤲攱㍢昹㐵㜲㔹慦㄰攲搲晥㌱晣摤扥㠳㤶愳㡤㠲捥愳て扡改〸ㅢ慦挳㝤戶㡤攸昷〵㜴ㄵ㔳〴昸改㐶㤴攱㠳愰㤷㡦慣㈸扥㠴㘵㤱〱㤰捦ㄵ慢〰摤愹晡改捤愸㝡㈴ㄶ挸㠲㘷っ㤲㘳㔹㍣㠵㠶摣慥㜰搹㘰〹㉥㕢愸戳〴昲㝡摣〳昹㥣攰㔹㐲㑤攴昳攸搰㥣㠸㠵搲敥ㄳ昹摣㘶ㄳㄱ戴〲搴㐲㤳攳㡦挴㕡㐴慦愳㕡户〹ㅣ〲ㄷ㘰㤸㘲㤱戲愶ㄸ㠶ㄶ㝥㐰捣㈰晤㍡晡晢摣戱㕦㍤换昴昷㘳㐲〹㐲㔴愵㈷㑦㐱愸㈶晦挹攴攴㍤㤴㜶㥦晣挷㌷㥢晣〸㘵㈴㘷愲〷〰㐳㝤愲㠲㍦㙡㌱つ㘴戸㡦晣㠹ぢ〴昸愵㘶㌱㘲愰㐴昵扤㡣っ晡㜲挳㔵慢㜵㘴攲扥〵慥㍦攳攳ㅥ㘵ㅦ昱㈲㈴㝤㌹挵搰ㄹ㕢っ戵㘲挹㡥扣戰㍢㐲㌶㘰㐹晣㕡戶慢㐸㉦昶ㄸ攱ㄷㅦ㡡ㄱ㜳昲㘴晣攵㤴ㄶ挵㥣㐰ㄸ愱㐵㑡晡攱㐶㡡て挶㡤扦昳摤㤶换ㄴㄵ㐸愰㥥戰㌱改㑣㌵晥㐰摣昸㌰扥捡㔲㙤㜲扣㐱挰昴㕣摣㤸昴愸ㅡ㍦ㄱ㌷晥摢攱晤捤挶㌱ㅤ㠶㈳ㄷ㐸㈴ㄹ戶慥戲晥ㄳ㕦㘸て愳㜹挱愴晥ㅣ㌰挳㘲㑡㑥ㄵ㍡慥㉢つ㍡㠸换㈰ㅥ扥㤱㥥挳摤㈶㕣〱㠱㤰つ晦㔷〹愷㜰攷㘹搶〸っ㝣〲扤㠶㘰戳愷慢㈷㜶㉥㥡昳ㅥち晡捤㔳㍥捥㔴戵ㅤ㐵㈲㌰〷昲攱晥㙥攱㤴捦㌰ㅤ㕢晢ㄱ〷挹㌴摥㈱改㑤㜹愸挰㑡㕥扣㉦挶㙣敥昱ㄶ捤攸㡦〱㌹㤰㡥㠰捣攸㡦〳㠶㠱ㄸ摥㔶捥㡤㤰晦ㄵ㜳扦㡦ㄵ敦㈷㜸〲愰㉣挸散愴㠳攲〷〰㠶攳晦㔱挵搸㥡昲㤷㘸攲㤱昸㘵㐹㌲搲㍦挴づㅦ〶攸㠳晢㔶㐴㐴㔸搶㍦㠲㤲攴㑢㈹㌸搴㑢㍦捡㡡㡦ㄱ㝣ㅣ愰㕣攰㘴户扤㙢㕣㔳㡦㥡敢ㄳ攸㉡ㅥ㈷挰㑦晦㘴㤴攱㐳㠱晢昰㤶敥戶㌲㡦挲昱㠷晤〸㜵愶扥攰扦ㄷ㕦攴㙦㜰搱㝤昸ㅦ㤲ㄴ㤴㘱㥦搷摥摣摢㔸㘴〲摡攴敡户㡡捤㝥ㄱ攳㜰㕤慤〸ち㐷愴㔲㈹㘹㐵㐱㝣㜳挱挲挵ㅢ昸㤶愳慡㐲〸搲㠰慡㜰愲㡡㘳㈸搰㍦捤愶挴㌱昱愴㝦㠶㑦㐴慤摡挴捦㐶ㄹ㍥〸攲㔵㜵㝦㈸敡ㅥ扦㤰戸㔶ㄵ㔶摢ぢ㠹㝦㔵戱㤲㝣攱㤳ㅣ㑣㈱ぢ㤹戴㔶㈲搲ㄴつ㍤㠵捣㔰摦㌰攷昶〰㝥摡扡愸㕥愸㕤戸昰慦攱晣搸昵昹㜷扥㝤昰挹攷㝥昹愷㑦晤收㍤㐷晦晡敦愷㥦晥捤㥦㍦昵散扦㝦扣㝣昴攷捦㍣昳戳晢扥晣散㥦昶㥡㕦搱扥晢慦戹慦㍣㍡㜹改搱㠷捤㜳户㥦㜸昴㕤て摤㍦戹㜰搵㜸㕦㕦㝦晦㙤愳扦戸敥㜵㈳㡦㍦晣㝤昱㤳摦㕤敢〸戵㕣扣㈰㍤つ㉥㕢㑤攳㡢挸㘰ㅡ㥣昱换㍡つ㉥㔷㙤搴㜲戴㔱搳㈸㈸挱愷挱〹愸ち㈳㕤㌱昰ㅦ愶㔶戲㜰</t>
  </si>
  <si>
    <t>㜸〱敤㕣㕢㙣ㅣ㔷ㄹ摥㌳摥㕤敦慣敤搸㡤搳㑢㑡㘹㑤㑢㈹搴挱㡤搳㠶㔲㈰〴㕦㥡㑢敢挴㙥散愴㈰㐰㥢昱敥㤹㜸㥡㥤ㄹ㜷㘶搶㠹㑢愵㔶搰㔲㄰㤴㑡摣㐴㘹戹愸㐲㤵㜸攱昲〲㉤昰㠲㠴〴㐲㐵攲愱㍣㈰昱㔰㄰㠲〷㉥㡡㠴㤰㜸㐰挰昷㥤㤹搹㥤搹昵㡥摤㙤ぢ㉥昲㐹昷昷㤹㜳㥢㜳捥㝦㍤晦㝦愶㌹㤱换攵晥㡤挴扦㑣㜹㘶慥㔹㕣昷〳㘹㑦捣戸昵扡慣〶㤶敢昸ㄳ㔳㥥㘷慣捦㔹㝥搰㠷〶挵㡡㠵㝡扦㔰昱慤〷㘴愹戲㈶㍤ㅦ㡤ち戹㕣愹愴㙢愸攷㈰晣㡤挴て㍡㝢つ收〱㤶㘶愶攷㤷敦挳愸㡢㠱敢挹㝤㘳㘷挲扥㠷㈶㈷㈷㈶㈷㙥扤㙤昲㡥㠹晤晢挶㘶ㅡ昵愰攱挹㐳㡥㙣〴㥥㔱摦㌷戶搰㔸慥㕢搵扢攵晡㤲㝢㕥㍡㠷攴昲晥㕢㤷㡤摢摥㌹㜹摢挱㠳收ㅤ㜷扣㜳㄰慦捥㥤㥣㤹㕥昰愴改扦㑡㘳ㄶ㌸攵摢㘶㘵搵攲摡愴昴㉣攷摣挴捣㌴晥㑢捣ㅦ㑦户㑦㉣慥㐸ㄹ昰搵搲㤳㑥㔵晡㍡㍡づ搸㔳扥摦戰㔷戹㜹扡㝤〴㑢慤ㅡ㝥㔰戰㘷㘴扤慥摢昱愸㈵㝢ㅥ㝢㔷㌷搶〷敤㐵改昸㔶㘰慤㔹挱㝡搱㕥挲㐰戵㈱晢戴㉦㑦ㄹ捥㌹㜹搲戰㘵挱㍥摡戰㙡昹㌰攵晡㙥㡡㠷㐸㑥㑣㉤㝦㘲捡户㘷㔶っ㑦捤挸攷挶㘴戴㍤攲㔵搳㙤㙦攸㍥㉥愷慥摥挰㌱㙦散摥づ㌵㘷っ慦搹㜲扣㝢换㘸昱改ㄹ摣搲扤㝤㘲㡦搲㝤摥搶扤㡦摡捡㜴㙢㌱㄰搱户摡㔱㉣㐶㉦ㄲ昴ㄳ㤴〸㠸㐰扤㑣㌰㐰㌰〸㈰昲㝦〳㤷㈴㍢戲㑡慢ㄸ㕡㘵㔹慢㔴戵㑡㑤慢㐸慤㘲㙡㤵㜳㕡㘵㐵慢㔸㕡攵㍥慤㜲ㅥ㙤攲㔴敡敦搷愲昴㤷㤱㐷㑢㉦晥㜵㜹晥㠹昵㝦敤㝢晢㕤㡦晤㝤㜰ㄷㅡ摤ㄳ㑤㙡搶㌳㉥㠰搴㕡㔴㝣㘰㘲㍦晦㙤捥ㄵ㘰ち昳愰㜹扢㌹㌹㔹㍢戸摦戸搵㈸㜰㔹ㄹ挸㑦ㄱ捡〸摡づ㥡昷㕡㑥捤扤愰㜰㜷捤戴攱换搶挶㡤㐷㜵搳㙥挳愹昹㙦搸戸㜲㌱㌰〲㜹㜵㝢㕤㙢㤰㡥㙥㡢㘰㉢改慢昷㕤摢摥敤㡣㔱㙦挸愹㡢㔶㔸晤挶戶㙡㝢挱㜳㤷扢搷ㅥ昱攴晤捤摡㡥ㄹ㑤㐱愸慤愹戱㍢㔶ㄹ㔶㠵昳ㅡ㥢㔹㜱㝤改愸改㡤摢ぢ㔶昵扣昴ㄶ㈵㐵愲慣愹愵㕥捥慡㠸敢挷攷ㅤ㉣ㄴ摣㕡扢㍥㔹㙡摥㜹㌱〰㌳换ㅡ收扢㉡扤㘰㝤挹㔸慥换㉢㔲㑤挲㜷愲㘲㙦慡昸㠸㕢㙤昸㌳慥ㄳ㜸㙥㍤㕤㌳㔵㕢㌳㈰㘹㙡㈷摣㥡捣攷㜳㑡㈸㐰攰昶昵〹㤱扢戹㍢㉦㈸㐴㈴㔰㑣㐶扥㉡㑤㜶ㄳ愷戰㍡慣愲㉥㐹㤳摡㥢㌷ㄹ㡣昳㔵㌲㈶㠳〳ㄳ㙢愲晥攰㑢摦扡挹戰㑤捣扤戶㡤㌵㙤㌴㕡晤㥤㙢搲〹㡥ㄹ㑥慤㉥扤㑣敤㈷㌸㈳㝤ㄸ愰㜰〹〲愱敢敥㔱搵㠹㡢㘲扤㜰挱慡〵㉢挵ㄵ㘹㥤㕢〹㔰〶つ㔹㉡㜱㙢㍢㤲㝥ㄹ㡡昴摤〴愳〰攵㜲慥戸㠷㡤㡡㘵愴㕣㠱搲㈹㠳㤷㔳㠲㥣晤㔲扣㍣㘸ㅥ戱敡㠱っ㠵昲戰〹㡣㠴㕡㑤愱㙦㠸㈴敡ㄹ搵㔰㘱散㌱㘷㐰愵㠶攵〴敢㉤扥敤攰㤲㤰㠸㜶㘴挱戶㤳〵ㄴ〵㘹㜹㤰挱㙢㈰㥡㌶㘹㤰摤㌸㐱㐴㘴㠳っ捤㡥㤱搳㐴挶昶ㄹ㌲〲敤㤳㐴挸搶晢扢换〸ㄲ㝢㈷㤱戲㔳㔷㝥摣㤱㘶ㅢ搹昲愱㌴扢ㅣㅢ愷㕦㐱㜰㈵挱㔵〴㝢〱挴ㅦ㈰攱㈸攵㤰㑦㈷晤つ㜸搶慦㈱㜸㈳〰攴㤳㑥㤹ㄳ㠹㉡摡㔰㕢戱㈳搹㙥〸㜶戲㌲㡡㐳㔱㐴换戸㘹㘷づ搹ち搱㤱搵戹㍤㜴㙤㕥改搸户㜴愷捤攴㜲㐸㤱ㄹ㑤㤳㙢摤愴㘹㜲㈳搸戴㐷扤㜵ㅤ扡敡㘳〴㙦〲㈸敢搷ㄳ㐲戹搰攰摤㥡㐵㑦㤳昲㜵㘱ㄶ㠵挶㔰㡦ち㍥㈲㘴ㅥ〱㌲㠴㕣挷昱㘵挷㠶愶㌹㌸㙥扥敥㙤攸㝤摤昹㍢㐲㝡㥢摥摣搱㍢昴ㄷ扤㑣㉢晡〶戰㤷昸㑤㔷ㅤ㜳㈳慡昵户㄰摣〴搰愶㘳㜸晡㝥戹㥥〲㘵ㄶ摢〹捣敤愶搷㐵㔹戹㑢敢慢㔲㘹愰㐱㜳挹昰捥挹〰ㅥ㡣攳戳戰㠵㕤捦㤳㜵ㅣ㙡㙢慡㠰攷㤷㉢搳㠵晥ㄱ捦戵㔹扥㘳㈳晢慦ぢ挵㤰捦㙢㝤戹㌶ㅢ㌹挳搶㑣昸㥣ㄲ㤴㐳ㅤ㝣㙢㜷㈱㤱攸㤴㈶㉦昶换㍥㕦敥㐸㤲ㅥ㈴挹摢戰慤晡捤〰㤰ㄲ攲㔷㕤㈵捡㍥㌶㝢扢㙡㤶戶㔸改攱换㌸㥤戴昹㄰㍢攴挸㐰攸戰㥤㠶晦挰ㅦ戲ㄷ㉤扢㈹㉣〶散〵改㔵攱㕢戰敡戲ㅣ扡㘵㈹㙡㜶㘴挵敢㐴㔶昴昵㜵㥣愷㌳晣㙢㡡㑥摡愴㐴㈶户㘷㔶㘶㥣挵㕢㐴㐵㌷㈴㠵㑡㠶㙢愸㈹㠱㐸㜹㙣扢㈳㘲㝡㄰㌱户㘰攳昴晤〴㤳〴〷〰ち扦㠰愴搹敡挶㌳ㅣ搶扦㐶㤷㜶愵㤲㉢ㄱつ捡㐵昸㐲㔷㘱㜵㤰慦㜹〷挱敤〰㙤收てㅤ㤰ㄹ㠴愸㔰㥥㈰㐴ㄵ挶㌰捦㔸昲〲㘹㘰㤷㠹挰搲㑣挳て㕣㥢㤱愵㈱㜳搶㍤改〶戳㤶扦㡡㐸搴愸ㄹ㘵敥㕤㤱づ愸换㠳敤搳㔶收慥慥捡㥡㙥㉥扡つ㠸戶攳戳摢攱㘰㡥敤㠰㉤愹捥收㥡㐰敡敤㝣㡣㈱〴㜶㕡昹㕢改㡤摤㤲昷㥢㠷扥攱搶㡥㉥㔹㐱㕤づ㤸㈱搳㌱㕦㌲戱㡢㠸ㅣ搴晡捤愵ㄵ㑦捡搹㈱昳愸㘷搵敡㤶㈳㠹っ搸㤸っ搶捤挹㜳㠸ㄲ㉣戸㡣〱扡捥㤰戹攴ㄹ㡥扦㙡㌰愰戸扥㍢昵愴挲㈲〵㜳摡㜲㝣扣㐶㘱㤱昹㘱㜳㜱挵扤㠰㠸㙤挳㜶㡥ㅡ慢晥戶挰ち㠹㍥㑣ち㌵㐲ㄳ㥡㈶㑡㕡愹㔷晣昰㐰㥥换㤱昷昲〴ち㔷戹〲㝤收ㄹ摡㥢㜶㝤ㄴ愳愱㥤捥㌹つ㈲㝡搴㉣散换㤴挲攴㔴晤づ昶㜹ㄷ挰㕤㐷㑦ㅦ㙦㐵收㕥㔱捣扡㐰㉦㝦㠶㡣㔷㘴搱っ㠴搰㐷户㉢㈴ㄵ㤶㤱㜲挰㠱挰㌸㥦摡挹慦㙣慡㌶愴扥㕤慤散ㄱ㐴㤲〶捤㌹㘳㔹搶ㄱ㡦戶㡤㘰㔷昸㐰㌳搶㌶敡㝥㔴㌷攳摡戶㐱搲㈲㔹㉥㔶つ㔲昰㔴㈳㜰㑦㔸㡥㙥〲㈸晡㡢㡡㡣㡢㈸㌲㉥慡愲㐱昳ㄴ㐳㠳㉡捦戱摣㜳㠶㘷〵㉢戶㔵㉤昱㠱攱扢㙤㐱㤳㘰㜲㑡摥㌸挵㌲㘳慣捤㥡㍦つ㤳捤㥦〰扡㈷㈰㐷戹㜵㐴㍦㈸㔷ㄳ㐵晣ㄳ㍤㍡㤶㈰㘰㤴愷㔴㝦て㐶㉢愸摢ㄱ㄰㌹㉡㕤㡡敦㘰㕣㝡〸㈵愱㄰㈲搶㌳㐸〴㕥挱㠴㤰愷㡢扢㘸㥥㜶慣〰搸㈳挶㡥㔸挱慣て㤴〳㈰慢㡥户㔷㉢慣㈶㍡㡤㌷戵挲㜵㥤㔵㈹㌵㜱㙤㘷㝤㔲㙦扣㜹㠳敡㔰愳㈴ㄴ挹㘶㡤㤴㘶搹㘰㡥摢㐹搵〸愵戸㘳㙤㈳戲摣愶慤㝤愷ㄴ㜹〵㡡㐹搱㑣㑥㝦慦㈲ㄴ〴㝡㈳ㅤ㐵㥦㝤㌶㜹㈴㈲㌶戴〱捡搴㔳㘱搹㔰ㄴㄲ㍣㡥㙢㈷㌵㔹㡥㥥挰摦扢愲散㝣㈳㐸搵ㄸㄷ㐷愳㥡愹㝡㝤摥㠱㤵㔰㌵扣摡㌶㘱㘹慣㉤搴㌰㡡㍢㝢搵晥攱昶㈶ㄸ㌱㘲㐳㠶㐵㌲晣挰㘰㐳㌰㔷㈲愲㑡敢㙣㠸㕢摤㉣㉥昱改㠴㌴ㅣ㠵㠱挵愰㌶㉢搷㤴ㄹ搶戲攴㐷㔵㠷收㘹㔱挹㔱摤㥣㕡昶愱搲〳捡昱㈸愷ㄸ㕣㌷㑦搱㉤㠵㑢っ㄰扢㔱㙥愱ㅡ㈰戴摢ㅣ㠰㈷㠳敤㠳ㅤ散㐸ㄸ㍡愱㜵㐶〹㕡捣㈰摣昴㈲挸㍢㍤㘲ㄴ㠲搴㔴改慦㠷挵㤷㥦㘴晡收攱㕣㥣㠹㤸㠸攱慥っ敢〱挸㑤㐶㈶挹㐵愳㜱挰㍣㤴㙣㑡㘸つ挶㘵㌴㌱㠶㘸昲㜹〱㙥昱㌰㤶㌵㑣戶愹攳㥥㕢㘰㐱㥢搶搷㜷㤹挷㥤㙡扤㔱㤳㑡ㄵ挷戲㕡㘹攴㙤㠱㉦㜵〵㌰攴愶㡣㝤㠹㌶攵㌸㡥㔲㕣㌲㤱搴扢摤慤ㅦ㐶㜷㈵攴㌰㐶愸晡ㄸ㠰捣㜰换愹㠰㔸挷㍤〵摡㠷扢㕢ㄷㄸ搴攵㌹㠸戴㡥㈲捡戲㌹摣挷㙢㐶㤱ㄵ户㈵㥡捤戹㜳㉥㙤昶㐴搱㌱㉢㉣摡ㄶ㌸挲㍡㐳㠱㔷㉣挲ㄸ改㤱㍢㌸㐸敥㔲ㄴ摤扤昴㤰㝡捣㕤〲㉡ㄴ〶〴㘳扣㍣〵攵戰慢㘰㈴ㅡ摣㕡换敡ㄶ㡣晥搲昲搶愷〰〴挳挰㌴㘸搱㌲㌴㜰㘶㤰摦摣挰戹づ慤㌲㈲愴挹㘰㉡㘳㤴愳㜰搸〳㘹攰㈶ㅥ愴㤷㕣㈸愱㘰㡦扡ㄸㄶ摦㑤ㅣ户㜱〴㜲扤㉢摡ちㄷ㡣〰搷㕦㥣扤㙤挵㔳戵ㅡ捤㕤昸攷戶〵㔶㜱㜵㈳㌴㐷昷戴㕤捡㔲㙢愲㝤㜷㐳㕢㐵㜴㔹昰挰散挴㌱㈳愸慥㉣〶敢攱挵慤㕥㐹愲昰㈳昸㈳㌶㝣㍢㙤收扣挳㡢愸㙢摣晢昲㜹挷扤攰愸㜹ㄵ㝣摥晡〳㠵攰ち㘵㍦㈷㔹捥晤ㅢ晦㔴搲㜲㠵ㅦ㘲挴慤㑣㥢〳戴ㅣ㈴ㅣ㐷愵㔰ㅡ㡣㈱㥦㐱㈷戰摤㥢户〶㐸㈷㝢摡攸㐴〹㠲ㅤ㐲㜱捥扤㙡㠴㈲㝥〰戴㤲㔸挲㈳㌹昶晣㔹戰扥㜸ㅥ㈵㐴㌸㥥㈳㌱㔲㜸ㄳ㜲ㄹ愸㔳㠲㍣扡攲挱ぢ㈱晦㍦㔸㡡戹㜹㐳㜶晡㉦㌰戳㜸慥ㅤ㐵搷ㄲ㐵摦敦㐰㤱攰㌵㄰挵扦㜷㈱ㄳ愷〲挳戳㉦㉢㄰捥㌵敤ㅣ㐰㕦昳ぢ扦晦挳〳攸㕣㐴ㅣ捡㐶㐳愸敤㐶㍣㌷㑤㠴扥づㄳ㠱挱㝢㘵㈲㥣㐰㐶㌰㡡ㅦ㥡〸㤱て㘴ㅥ〵㥢㥢〸㡣敤㘵ㄸ㠲㠹㔰㙢挲慤挱ㄳ搸ㄵ㌶晤㘳挷㜰昱㔶晡㠸攷㐳㘹昹㌳昰㐸㕤搹㔹扣㘰㜸㠶扤㔷㤵ㅦ昵㈴㤴㤹户㠴㥢摣慡ぢ㝢㕣扤㘱㡤敡戴㠱慦㈲昶戲敦昸㔳戶㜶㝦ㅤ㤸ち㔳攸扥ㄷ㈵㔱㝣〵㥥ㄲ挱㜳㐳敥㈳㝢扥㜵昴户て㍣㜲㤸户搵㈲㕡㉤摣㡣㝣㉦㈱㝢摡ㄳ〸敡㈶㉥㡡㕣捥て㜳㑥攰ㄳ㈵㙢戵㉥愷つ㑦㔹㐱扥㙥挷搹㤰昰ㄲ㠴ㄹㄲ摦㜶㌰㌱㜱敦㈱㌴㌱㈷摡摣㥤敡挳㈶攵㈲㥣㐸㑣㕣昹昴攲戰愱攸慡挸㝡戴㌶ぢ摦㠱㉡㝡㤹ㄳ㐹㕢㠹㍣㜵㌲〹昱敤㜶㕤㜷㤰扡㉥㍣挸㌰散ㅦ㑢㈹挴ㅦ㐸㈱挹㠳っ㉦〴㈸㈹㜵ち㤹挲㉤〰ㄹ㤱戵昶㄰㉦晤〱㍢㐲㐰㌶㉦晤昵昸ㄱぢ㜶ㄱ㔸㡣㝤昱扤㥥㘸㘹㡢挶慡㠹愱㕡㘵搳㉣㈲愳づ㉦㉣㤸㡣㑢㔳㤶捥〱㤴㙥搹ㅤ挵㤷っ搹㘱攰㉤㘴散㠲㑤㕦㕢搹扥搳㘹攰收〷昴㑣㔱㈹っ㘷㌷㡢㜱㈰㔵㌱扡戰㘹㌹㉣㈲ㅣづ戳捤㑥〳㔱ㄵ㜴㤶戳ㄷ愷㔲〴晦昸愵㄰敢挷㕢㐳㕦摥㕥㐳ㅤ攷昴㘳㠱晣挱晥扡㌶㠳戱昱㔶㜲っ㈴散㤶㕡㤵挲敢攱愷搱㠵㡢捥〹扤㤵㔵捦攲㈰晥挴㥣搵愷㜵攸㝦㐶慦ㄵ㘷㥤㘱㙦㠶戱㔳晡晦晤㈸搸㔴晦ぢ挶摥ㄴ㈲㍦㄰㘵昸㔰㘰晣㘴搳㤰つ㜷〴㥥㙤〴㙦搴挱㔸㔷㔹㠶扣挳摣㈲㍥㕥つ慢㤵〴㠷摦㉢摦㝥㌵愲搹㤷戶敤㐰㔷〱挸搸㔰攱㔹㠸愰慥晤搳㜲㉢㍥摤ㄶ㍦㠸㡥㝢㑥㔸㔵捦昵㕤㌳ㄸ㕢㐴搰㜷㡣摦㥥㤹戰㜹愶挴㌷摡㠵摡つ搸㠹挱て愳捦挹㜹〸散㤳㌲㜸戵㘲㤱㡣㉣㙣㉤㤲挱敦㤰㐶ㄲ攱㈵㙡〷晦㌲昳㥥㠶㔱挷愷慢昳昰㜵〶㉣摡ㄶ捡㉥昴㌸户摦搰攰搶攱㡥搶摤昰〷挹晡〴㠲㘳㙡〹ㅦ晣㌰昷戵㝤て搲㙤愳戵昹㙣搹㥢捦慤㕣㜸〶㌸摤摡㕢搲㈴挳㜷昲㡢攴戲㕥㈱挴愵晤挳昸扢㜵〷㉤㐷ㅢ〵㥤㐷ㅦ㜴搳ㄱ㌶㕥㠷晢㙣ぢ搱敦戳攸㉡愶〸昰搳㡤㈸挳〷㐱㉦ㅦ㔹㔱㝣ㄵ换㈲〳㈰㥦㉢㔶〱扡㔳昵搳ㅢ㔱昵㐸㉣㤰〵捦ㄸ㈴挷戲㜸ちつ戹㕤攱戲挱ㄲ㕣戶㔰㘷〹攴昵戸〷昲㌹挱戳㠴㥡挸㤷搰愱㌹ㄱぢ愵摤㈷昲挵㡤㈶㈲㘸〵愸㠵㈶挷ㅦ㠹戵㠸㕥㐷戵㙥ㄳ㌸〴㉥挰㌰挵㈲㘵㑤㌱っ㉤㍣㑦捣㈰晤㌲晡晢搲攱㕦扣挰昴攷挳㐲〹㐲㔴愵㈷㑦㐱愸㈶晦㐴㜲昲ㅥ㑡扢㑦晥昱㡤㈶㍦㐲ㄹ挹㤹攸〱挰㔰㥦愸攰㡦㕡㑣〳ㄹ敥㈳㝦攲㉣〱㝥愹㔹㡣ㄸ㈸㔱㝤㉦㈰㠳扥摣㜰搵敡㈲㌲㜱摦〲搷㥦昱㜱㡦戲㡦㜸ㄱ㤲扥㥣㘲攸㡣㉤㠶㕡戱㘴㐷㕥搸㙤㈱ㅢ戰㈴㝥㉤摢㔵愴ㄷ㝢㡣昰㡢挷㘲挴ㅣ㍢ㄶ㝦㌹愵㐵㌱㈷㄰㐶㘸㤱㤲㝥戸㤱攲攳㜱攳敦㝥慦攵㌲㐵〵ㄲ愸㈷㙣㑣㍡㔳㡤ㅦ㡤ㅢㅦ挰㔷㔹慡㑤㡥㌷〸㤸㕥㡡ㅢ㤳ㅥ㔵攳㐷攲挶㝦㍡戰户搹㌸愶挳㜰攴〲㠹㈴挳搶㔵搶㝦攲ぢ敤㘱㌴㉦㤸搴㥦〳㘶㔸㑣挹愹㐲挷㜵愵㐱〷㜱ㄹ挴挳㌷搲㜳戸摢㠴㉢㈰㄰戲攱晦㉡攱㌸敥㍣捤ㅡ㠱㠱㑦愰搷㄰㙣昶㜴昵挴捥㐵㜳摥㐳㐱扦㜹摣挷㤹慡戶慤㐸〴收㐰㍥摣摦㑤㥣昲ㄹ愶㘳㙢㍦攲㈰㤹挶㍢㈴扤㈹てㄵ㔸挹㡢㡦挶㤸捤㍤摣愲ㄹ晤㈱㈰〷搲ㄱ㤰ㄹ晤㘱挰㌰㄰挳摢捡戹ㄱ昲扦㘲敥㡦戲攲㘳〴㡦〰㤴〵㤹㥤㜴㔰㝣ㄴ㘰㌸晥ㅦ㔵㡣慤㈹㝦㠹㈶ㅥ㠸㕦㤶㈴㈳晤㌱㜶昸〴㐰ㅦ摣户㈲㈲挲戲晥㐹㤴㈴㕦㑡挱愱㕥晡㈹㔶㝣㥡攰㜱㠰㜲㠱㤳摤昲慥㜱㑤㍤㙡慥捦愰慢㜸㤸〰㍦晤㠹㈸挳㠷〲昷攱摤摤㙤㘵ㅥ㠵攳て晢ㄱ敡㑣㝤挱㝦㈷扥挸㕦攷愲晢昰㍦㈴㈹㈸挳㍥慦扤慢户戱挸〴戴挹搵㙦ㄵ㥢晤ち挶攱扡㕡ㄱㄴ㡥㐸愵㔲搲㡡㠲昸收㠲㠵㡢㌷昰㉤㠷㔴㠵㄰愴〱㔵攱㐴ㄵ㠷㔱愰㝦㡥㑤㠹㘳攲㐹晦㍣㥦㠸㕡戵㠹㕦㠸㌲㝣㄰挴慢敡㝥㕦搴㍤㝥㈱㜱慤㉡慣戶ㄷㄲ晦慡㘲㈵昹挲㈷㌹㤸㐲ㄶ㌲㘹慤㐴愴㈹ㅡ㝡ち㤹愱扥㘱捥敤㕥晣戴㡢愲㝡戶㜶昶散㍦㠶昳㘳㔷攷摦晦扥挱㈷㕦晡昹敦㍥晢攲㠷づ晤昱㥦㑦㍦晤攲敦㍦晢挲㍦㝦戴㝣攸愷捦㍣昳㤳扢扥昶挲敦㜶㥢㕦搷扥昷㡦戹慦㍦㌸㜹晥挱晢捤搳㌷ㅦ㝤昰〳昷摤㌳戹㜰搹㜸㕦㕦㝦晦㑤愳㍦扢敡慤㈳て摦晦㥣昸昱慦慦㜴㠴㕡㉥㕥㤰㥥〶㤷慤愶昱ㄵ㘴㌰つ捥昸㌵㥤〶㤷慢㌶㙡㌹摡愸㘹ㄴ㤴攰搳攰〴㔴㠵㤱慥ㄸ昸てㅤ㑦戳㘹</t>
  </si>
  <si>
    <t>㜸〱慤ㄸ㕢㙣ㅢ㔹㜵挶慦捣㌸㑥攳㌶㙤戶摤〶慤㠵搲㉤㙤ㄳ攳戱挷㜱摣㔵㈹㡥㤳㈶㙥敢扣㥣㙥挵〷㝢㝢㘷收㍡㜶㍡㥥挹捥㡣㐳㐲ㄷ㔱昱〳ㄲㄲ㐲昰〱戴慢㉥散㍦ㄲ摤㘴愵㕤㍥攰〷慤㈸㙡㈹戰㐵㠲㤵ㄶ昸㔸㠹愷挴㑡㍣㈵㍥攰㥣戱挷㡦挶㘴㤵摤扤挹摣㤹㝢敥㜹摦㜳捦㍤搷ㅣ捦㜱摣㝦愱攱ㅢ㕢〰㍦㐶㑡㕢戶挳㙡昱扣愹敢㑣㜵慡愶㘱挷㜳㤶㐵户㉥㔷㙤挷て〸㈱㔲㠵㜹㍢㐸散敡㘷㤹㐰㌶㤸㘵〳㔲㤰攳〴㐱昴挱㍣㌲挱㈷敡つ㐴愴㡡〴愰㕢挹㑦㉤㈸㙢挰戵攴㤸ㄶㅢ㡢㍤摢愰㍤㈷㐹㜱㈹㥥㤲愵㙣㍣㌱ㄶ换搷㜵愷㙥戱㜳〶慢㍢ㄶ搵挷㘲㡢㜵㐵慦慡㤷搸搶㡡㜹㥤ㄹ攷㤸㤲㐸㈹㔴㥥㤴攴㜴扡㥣捤㑥㐶㐰㌴㌷㥦㥦㕡戴㔸搹晥㤰㜸〶㔱攵昴㌴㔳慢㘸ㅢ㘳㔶搵㔸㡤攷愷攰扦㐳晦㌸㐸搴慡㉡㤸ㄲ㕦㈸攱㜷愹挲㤸搳て㤴晤挴晤㜴㌵㍡㐰㘶㌶㔵愶攷㤹慥㉦㠳㠲㠷〸㌸戶㕥㌳ㄶ慣㉡㌳ㅣ㡡晥ㄵ㐹㠵摡搳搴㘱㜶㍦㝥捤㌱慡㠱㕦㠶㠸敢㈴慤㠱㕥〲ㄵ㤸ㅤ㙤挲㤶捤捦㌴〰摤㐸㌳ㅢ挰戲ㄳ愹〱ㄸ愸㕤戱搹㌲㌵㔶搹㍣慤戱㘰㙤戶㕥搵〲戸ㅣ㝥㥦捦挷昹挷㝢㤹改慡摥㌶戰㙤づ㍡㕢敡㐵搱改㤸晣㔴㈶摥㘵㌵㑡攳㜹扥㔷㙣捤㔱扢攲㔰㐵㘷㝣㝦㌳昲㕣晤㠰㐰っ㘱搷攷㤲㜲愲〰敦㜰㌸捣〵晥〵ㄱ摢㠹㡡づ昷ㄱ敡㈳㡡㡦愸㍥愲昹〸昳㤱戲㡦慣晡㐸挵㐷慡㍥戲收㈳搷〱挷㙢㐲㕦ㅦ搸敤戶ㄷ挳㥦晢挶㜷捣㔷ぢ㕦㝣昳㜶攴攴换攳㥦㡡㠴〱㘹㌱㍦㌵挷昴㜵㔸㠲て㉢㤸搰㡥晤㜹㌹〶ㄴ㠷挸㌲㕢戵㤸㡤ㄱ㔸㘴㑥挵搴㈰㍥ㄶ㈱づ㑣㙤㘵㙢㥤㐵㐸㠹㔱摢㌴愸㕥㜵戶づ㤰〶㐶愹㤸换搵ㅤ昳㘰㝢搸㈰戰㍤㠴改㙥〴ㄸ㍥㠶㔰㥡㈹㈱㠷㐱㡦〳っ昵昵ち㙤搱㜷㑦㑦敦㥥㥥㘲づㅤ昰愸㕤㙤㍣摡㔲慥㡢㔵㈹㌷㑢㙢戵ㄶ攷戹慢㉥戲㈷ㄸ㠷㥤㠲㘱㡣㥣㍢愶㕤敡㤶愴㈲㙡摤㤲㔴散愲㉤ㄵㅦ㤳攴㈲户㔹㜵㘳捦㕤㉤㜶㑢㙡㔰てㄲ㤴㔰㠳ㅤ慢收㤶ぢ挵摣ㄱ摣㈲捣㘲㠶捡散㌳ぢ㐶扥㠲ㅢ㑣晢㘸㈷戴㍣戳改㌰㐳㘳摡愲㘵㐲㍣㌹㕢㉢ㄸ攷挳㕤㈸㌹㐸戱ㅢっ㈶㡥㜵㠱㉦㤸㙡摤捥㥢㠶㘳㤹㝡昷㑣㑥摢愰㈰㔳㉢㥡ㅡ攳摣㙤っ戱戲扢昹晤㍣捦昱愷㝢敤搴㘶㜴挷摢戱㌴㘳搴㙢ㄸ晡㘷昶㐲敦〸㌷㡣㍦挴攷〵昸ぢ昱愱收㝦敢㌵搴摣挹㙥晥㤹愳㠶愶㌳慢搷摥㙦㥤㉢㍣愶ㄵ㉥昸て搸摡晢㔰ㄹ㑦㤹扥つ慡搷ㄹ㈱㥣㠰ち㘱ぢ晥ㅤ戸散挷㤲摥㙣挰㝤㘰愰㝢㠶摤晡ㄶ戶搷捦昳摥㠷昷㝥㙦挰晢挰っ㡢〳㈰ㄹ㌲㕤㄰㔳摦晥㜳㉤慡㉣扡㐹ㅥ㡥㑣㍢㔸扢㘰㕡戶摦摦换晤慤搴扢攷㈴收㙥昱〰㜶㠳搰〵㌰て敦㠹㡦㕡㠷㉦㥢㔴扢㐰昱㙣散㙢ㅥ昲㐲摥慣慤㔳㡢㔹㔱ㄴ㥢㠷攸㠵㕤戱㔱㠵愳㑥㐰㐰〹㡡㠹〰㉡ㅣ㝡ㄶㄷ搴㠶搳挹捦〵㠳晤㐲㉦㔹〵㡦搷㘸㡦㘲愵戰㡢晦㕦㤶㈶捦攳㠱ㅥづ愳㙥㘲ㄴ扢㠳搰昱攸㘸㕣㘶昱㔰昳挳㕤㜳戴ㄵ慤㐴㌲〴㠴挳㐸㉣づ㘱㜷ㄸ㍡ㅥ晤搰〳攱〸㈲っ㐳ㄷ㐵〹㐸㈳〸戸ㄸ㠲㠰㕣〴愴攰愲㈸搷㘵昷〴㝣㠸㐷戱㍢㠶㜰搴挰昵昴㤳昰㌱攰㡦愲㌴㈴ぢㅤ㠷敥㐴㝥㉡扦㑣㔴㈵㍤㔱㔶攴っ㔵㤲㐹㔹愲㔹㕡愶㑣搶搲㕡㕡㐹㈴㔴㐹㤹㡣扡捡〱扡㌸〲㕤ㄴ搵㐱づ攲㐷㜰㠴㝡戹㈳㥣ぢ愲昰愷昷摥散㔸㙦ㄴ愰搰㐳㌶㠳㘴昶㑡㘱ㅡ捥㈳搵㠴㜲㡦㘹㐱㜷っ㠵㈰㈴户捤㈰㌱愰慣攸㈳㠶〹㌵っ㡤戸挰㜵㑣㝢㠶㈳㄰戶愹敡㜵㡤〵㠸㑥㔷て㄰捤㥣㌷ㅤ㠸㐷愶㔲摢改㍡挰晡㐹挱昶ㄲ捣㘰敢㘴㙢㘴愸〳攴㌲愰㉦㌲㝡扤㠰昲㥥㘸㑤ㄷ愹㔱愷晡〲愸㘴㐱ㅣㅤ㈴㌹㙤慤㡥㠸㤶ち戲慢㍡ㅢ敡㠶戸㠱㜵戸〹昳戴㜰㠱㤱㈶㜰搹慣ㅢ㥡挷挷ㅤ戸搳㠷扣㘹㘶㍢ㄶㄴ㝣挵慡戱ぢ㐴㌷挱扤攸攰挶㌲攲㕡扡㐵㡦〰㘵㡦挰敦㈷ㅤ㌵ㄲ慢挰㈷昶㕡㥦挷㑤昵㌲㜲㈸戴愷愸〶㤹㙢㤹㐷㈱㠴㐲㙥收っ㍤〵慡挷㈶ㄴ㐵搳㤲㈹㌹㥢愵㐹戹㥣㘶㌴㤵㔴攴慣㤲㤵㔹㌲㍤㤹㈹㘷搰扥㔰っ晢愶戱ㅣ晦㕢㐸户㤸㜲㕤㘰慢ぢ晥〶㐰晢㌶〱ㅤ戸㍢愳㌷㤸晥敥扣挷㍣昸㌶昰摥㡦㥤㝢戱㐵愶敦㌶㤵㝦昷昳㍣敥㐸摣ㅤ㕣㘸ㄴ扡㔸㔶㑡㑡㤹㜴㉡挹㤲㜲㐶㘶㤳㤲㤲㑥㐹㜴㘲㜲㔲㈹慢㌴㔹㙥昸㐳㡣〱愶㝢㕣攰晢慤㥥敥攰㝦つ㘰㜴〹愰㌴㕢摢ㅥ晥㔷㌰㠱㌶㜹㔳㡤㜷㠷㔶㤸㈲ㅡ㕡㥤㠲慦㤸㥣㑡㈶搹㐴㈶㤳捡捡㐹ㄹ㔶㙡㔲㤳㤴㤴㤶㔰㔲㔹㤵㘵换ㄹつ敤つ㥤㠶㑥㘸㕣ㄳ㘲㔲㙢戵㝥〹㘲扣搵攲ㄳ㠰昲㍤㜸㌸晥ㄱ㠰晦慦㝡㙦扥㠷㝡㐱捣㔹捦昴ち㔷慣㘹㙣扣㐶戴㉡愵挷㑢愲ㄹ㈸㜱戶㌰㑢晡㈱昹〷摤敤ㄶ昰㥤㝤㝦扣㌰愴戱㤰㜰㥦㕦㠰搲ㅦ㠰㑦㜷挸㈰挷〲㍣攲挷㤱㍤愶搰㥥愱扤搷ㅤ〸㉦〱㐷㙡〵ㅢ㉥㠱㜰戵㔸㌱㜳慤ㅢ搹㐱搷㙡㠰㥦昱㑥敤ㄳ㙤㐸㑥戱攱扥攸㌰㡦㙣挱㙡搱つ戴戱㈰㥢ㅤ㘹㡦戰㙥㘴㥢づ愶攳攳㙤㘸挱戰愱〶㘵㥡挷搱㠶㤸つ昸晣晣㈷㝡㌹扢搳ㄲ㔸扥摤搷摣㌳摥㠵ㄶ戳摣昱ㅥ挷昰㔴搵㜱换㍢㌷ぢ㡡㜸㡡㠵㈴攸㈲攷㐶昳愳挹戳愳搳愳㔲㈶ㅢ晣㈹㉣搲〷㤴摦扤㔰㈸つ㕢㔸㑣㐱捦攳搱㠷㌲㄰㌴㠸㙢昷㈷㜸㝣㥢扣㝡㑤扢㜶敤摦㠳㠱搸㤳㠱捤㙦摥㥣扥戹晤昵搹戵昹摣摡搲摤慦㑣ㅤ晤敡晤晢て户搳昲愳搴愳搴㠴戴昳㈸昵戳愵昵昸㠳㔳愷挶㉦扥晡攰搲昸昸愹㡢昷㝦扥㈴㝣慣昸㤳㝢㤷晦㌹晦摤挸扤㠷昳て戶㡢挵㘴㘲晥愲㝣㌷㈱㑢改攲昶捥捥㌵晥搸て㙦㑡慦扤昲摡㘸晡敡挳散昹㤳㈷搳慦〷㉡㙢㜷敦摣㔸㝢㙥㙤愹晣捡㥤㠵昲昳㠵㉦㔰㘷攷搲㥡昵昴㡦㝦戰昲敤捡㜳摦扦戳㍤ㄴ捤扤晤昲敦㥦ㅡ昹敢搱㜷晥昸攷㍦摣㝥改㙢攱㥤愱㜸敥挴散ㅢ㙦㈴晤㥦扥㌷晣㤲攸愸搲昵ㄷ㥥㉦㕦㌹㍤晢挲戱ㅦ晤㘷㉣ㄲ㜹㙢晡㤹昱戳挳㠷扦㌴㌲昲㘲散㙦㥦攴摥戹戱㤱攸ㅢ扥㍦㜶㙢晡㜶㈸昹攵攳摣慤搲㡤扥〰㝡㘱慦搵挱㔲愴慦㐶㈸晥挰㈳搴㠸捥㡣㔵愷搲晡㔱〷捡㈵〱㝥搵㤱〱挹㜳散㈰づ搰攷㙥㌹搳晦㍦扣㤶㠵搳</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</si>
</sst>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5" formatCode="&quot;$&quot;#,##0_);\(&quot;$&quot;#,##0\)"/>
    <numFmt numFmtId="7" formatCode="&quot;$&quot;#,##0.00_);\(&quot;$&quot;#,##0.00\)"/>
    <numFmt numFmtId="164" formatCode="&quot;$&quot;#,##0.0000_);\(&quot;$&quot;#,##0.0000\)"/>
    <numFmt numFmtId="165" formatCode="0.0"/>
    <numFmt numFmtId="166" formatCode="0.0000"/>
  </numFmts>
  <fonts count="19" x14ac:knownFonts="1">
    <font>
      <sz val="11"/>
      <color theme="1"/>
      <name val="Calibri"/>
      <family val="2"/>
      <scheme val="minor"/>
    </font>
    <font>
      <b/>
      <sz val="11"/>
      <color theme="1"/>
      <name val="Calibri"/>
      <family val="2"/>
      <scheme val="minor"/>
    </font>
    <font>
      <b/>
      <sz val="10"/>
      <name val="Arial"/>
      <family val="2"/>
    </font>
    <font>
      <sz val="10"/>
      <name val="Arial"/>
      <family val="2"/>
    </font>
    <font>
      <i/>
      <sz val="11"/>
      <color theme="1"/>
      <name val="Calibri"/>
      <family val="2"/>
      <scheme val="minor"/>
    </font>
    <font>
      <b/>
      <sz val="10"/>
      <color indexed="18"/>
      <name val="Arial"/>
      <family val="2"/>
    </font>
    <font>
      <sz val="11"/>
      <color theme="2" tint="-0.249977111117893"/>
      <name val="Calibri"/>
      <family val="2"/>
      <scheme val="minor"/>
    </font>
    <font>
      <sz val="11"/>
      <name val="Calibri"/>
      <family val="2"/>
      <scheme val="minor"/>
    </font>
    <font>
      <sz val="10"/>
      <color indexed="18"/>
      <name val="Arial"/>
      <family val="2"/>
    </font>
    <font>
      <b/>
      <sz val="11"/>
      <name val="Arial"/>
      <family val="2"/>
    </font>
    <font>
      <sz val="11"/>
      <color theme="0" tint="-0.34998626667073579"/>
      <name val="Calibri"/>
      <family val="2"/>
      <scheme val="minor"/>
    </font>
    <font>
      <sz val="12"/>
      <name val="Arial"/>
      <family val="2"/>
    </font>
    <font>
      <b/>
      <i/>
      <sz val="10"/>
      <name val="Arial"/>
      <family val="2"/>
    </font>
    <font>
      <sz val="10"/>
      <color theme="0" tint="-0.34998626667073579"/>
      <name val="Arial"/>
      <family val="2"/>
    </font>
    <font>
      <sz val="10"/>
      <color theme="2" tint="-0.249977111117893"/>
      <name val="Arial"/>
      <family val="2"/>
    </font>
    <font>
      <sz val="10"/>
      <name val="MS Sans Serif"/>
    </font>
    <font>
      <b/>
      <sz val="10"/>
      <name val="MS Sans Serif"/>
    </font>
    <font>
      <sz val="10"/>
      <name val="MS Sans Serif"/>
      <family val="2"/>
    </font>
    <font>
      <sz val="11"/>
      <color theme="1"/>
      <name val="Calibri"/>
      <family val="2"/>
      <scheme val="minor"/>
    </font>
  </fonts>
  <fills count="5">
    <fill>
      <patternFill patternType="none"/>
    </fill>
    <fill>
      <patternFill patternType="gray125"/>
    </fill>
    <fill>
      <patternFill patternType="solid">
        <fgColor theme="4" tint="0.59999389629810485"/>
        <bgColor indexed="64"/>
      </patternFill>
    </fill>
    <fill>
      <patternFill patternType="solid">
        <fgColor theme="4" tint="0.79998168889431442"/>
        <bgColor indexed="64"/>
      </patternFill>
    </fill>
    <fill>
      <patternFill patternType="solid">
        <fgColor rgb="FFD3D3D3"/>
        <bgColor indexed="64"/>
      </patternFill>
    </fill>
  </fills>
  <borders count="18">
    <border>
      <left/>
      <right/>
      <top/>
      <bottom/>
      <diagonal/>
    </border>
    <border>
      <left/>
      <right/>
      <top/>
      <bottom style="thin">
        <color indexed="64"/>
      </bottom>
      <diagonal/>
    </border>
    <border>
      <left/>
      <right/>
      <top/>
      <bottom style="medium">
        <color indexed="64"/>
      </bottom>
      <diagonal/>
    </border>
    <border>
      <left/>
      <right/>
      <top style="medium">
        <color indexed="64"/>
      </top>
      <bottom style="thin">
        <color indexed="64"/>
      </bottom>
      <diagonal/>
    </border>
    <border>
      <left/>
      <right/>
      <top style="medium">
        <color indexed="64"/>
      </top>
      <bottom/>
      <diagonal/>
    </border>
    <border>
      <left style="medium">
        <color indexed="64"/>
      </left>
      <right style="medium">
        <color indexed="64"/>
      </right>
      <top style="medium">
        <color indexed="64"/>
      </top>
      <bottom style="medium">
        <color indexed="64"/>
      </bottom>
      <diagonal/>
    </border>
    <border>
      <left style="medium">
        <color indexed="64"/>
      </left>
      <right/>
      <top style="medium">
        <color indexed="64"/>
      </top>
      <bottom/>
      <diagonal/>
    </border>
    <border>
      <left/>
      <right style="medium">
        <color indexed="64"/>
      </right>
      <top style="medium">
        <color indexed="64"/>
      </top>
      <bottom/>
      <diagonal/>
    </border>
    <border>
      <left style="medium">
        <color indexed="64"/>
      </left>
      <right/>
      <top/>
      <bottom style="medium">
        <color indexed="64"/>
      </bottom>
      <diagonal/>
    </border>
    <border>
      <left/>
      <right style="medium">
        <color indexed="64"/>
      </right>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top/>
      <bottom/>
      <diagonal/>
    </border>
    <border>
      <left style="medium">
        <color indexed="64"/>
      </left>
      <right style="medium">
        <color indexed="64"/>
      </right>
      <top/>
      <bottom style="medium">
        <color indexed="64"/>
      </bottom>
      <diagonal/>
    </border>
    <border>
      <left/>
      <right style="medium">
        <color indexed="64"/>
      </right>
      <top/>
      <bottom/>
      <diagonal/>
    </border>
    <border>
      <left/>
      <right/>
      <top/>
      <bottom style="thin">
        <color rgb="FFC0C0C0"/>
      </bottom>
      <diagonal/>
    </border>
    <border>
      <left/>
      <right/>
      <top style="thin">
        <color rgb="FFC0C0C0"/>
      </top>
      <bottom style="thin">
        <color rgb="FFC0C0C0"/>
      </bottom>
      <diagonal/>
    </border>
  </borders>
  <cellStyleXfs count="5">
    <xf numFmtId="0" fontId="0" fillId="0" borderId="0"/>
    <xf numFmtId="0" fontId="11" fillId="0" borderId="0"/>
    <xf numFmtId="0" fontId="3" fillId="0" borderId="0"/>
    <xf numFmtId="0" fontId="15" fillId="0" borderId="0"/>
    <xf numFmtId="9" fontId="18" fillId="0" borderId="0" applyFont="0" applyFill="0" applyBorder="0" applyAlignment="0" applyProtection="0"/>
  </cellStyleXfs>
  <cellXfs count="127">
    <xf numFmtId="0" fontId="0" fillId="0" borderId="0" xfId="0"/>
    <xf numFmtId="0" fontId="2" fillId="0" borderId="1" xfId="0" applyFont="1" applyBorder="1" applyAlignment="1">
      <alignment horizontal="center"/>
    </xf>
    <xf numFmtId="0" fontId="3" fillId="0" borderId="0" xfId="0" applyFont="1" applyAlignment="1">
      <alignment horizontal="center"/>
    </xf>
    <xf numFmtId="0" fontId="1" fillId="0" borderId="2" xfId="0" applyFont="1" applyBorder="1" applyAlignment="1">
      <alignment horizontal="center"/>
    </xf>
    <xf numFmtId="0" fontId="0" fillId="0" borderId="0" xfId="0" applyAlignment="1">
      <alignment horizontal="center"/>
    </xf>
    <xf numFmtId="0" fontId="1" fillId="0" borderId="1" xfId="0" applyFont="1" applyBorder="1"/>
    <xf numFmtId="0" fontId="3" fillId="0" borderId="2" xfId="0" applyFont="1" applyBorder="1" applyAlignment="1">
      <alignment horizontal="center"/>
    </xf>
    <xf numFmtId="0" fontId="0" fillId="0" borderId="2" xfId="0" applyBorder="1"/>
    <xf numFmtId="0" fontId="4" fillId="0" borderId="3" xfId="0" applyFont="1" applyBorder="1" applyAlignment="1">
      <alignment horizontal="center"/>
    </xf>
    <xf numFmtId="0" fontId="4" fillId="0" borderId="3" xfId="0" applyFont="1" applyBorder="1" applyAlignment="1">
      <alignment horizontal="centerContinuous"/>
    </xf>
    <xf numFmtId="0" fontId="3" fillId="0" borderId="1" xfId="0" applyFont="1" applyBorder="1" applyAlignment="1">
      <alignment horizontal="center"/>
    </xf>
    <xf numFmtId="0" fontId="0" fillId="0" borderId="1" xfId="0" applyBorder="1"/>
    <xf numFmtId="0" fontId="2" fillId="0" borderId="2" xfId="0" applyFont="1" applyBorder="1" applyAlignment="1">
      <alignment horizontal="center"/>
    </xf>
    <xf numFmtId="1" fontId="5" fillId="0" borderId="0" xfId="0" applyNumberFormat="1" applyFont="1" applyAlignment="1">
      <alignment horizontal="center"/>
    </xf>
    <xf numFmtId="0" fontId="0" fillId="0" borderId="2" xfId="0" applyBorder="1" applyAlignment="1">
      <alignment horizontal="center"/>
    </xf>
    <xf numFmtId="1" fontId="5" fillId="0" borderId="2" xfId="0" applyNumberFormat="1" applyFont="1" applyBorder="1" applyAlignment="1">
      <alignment horizontal="center"/>
    </xf>
    <xf numFmtId="0" fontId="0" fillId="0" borderId="0" xfId="0" quotePrefix="1" applyAlignment="1">
      <alignment horizontal="center"/>
    </xf>
    <xf numFmtId="0" fontId="1" fillId="0" borderId="0" xfId="0" applyFont="1"/>
    <xf numFmtId="0" fontId="1" fillId="0" borderId="2" xfId="0" applyFont="1" applyBorder="1"/>
    <xf numFmtId="10" fontId="0" fillId="0" borderId="0" xfId="0" applyNumberFormat="1"/>
    <xf numFmtId="10" fontId="0" fillId="0" borderId="2" xfId="0" applyNumberFormat="1" applyBorder="1"/>
    <xf numFmtId="2" fontId="0" fillId="0" borderId="0" xfId="0" applyNumberFormat="1"/>
    <xf numFmtId="2" fontId="0" fillId="0" borderId="2" xfId="0" applyNumberFormat="1" applyBorder="1"/>
    <xf numFmtId="2" fontId="6" fillId="0" borderId="0" xfId="0" applyNumberFormat="1" applyFont="1"/>
    <xf numFmtId="0" fontId="6" fillId="0" borderId="0" xfId="0" applyFont="1"/>
    <xf numFmtId="0" fontId="6" fillId="0" borderId="0" xfId="0" applyFont="1" applyAlignment="1">
      <alignment horizontal="center"/>
    </xf>
    <xf numFmtId="0" fontId="7" fillId="0" borderId="0" xfId="0" applyFont="1"/>
    <xf numFmtId="0" fontId="7" fillId="0" borderId="2" xfId="0" applyFont="1" applyBorder="1"/>
    <xf numFmtId="0" fontId="2" fillId="0" borderId="0" xfId="0" applyFont="1" applyAlignment="1">
      <alignment horizontal="center"/>
    </xf>
    <xf numFmtId="5" fontId="5" fillId="0" borderId="0" xfId="0" applyNumberFormat="1" applyFont="1" applyAlignment="1">
      <alignment horizontal="center"/>
    </xf>
    <xf numFmtId="5" fontId="5" fillId="0" borderId="2" xfId="0" applyNumberFormat="1" applyFont="1" applyBorder="1" applyAlignment="1">
      <alignment horizontal="center"/>
    </xf>
    <xf numFmtId="5" fontId="8" fillId="0" borderId="0" xfId="0" quotePrefix="1" applyNumberFormat="1" applyFont="1" applyAlignment="1">
      <alignment horizontal="center"/>
    </xf>
    <xf numFmtId="1" fontId="6" fillId="0" borderId="0" xfId="0" applyNumberFormat="1" applyFont="1"/>
    <xf numFmtId="5" fontId="6" fillId="0" borderId="0" xfId="0" applyNumberFormat="1" applyFont="1"/>
    <xf numFmtId="7" fontId="0" fillId="0" borderId="0" xfId="0" applyNumberFormat="1"/>
    <xf numFmtId="7" fontId="0" fillId="0" borderId="2" xfId="0" applyNumberFormat="1" applyBorder="1"/>
    <xf numFmtId="7" fontId="6" fillId="0" borderId="0" xfId="0" applyNumberFormat="1" applyFont="1"/>
    <xf numFmtId="1" fontId="0" fillId="0" borderId="0" xfId="0" applyNumberFormat="1"/>
    <xf numFmtId="164" fontId="6" fillId="0" borderId="0" xfId="0" applyNumberFormat="1" applyFont="1"/>
    <xf numFmtId="0" fontId="10" fillId="0" borderId="0" xfId="0" applyFont="1"/>
    <xf numFmtId="0" fontId="9" fillId="0" borderId="2" xfId="0" applyFont="1" applyBorder="1"/>
    <xf numFmtId="0" fontId="7" fillId="0" borderId="0" xfId="1" applyFont="1" applyAlignment="1">
      <alignment horizontal="center" vertical="center"/>
    </xf>
    <xf numFmtId="0" fontId="7" fillId="0" borderId="2" xfId="1" applyFont="1" applyBorder="1" applyAlignment="1">
      <alignment horizontal="center" vertical="center"/>
    </xf>
    <xf numFmtId="0" fontId="10" fillId="0" borderId="0" xfId="1" applyFont="1" applyAlignment="1">
      <alignment horizontal="center" vertical="center"/>
    </xf>
    <xf numFmtId="0" fontId="12" fillId="0" borderId="2" xfId="0" applyFont="1" applyBorder="1" applyAlignment="1">
      <alignment horizontal="center"/>
    </xf>
    <xf numFmtId="0" fontId="0" fillId="0" borderId="1" xfId="0" applyBorder="1" applyAlignment="1">
      <alignment horizontal="center"/>
    </xf>
    <xf numFmtId="0" fontId="10" fillId="0" borderId="1" xfId="0" applyFont="1" applyBorder="1"/>
    <xf numFmtId="0" fontId="2" fillId="0" borderId="2" xfId="2" applyFont="1" applyBorder="1" applyAlignment="1">
      <alignment horizontal="center"/>
    </xf>
    <xf numFmtId="0" fontId="2" fillId="0" borderId="2" xfId="2" applyFont="1" applyBorder="1" applyAlignment="1">
      <alignment horizontal="center" wrapText="1"/>
    </xf>
    <xf numFmtId="165" fontId="2" fillId="0" borderId="2" xfId="2" applyNumberFormat="1" applyFont="1" applyBorder="1" applyAlignment="1">
      <alignment horizontal="center"/>
    </xf>
    <xf numFmtId="0" fontId="3" fillId="0" borderId="0" xfId="2" applyAlignment="1">
      <alignment horizontal="center"/>
    </xf>
    <xf numFmtId="165" fontId="3" fillId="0" borderId="0" xfId="2" applyNumberFormat="1" applyAlignment="1">
      <alignment horizontal="center"/>
    </xf>
    <xf numFmtId="165" fontId="3" fillId="0" borderId="0" xfId="2" quotePrefix="1" applyNumberFormat="1" applyAlignment="1">
      <alignment horizontal="center"/>
    </xf>
    <xf numFmtId="0" fontId="3" fillId="0" borderId="1" xfId="2" applyBorder="1" applyAlignment="1">
      <alignment horizontal="center"/>
    </xf>
    <xf numFmtId="165" fontId="3" fillId="0" borderId="1" xfId="2" applyNumberFormat="1" applyBorder="1" applyAlignment="1">
      <alignment horizontal="center"/>
    </xf>
    <xf numFmtId="165" fontId="3" fillId="0" borderId="1" xfId="2" quotePrefix="1" applyNumberFormat="1" applyBorder="1" applyAlignment="1">
      <alignment horizontal="center"/>
    </xf>
    <xf numFmtId="0" fontId="13" fillId="0" borderId="0" xfId="2" applyFont="1" applyAlignment="1">
      <alignment horizontal="center" vertical="center"/>
    </xf>
    <xf numFmtId="0" fontId="0" fillId="0" borderId="0" xfId="0" applyAlignment="1">
      <alignment vertical="center"/>
    </xf>
    <xf numFmtId="165" fontId="0" fillId="0" borderId="0" xfId="0" applyNumberFormat="1" applyAlignment="1">
      <alignment vertical="center"/>
    </xf>
    <xf numFmtId="0" fontId="0" fillId="0" borderId="1" xfId="0" applyBorder="1" applyAlignment="1">
      <alignment vertical="center"/>
    </xf>
    <xf numFmtId="165" fontId="0" fillId="0" borderId="1" xfId="0" applyNumberFormat="1" applyBorder="1" applyAlignment="1">
      <alignment vertical="center"/>
    </xf>
    <xf numFmtId="165" fontId="0" fillId="3" borderId="0" xfId="0" applyNumberFormat="1" applyFill="1" applyAlignment="1">
      <alignment vertical="center"/>
    </xf>
    <xf numFmtId="165" fontId="0" fillId="3" borderId="1" xfId="0" applyNumberFormat="1" applyFill="1" applyBorder="1" applyAlignment="1">
      <alignment vertical="center"/>
    </xf>
    <xf numFmtId="0" fontId="3" fillId="0" borderId="0" xfId="2" applyAlignment="1">
      <alignment horizontal="left" vertical="center"/>
    </xf>
    <xf numFmtId="0" fontId="3" fillId="0" borderId="1" xfId="2" applyBorder="1" applyAlignment="1">
      <alignment horizontal="left" vertical="center"/>
    </xf>
    <xf numFmtId="0" fontId="3" fillId="3" borderId="0" xfId="2" applyFill="1" applyAlignment="1">
      <alignment horizontal="left" vertical="center"/>
    </xf>
    <xf numFmtId="0" fontId="3" fillId="3" borderId="1" xfId="2" applyFill="1" applyBorder="1" applyAlignment="1">
      <alignment horizontal="left" vertical="center"/>
    </xf>
    <xf numFmtId="165" fontId="6" fillId="0" borderId="0" xfId="0" applyNumberFormat="1" applyFont="1"/>
    <xf numFmtId="0" fontId="14" fillId="0" borderId="0" xfId="2" applyFont="1" applyAlignment="1">
      <alignment horizontal="center"/>
    </xf>
    <xf numFmtId="0" fontId="1" fillId="0" borderId="8" xfId="0" applyFont="1" applyBorder="1"/>
    <xf numFmtId="0" fontId="1" fillId="0" borderId="9" xfId="0" applyFont="1" applyBorder="1"/>
    <xf numFmtId="0" fontId="0" fillId="0" borderId="13" xfId="0" applyBorder="1"/>
    <xf numFmtId="0" fontId="0" fillId="0" borderId="8" xfId="0" applyBorder="1"/>
    <xf numFmtId="0" fontId="1" fillId="0" borderId="14" xfId="0" applyFont="1" applyBorder="1"/>
    <xf numFmtId="0" fontId="1" fillId="0" borderId="5" xfId="0" applyFont="1" applyBorder="1"/>
    <xf numFmtId="0" fontId="0" fillId="3" borderId="0" xfId="0" applyFill="1"/>
    <xf numFmtId="0" fontId="0" fillId="3" borderId="1" xfId="0" applyFill="1" applyBorder="1"/>
    <xf numFmtId="0" fontId="0" fillId="0" borderId="15" xfId="0" applyBorder="1"/>
    <xf numFmtId="0" fontId="0" fillId="0" borderId="9" xfId="0" applyBorder="1"/>
    <xf numFmtId="0" fontId="0" fillId="0" borderId="6" xfId="0" applyBorder="1"/>
    <xf numFmtId="0" fontId="0" fillId="0" borderId="4" xfId="0" applyBorder="1"/>
    <xf numFmtId="0" fontId="0" fillId="0" borderId="7" xfId="0" applyBorder="1"/>
    <xf numFmtId="0" fontId="0" fillId="2" borderId="0" xfId="0" applyFill="1"/>
    <xf numFmtId="0" fontId="0" fillId="2" borderId="1" xfId="0" applyFill="1" applyBorder="1"/>
    <xf numFmtId="0" fontId="0" fillId="0" borderId="0" xfId="0" quotePrefix="1"/>
    <xf numFmtId="0" fontId="15" fillId="0" borderId="0" xfId="3"/>
    <xf numFmtId="0" fontId="15" fillId="0" borderId="0" xfId="3" applyAlignment="1">
      <alignment horizontal="right" vertical="top"/>
    </xf>
    <xf numFmtId="0" fontId="15" fillId="0" borderId="0" xfId="3" applyAlignment="1">
      <alignment horizontal="center"/>
    </xf>
    <xf numFmtId="1" fontId="15" fillId="0" borderId="16" xfId="3" applyNumberFormat="1" applyBorder="1"/>
    <xf numFmtId="0" fontId="15" fillId="0" borderId="16" xfId="3" applyBorder="1"/>
    <xf numFmtId="0" fontId="15" fillId="0" borderId="16" xfId="3" applyBorder="1" applyAlignment="1">
      <alignment horizontal="center"/>
    </xf>
    <xf numFmtId="0" fontId="15" fillId="0" borderId="16" xfId="3" applyBorder="1" applyAlignment="1">
      <alignment horizontal="right"/>
    </xf>
    <xf numFmtId="166" fontId="15" fillId="0" borderId="0" xfId="3" applyNumberFormat="1"/>
    <xf numFmtId="0" fontId="15" fillId="0" borderId="0" xfId="3" applyAlignment="1">
      <alignment horizontal="right"/>
    </xf>
    <xf numFmtId="0" fontId="16" fillId="4" borderId="17" xfId="3" applyFont="1" applyFill="1" applyBorder="1" applyAlignment="1">
      <alignment horizontal="right"/>
    </xf>
    <xf numFmtId="0" fontId="16" fillId="4" borderId="17" xfId="3" applyFont="1" applyFill="1" applyBorder="1"/>
    <xf numFmtId="4" fontId="15" fillId="0" borderId="16" xfId="3" applyNumberFormat="1" applyBorder="1"/>
    <xf numFmtId="4" fontId="15" fillId="0" borderId="0" xfId="3" applyNumberFormat="1"/>
    <xf numFmtId="165" fontId="15" fillId="0" borderId="16" xfId="3" applyNumberFormat="1" applyBorder="1"/>
    <xf numFmtId="165" fontId="15" fillId="0" borderId="0" xfId="3" applyNumberFormat="1"/>
    <xf numFmtId="165" fontId="16" fillId="0" borderId="0" xfId="3" applyNumberFormat="1" applyFont="1"/>
    <xf numFmtId="0" fontId="16" fillId="0" borderId="0" xfId="3" applyFont="1"/>
    <xf numFmtId="0" fontId="16" fillId="0" borderId="0" xfId="3" applyFont="1" applyAlignment="1">
      <alignment horizontal="center"/>
    </xf>
    <xf numFmtId="0" fontId="16" fillId="0" borderId="0" xfId="3" applyFont="1" applyAlignment="1">
      <alignment horizontal="right"/>
    </xf>
    <xf numFmtId="1" fontId="15" fillId="0" borderId="16" xfId="3" applyNumberFormat="1" applyBorder="1" applyAlignment="1">
      <alignment horizontal="right"/>
    </xf>
    <xf numFmtId="0" fontId="15" fillId="0" borderId="0" xfId="3" applyAlignment="1">
      <alignment horizontal="left"/>
    </xf>
    <xf numFmtId="1" fontId="15" fillId="0" borderId="0" xfId="3" applyNumberFormat="1"/>
    <xf numFmtId="165" fontId="15" fillId="0" borderId="16" xfId="3" applyNumberFormat="1" applyBorder="1" applyAlignment="1">
      <alignment horizontal="center"/>
    </xf>
    <xf numFmtId="165" fontId="15" fillId="0" borderId="0" xfId="3" applyNumberFormat="1" applyAlignment="1">
      <alignment horizontal="center"/>
    </xf>
    <xf numFmtId="0" fontId="16" fillId="4" borderId="17" xfId="3" applyFont="1" applyFill="1" applyBorder="1" applyAlignment="1">
      <alignment horizontal="right" wrapText="1"/>
    </xf>
    <xf numFmtId="0" fontId="16" fillId="4" borderId="17" xfId="3" applyFont="1" applyFill="1" applyBorder="1" applyAlignment="1">
      <alignment wrapText="1"/>
    </xf>
    <xf numFmtId="0" fontId="16" fillId="0" borderId="0" xfId="3" applyFont="1" applyAlignment="1">
      <alignment horizontal="right" vertical="top"/>
    </xf>
    <xf numFmtId="3" fontId="15" fillId="0" borderId="0" xfId="3" applyNumberFormat="1"/>
    <xf numFmtId="7" fontId="17" fillId="0" borderId="0" xfId="3" applyNumberFormat="1" applyFont="1"/>
    <xf numFmtId="0" fontId="0" fillId="0" borderId="4" xfId="0" applyBorder="1" applyAlignment="1">
      <alignment horizontal="center"/>
    </xf>
    <xf numFmtId="0" fontId="0" fillId="2" borderId="4" xfId="0" applyFill="1" applyBorder="1"/>
    <xf numFmtId="0" fontId="0" fillId="2" borderId="2" xfId="0" applyFill="1" applyBorder="1"/>
    <xf numFmtId="0" fontId="10" fillId="0" borderId="4" xfId="0" applyFont="1" applyBorder="1"/>
    <xf numFmtId="0" fontId="0" fillId="0" borderId="0" xfId="0" applyAlignment="1">
      <alignment horizontal="center"/>
    </xf>
    <xf numFmtId="0" fontId="0" fillId="0" borderId="0" xfId="0" applyAlignment="1">
      <alignment horizontal="center" wrapText="1"/>
    </xf>
    <xf numFmtId="0" fontId="1" fillId="0" borderId="0" xfId="0" applyFont="1" applyAlignment="1">
      <alignment horizontal="center"/>
    </xf>
    <xf numFmtId="0" fontId="1" fillId="0" borderId="0" xfId="0" applyFont="1" applyAlignment="1">
      <alignment horizontal="left"/>
    </xf>
    <xf numFmtId="0" fontId="1" fillId="0" borderId="0" xfId="0" applyFont="1" applyAlignment="1">
      <alignment horizontal="center" vertical="center" wrapText="1"/>
    </xf>
    <xf numFmtId="0" fontId="1" fillId="0" borderId="10" xfId="0" applyFont="1" applyBorder="1" applyAlignment="1">
      <alignment horizontal="center"/>
    </xf>
    <xf numFmtId="0" fontId="1" fillId="0" borderId="12" xfId="0" applyFont="1" applyBorder="1" applyAlignment="1">
      <alignment horizontal="center"/>
    </xf>
    <xf numFmtId="0" fontId="1" fillId="0" borderId="11" xfId="0" applyFont="1" applyBorder="1" applyAlignment="1">
      <alignment horizontal="center"/>
    </xf>
    <xf numFmtId="10" fontId="0" fillId="0" borderId="0" xfId="4" applyNumberFormat="1" applyFont="1"/>
  </cellXfs>
  <cellStyles count="5">
    <cellStyle name="Normal" xfId="0" builtinId="0"/>
    <cellStyle name="Normal 2" xfId="2" xr:uid="{00000000-0005-0000-0000-000001000000}"/>
    <cellStyle name="Normal 3" xfId="3" xr:uid="{00000000-0005-0000-0000-000002000000}"/>
    <cellStyle name="Normal 4" xfId="1" xr:uid="{00000000-0005-0000-0000-000003000000}"/>
    <cellStyle name="Percent" xfId="4"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styles" Target="styles.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theme" Target="theme/theme1.xml"/><Relationship Id="rId30" Type="http://schemas.openxmlformats.org/officeDocument/2006/relationships/sheetMetadata" Target="metadata.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10.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11.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14.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15.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16.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_rels/chart23.xml.rels><?xml version="1.0" encoding="UTF-8" standalone="yes"?>
<Relationships xmlns="http://schemas.openxmlformats.org/package/2006/relationships"><Relationship Id="rId2" Type="http://schemas.microsoft.com/office/2011/relationships/chartColorStyle" Target="colors10.xml"/><Relationship Id="rId1" Type="http://schemas.microsoft.com/office/2011/relationships/chartStyle" Target="style10.xml"/></Relationships>
</file>

<file path=xl/charts/_rels/chart24.xml.rels><?xml version="1.0" encoding="UTF-8" standalone="yes"?>
<Relationships xmlns="http://schemas.openxmlformats.org/package/2006/relationships"><Relationship Id="rId2" Type="http://schemas.microsoft.com/office/2011/relationships/chartColorStyle" Target="colors11.xml"/><Relationship Id="rId1" Type="http://schemas.microsoft.com/office/2011/relationships/chartStyle" Target="style11.xml"/></Relationships>
</file>

<file path=xl/charts/_rels/chart25.xml.rels><?xml version="1.0" encoding="UTF-8" standalone="yes"?>
<Relationships xmlns="http://schemas.openxmlformats.org/package/2006/relationships"><Relationship Id="rId2" Type="http://schemas.microsoft.com/office/2011/relationships/chartColorStyle" Target="colors12.xml"/><Relationship Id="rId1" Type="http://schemas.microsoft.com/office/2011/relationships/chartStyle" Target="style12.xml"/></Relationships>
</file>

<file path=xl/charts/_rels/chart26.xml.rels><?xml version="1.0" encoding="UTF-8" standalone="yes"?>
<Relationships xmlns="http://schemas.openxmlformats.org/package/2006/relationships"><Relationship Id="rId2" Type="http://schemas.microsoft.com/office/2011/relationships/chartColorStyle" Target="colors13.xml"/><Relationship Id="rId1" Type="http://schemas.microsoft.com/office/2011/relationships/chartStyle" Target="style13.xml"/></Relationships>
</file>

<file path=xl/charts/_rels/chart27.xml.rels><?xml version="1.0" encoding="UTF-8" standalone="yes"?>
<Relationships xmlns="http://schemas.openxmlformats.org/package/2006/relationships"><Relationship Id="rId2" Type="http://schemas.microsoft.com/office/2011/relationships/chartColorStyle" Target="colors14.xml"/><Relationship Id="rId1" Type="http://schemas.microsoft.com/office/2011/relationships/chartStyle" Target="style14.xml"/></Relationships>
</file>

<file path=xl/charts/_rels/chart28.xml.rels><?xml version="1.0" encoding="UTF-8" standalone="yes"?>
<Relationships xmlns="http://schemas.openxmlformats.org/package/2006/relationships"><Relationship Id="rId2" Type="http://schemas.microsoft.com/office/2011/relationships/chartColorStyle" Target="colors15.xml"/><Relationship Id="rId1" Type="http://schemas.microsoft.com/office/2011/relationships/chartStyle" Target="style15.xml"/></Relationships>
</file>

<file path=xl/charts/_rels/chart29.xml.rels><?xml version="1.0" encoding="UTF-8" standalone="yes"?>
<Relationships xmlns="http://schemas.openxmlformats.org/package/2006/relationships"><Relationship Id="rId2" Type="http://schemas.microsoft.com/office/2011/relationships/chartColorStyle" Target="colors16.xml"/><Relationship Id="rId1" Type="http://schemas.microsoft.com/office/2011/relationships/chartStyle" Target="style16.xml"/></Relationships>
</file>

<file path=xl/charts/_rels/chart30.xml.rels><?xml version="1.0" encoding="UTF-8" standalone="yes"?>
<Relationships xmlns="http://schemas.openxmlformats.org/package/2006/relationships"><Relationship Id="rId2" Type="http://schemas.microsoft.com/office/2011/relationships/chartColorStyle" Target="colors17.xml"/><Relationship Id="rId1" Type="http://schemas.microsoft.com/office/2011/relationships/chartStyle" Target="style17.xml"/></Relationships>
</file>

<file path=xl/charts/_rels/chart31.xml.rels><?xml version="1.0" encoding="UTF-8" standalone="yes"?>
<Relationships xmlns="http://schemas.openxmlformats.org/package/2006/relationships"><Relationship Id="rId2" Type="http://schemas.microsoft.com/office/2011/relationships/chartColorStyle" Target="colors18.xml"/><Relationship Id="rId1" Type="http://schemas.microsoft.com/office/2011/relationships/chartStyle" Target="style18.xml"/></Relationships>
</file>

<file path=xl/charts/_rels/chart32.xml.rels><?xml version="1.0" encoding="UTF-8" standalone="yes"?>
<Relationships xmlns="http://schemas.openxmlformats.org/package/2006/relationships"><Relationship Id="rId2" Type="http://schemas.microsoft.com/office/2011/relationships/chartColorStyle" Target="colors19.xml"/><Relationship Id="rId1" Type="http://schemas.microsoft.com/office/2011/relationships/chartStyle" Target="style19.xml"/></Relationships>
</file>

<file path=xl/charts/_rels/chart33.xml.rels><?xml version="1.0" encoding="UTF-8" standalone="yes"?>
<Relationships xmlns="http://schemas.openxmlformats.org/package/2006/relationships"><Relationship Id="rId2" Type="http://schemas.microsoft.com/office/2011/relationships/chartColorStyle" Target="colors20.xml"/><Relationship Id="rId1" Type="http://schemas.microsoft.com/office/2011/relationships/chartStyle" Target="style20.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0.10155012399866556"/>
          <c:y val="4.4579533941236066E-2"/>
          <c:w val="0.87598943700184495"/>
          <c:h val="0.68276220791549991"/>
        </c:manualLayout>
      </c:layout>
      <c:lineChart>
        <c:grouping val="standard"/>
        <c:varyColors val="0"/>
        <c:ser>
          <c:idx val="0"/>
          <c:order val="0"/>
          <c:tx>
            <c:v>Actual sales</c:v>
          </c:tx>
          <c:spPr>
            <a:ln w="28575" cap="rnd">
              <a:solidFill>
                <a:schemeClr val="accent1"/>
              </a:solidFill>
              <a:round/>
            </a:ln>
            <a:effectLst/>
          </c:spPr>
          <c:marker>
            <c:symbol val="none"/>
          </c:marker>
          <c:cat>
            <c:numRef>
              <c:f>'5'!$A$7:$A$22</c:f>
              <c:numCache>
                <c:formatCode>General</c:formatCode>
                <c:ptCount val="16"/>
                <c:pt idx="0">
                  <c:v>5</c:v>
                </c:pt>
                <c:pt idx="1">
                  <c:v>6</c:v>
                </c:pt>
                <c:pt idx="2">
                  <c:v>7</c:v>
                </c:pt>
                <c:pt idx="3">
                  <c:v>8</c:v>
                </c:pt>
                <c:pt idx="4">
                  <c:v>9</c:v>
                </c:pt>
                <c:pt idx="5">
                  <c:v>10</c:v>
                </c:pt>
                <c:pt idx="6">
                  <c:v>11</c:v>
                </c:pt>
                <c:pt idx="7">
                  <c:v>12</c:v>
                </c:pt>
                <c:pt idx="8">
                  <c:v>13</c:v>
                </c:pt>
                <c:pt idx="9">
                  <c:v>14</c:v>
                </c:pt>
                <c:pt idx="10">
                  <c:v>15</c:v>
                </c:pt>
                <c:pt idx="11">
                  <c:v>16</c:v>
                </c:pt>
                <c:pt idx="12">
                  <c:v>17</c:v>
                </c:pt>
                <c:pt idx="13">
                  <c:v>18</c:v>
                </c:pt>
                <c:pt idx="14">
                  <c:v>19</c:v>
                </c:pt>
                <c:pt idx="15">
                  <c:v>20</c:v>
                </c:pt>
              </c:numCache>
            </c:numRef>
          </c:cat>
          <c:val>
            <c:numRef>
              <c:f>'5'!$B$7:$B$22</c:f>
              <c:numCache>
                <c:formatCode>General</c:formatCode>
                <c:ptCount val="16"/>
                <c:pt idx="0">
                  <c:v>406</c:v>
                </c:pt>
                <c:pt idx="1">
                  <c:v>412</c:v>
                </c:pt>
                <c:pt idx="2">
                  <c:v>416</c:v>
                </c:pt>
                <c:pt idx="3">
                  <c:v>435</c:v>
                </c:pt>
                <c:pt idx="4">
                  <c:v>428</c:v>
                </c:pt>
                <c:pt idx="5">
                  <c:v>435</c:v>
                </c:pt>
                <c:pt idx="6">
                  <c:v>462</c:v>
                </c:pt>
                <c:pt idx="7">
                  <c:v>452</c:v>
                </c:pt>
                <c:pt idx="8">
                  <c:v>474</c:v>
                </c:pt>
                <c:pt idx="9">
                  <c:v>476</c:v>
                </c:pt>
                <c:pt idx="10">
                  <c:v>497</c:v>
                </c:pt>
                <c:pt idx="11">
                  <c:v>487</c:v>
                </c:pt>
                <c:pt idx="12">
                  <c:v>523</c:v>
                </c:pt>
                <c:pt idx="13">
                  <c:v>528</c:v>
                </c:pt>
                <c:pt idx="14">
                  <c:v>532</c:v>
                </c:pt>
                <c:pt idx="15">
                  <c:v>552</c:v>
                </c:pt>
              </c:numCache>
            </c:numRef>
          </c:val>
          <c:smooth val="0"/>
          <c:extLst>
            <c:ext xmlns:c16="http://schemas.microsoft.com/office/drawing/2014/chart" uri="{C3380CC4-5D6E-409C-BE32-E72D297353CC}">
              <c16:uniqueId val="{00000000-5CD4-481C-AD1F-C83AEA6DDD2F}"/>
            </c:ext>
          </c:extLst>
        </c:ser>
        <c:ser>
          <c:idx val="1"/>
          <c:order val="1"/>
          <c:tx>
            <c:v>2-period moving average</c:v>
          </c:tx>
          <c:spPr>
            <a:ln w="28575" cap="rnd">
              <a:solidFill>
                <a:schemeClr val="accent2"/>
              </a:solidFill>
              <a:round/>
            </a:ln>
            <a:effectLst/>
          </c:spPr>
          <c:marker>
            <c:symbol val="none"/>
          </c:marker>
          <c:cat>
            <c:numRef>
              <c:f>'5'!$A$7:$A$22</c:f>
              <c:numCache>
                <c:formatCode>General</c:formatCode>
                <c:ptCount val="16"/>
                <c:pt idx="0">
                  <c:v>5</c:v>
                </c:pt>
                <c:pt idx="1">
                  <c:v>6</c:v>
                </c:pt>
                <c:pt idx="2">
                  <c:v>7</c:v>
                </c:pt>
                <c:pt idx="3">
                  <c:v>8</c:v>
                </c:pt>
                <c:pt idx="4">
                  <c:v>9</c:v>
                </c:pt>
                <c:pt idx="5">
                  <c:v>10</c:v>
                </c:pt>
                <c:pt idx="6">
                  <c:v>11</c:v>
                </c:pt>
                <c:pt idx="7">
                  <c:v>12</c:v>
                </c:pt>
                <c:pt idx="8">
                  <c:v>13</c:v>
                </c:pt>
                <c:pt idx="9">
                  <c:v>14</c:v>
                </c:pt>
                <c:pt idx="10">
                  <c:v>15</c:v>
                </c:pt>
                <c:pt idx="11">
                  <c:v>16</c:v>
                </c:pt>
                <c:pt idx="12">
                  <c:v>17</c:v>
                </c:pt>
                <c:pt idx="13">
                  <c:v>18</c:v>
                </c:pt>
                <c:pt idx="14">
                  <c:v>19</c:v>
                </c:pt>
                <c:pt idx="15">
                  <c:v>20</c:v>
                </c:pt>
              </c:numCache>
            </c:numRef>
          </c:cat>
          <c:val>
            <c:numRef>
              <c:f>'5'!$C$7:$C$22</c:f>
              <c:numCache>
                <c:formatCode>General</c:formatCode>
                <c:ptCount val="16"/>
                <c:pt idx="0">
                  <c:v>362</c:v>
                </c:pt>
                <c:pt idx="1">
                  <c:v>397</c:v>
                </c:pt>
                <c:pt idx="2">
                  <c:v>409</c:v>
                </c:pt>
                <c:pt idx="3">
                  <c:v>414</c:v>
                </c:pt>
                <c:pt idx="4">
                  <c:v>425.5</c:v>
                </c:pt>
                <c:pt idx="5">
                  <c:v>431.5</c:v>
                </c:pt>
                <c:pt idx="6">
                  <c:v>431.5</c:v>
                </c:pt>
                <c:pt idx="7">
                  <c:v>448.5</c:v>
                </c:pt>
                <c:pt idx="8">
                  <c:v>457</c:v>
                </c:pt>
                <c:pt idx="9">
                  <c:v>463</c:v>
                </c:pt>
                <c:pt idx="10">
                  <c:v>475</c:v>
                </c:pt>
                <c:pt idx="11">
                  <c:v>486.5</c:v>
                </c:pt>
                <c:pt idx="12">
                  <c:v>492</c:v>
                </c:pt>
                <c:pt idx="13">
                  <c:v>505</c:v>
                </c:pt>
                <c:pt idx="14">
                  <c:v>525.5</c:v>
                </c:pt>
                <c:pt idx="15">
                  <c:v>530</c:v>
                </c:pt>
              </c:numCache>
            </c:numRef>
          </c:val>
          <c:smooth val="0"/>
          <c:extLst>
            <c:ext xmlns:c16="http://schemas.microsoft.com/office/drawing/2014/chart" uri="{C3380CC4-5D6E-409C-BE32-E72D297353CC}">
              <c16:uniqueId val="{00000001-5CD4-481C-AD1F-C83AEA6DDD2F}"/>
            </c:ext>
          </c:extLst>
        </c:ser>
        <c:ser>
          <c:idx val="2"/>
          <c:order val="2"/>
          <c:tx>
            <c:v>4-period moving average</c:v>
          </c:tx>
          <c:spPr>
            <a:ln w="28575" cap="rnd">
              <a:solidFill>
                <a:schemeClr val="accent3"/>
              </a:solidFill>
              <a:round/>
            </a:ln>
            <a:effectLst/>
          </c:spPr>
          <c:marker>
            <c:symbol val="none"/>
          </c:marker>
          <c:cat>
            <c:numRef>
              <c:f>'5'!$A$7:$A$22</c:f>
              <c:numCache>
                <c:formatCode>General</c:formatCode>
                <c:ptCount val="16"/>
                <c:pt idx="0">
                  <c:v>5</c:v>
                </c:pt>
                <c:pt idx="1">
                  <c:v>6</c:v>
                </c:pt>
                <c:pt idx="2">
                  <c:v>7</c:v>
                </c:pt>
                <c:pt idx="3">
                  <c:v>8</c:v>
                </c:pt>
                <c:pt idx="4">
                  <c:v>9</c:v>
                </c:pt>
                <c:pt idx="5">
                  <c:v>10</c:v>
                </c:pt>
                <c:pt idx="6">
                  <c:v>11</c:v>
                </c:pt>
                <c:pt idx="7">
                  <c:v>12</c:v>
                </c:pt>
                <c:pt idx="8">
                  <c:v>13</c:v>
                </c:pt>
                <c:pt idx="9">
                  <c:v>14</c:v>
                </c:pt>
                <c:pt idx="10">
                  <c:v>15</c:v>
                </c:pt>
                <c:pt idx="11">
                  <c:v>16</c:v>
                </c:pt>
                <c:pt idx="12">
                  <c:v>17</c:v>
                </c:pt>
                <c:pt idx="13">
                  <c:v>18</c:v>
                </c:pt>
                <c:pt idx="14">
                  <c:v>19</c:v>
                </c:pt>
                <c:pt idx="15">
                  <c:v>20</c:v>
                </c:pt>
              </c:numCache>
            </c:numRef>
          </c:cat>
          <c:val>
            <c:numRef>
              <c:f>'5'!$D$7:$D$22</c:f>
              <c:numCache>
                <c:formatCode>General</c:formatCode>
                <c:ptCount val="16"/>
                <c:pt idx="0">
                  <c:v>323.75</c:v>
                </c:pt>
                <c:pt idx="1">
                  <c:v>354.5</c:v>
                </c:pt>
                <c:pt idx="2">
                  <c:v>385.5</c:v>
                </c:pt>
                <c:pt idx="3">
                  <c:v>405.5</c:v>
                </c:pt>
                <c:pt idx="4">
                  <c:v>417.25</c:v>
                </c:pt>
                <c:pt idx="5">
                  <c:v>422.75</c:v>
                </c:pt>
                <c:pt idx="6">
                  <c:v>428.5</c:v>
                </c:pt>
                <c:pt idx="7">
                  <c:v>440</c:v>
                </c:pt>
                <c:pt idx="8">
                  <c:v>444.25</c:v>
                </c:pt>
                <c:pt idx="9">
                  <c:v>455.75</c:v>
                </c:pt>
                <c:pt idx="10">
                  <c:v>466</c:v>
                </c:pt>
                <c:pt idx="11">
                  <c:v>474.75</c:v>
                </c:pt>
                <c:pt idx="12">
                  <c:v>483.5</c:v>
                </c:pt>
                <c:pt idx="13">
                  <c:v>495.75</c:v>
                </c:pt>
                <c:pt idx="14">
                  <c:v>508.75</c:v>
                </c:pt>
                <c:pt idx="15">
                  <c:v>517.5</c:v>
                </c:pt>
              </c:numCache>
            </c:numRef>
          </c:val>
          <c:smooth val="0"/>
          <c:extLst>
            <c:ext xmlns:c16="http://schemas.microsoft.com/office/drawing/2014/chart" uri="{C3380CC4-5D6E-409C-BE32-E72D297353CC}">
              <c16:uniqueId val="{00000002-5CD4-481C-AD1F-C83AEA6DDD2F}"/>
            </c:ext>
          </c:extLst>
        </c:ser>
        <c:dLbls>
          <c:showLegendKey val="0"/>
          <c:showVal val="0"/>
          <c:showCatName val="0"/>
          <c:showSerName val="0"/>
          <c:showPercent val="0"/>
          <c:showBubbleSize val="0"/>
        </c:dLbls>
        <c:smooth val="0"/>
        <c:axId val="1649504368"/>
        <c:axId val="1649505456"/>
      </c:lineChart>
      <c:catAx>
        <c:axId val="1649504368"/>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Year</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649505456"/>
        <c:crosses val="autoZero"/>
        <c:auto val="1"/>
        <c:lblAlgn val="ctr"/>
        <c:lblOffset val="100"/>
        <c:noMultiLvlLbl val="0"/>
      </c:catAx>
      <c:valAx>
        <c:axId val="1649505456"/>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Sales</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649504368"/>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Using</a:t>
            </a:r>
            <a:r>
              <a:rPr lang="en-US" baseline="0"/>
              <a:t> double moving average</a:t>
            </a:r>
            <a:endParaRPr lang="en-US"/>
          </a:p>
        </c:rich>
      </c:tx>
      <c:layout>
        <c:manualLayout>
          <c:xMode val="edge"/>
          <c:yMode val="edge"/>
          <c:x val="0.2622707786526684"/>
          <c:y val="2.7777777777777776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v>Actual Sales</c:v>
          </c:tx>
          <c:spPr>
            <a:ln w="28575" cap="rnd">
              <a:solidFill>
                <a:schemeClr val="accent1"/>
              </a:solidFill>
              <a:round/>
            </a:ln>
            <a:effectLst/>
          </c:spPr>
          <c:marker>
            <c:symbol val="none"/>
          </c:marker>
          <c:cat>
            <c:numRef>
              <c:f>'7'!$A$13:$A$23</c:f>
              <c:numCache>
                <c:formatCode>General</c:formatCode>
                <c:ptCount val="11"/>
                <c:pt idx="0">
                  <c:v>10</c:v>
                </c:pt>
                <c:pt idx="1">
                  <c:v>11</c:v>
                </c:pt>
                <c:pt idx="2">
                  <c:v>12</c:v>
                </c:pt>
                <c:pt idx="3">
                  <c:v>13</c:v>
                </c:pt>
                <c:pt idx="4">
                  <c:v>14</c:v>
                </c:pt>
                <c:pt idx="5">
                  <c:v>15</c:v>
                </c:pt>
                <c:pt idx="6">
                  <c:v>16</c:v>
                </c:pt>
                <c:pt idx="7">
                  <c:v>17</c:v>
                </c:pt>
                <c:pt idx="8">
                  <c:v>18</c:v>
                </c:pt>
                <c:pt idx="9">
                  <c:v>19</c:v>
                </c:pt>
                <c:pt idx="10">
                  <c:v>20</c:v>
                </c:pt>
              </c:numCache>
            </c:numRef>
          </c:cat>
          <c:val>
            <c:numRef>
              <c:f>'7'!$B$11:$B$23</c:f>
              <c:numCache>
                <c:formatCode>General</c:formatCode>
                <c:ptCount val="13"/>
                <c:pt idx="0">
                  <c:v>435</c:v>
                </c:pt>
                <c:pt idx="1">
                  <c:v>428</c:v>
                </c:pt>
                <c:pt idx="2">
                  <c:v>435</c:v>
                </c:pt>
                <c:pt idx="3">
                  <c:v>462</c:v>
                </c:pt>
                <c:pt idx="4">
                  <c:v>452</c:v>
                </c:pt>
                <c:pt idx="5">
                  <c:v>474</c:v>
                </c:pt>
                <c:pt idx="6">
                  <c:v>476</c:v>
                </c:pt>
                <c:pt idx="7">
                  <c:v>497</c:v>
                </c:pt>
                <c:pt idx="8">
                  <c:v>487</c:v>
                </c:pt>
                <c:pt idx="9">
                  <c:v>523</c:v>
                </c:pt>
                <c:pt idx="10">
                  <c:v>528</c:v>
                </c:pt>
                <c:pt idx="11">
                  <c:v>532</c:v>
                </c:pt>
                <c:pt idx="12">
                  <c:v>552</c:v>
                </c:pt>
              </c:numCache>
            </c:numRef>
          </c:val>
          <c:smooth val="0"/>
          <c:extLst>
            <c:ext xmlns:c16="http://schemas.microsoft.com/office/drawing/2014/chart" uri="{C3380CC4-5D6E-409C-BE32-E72D297353CC}">
              <c16:uniqueId val="{00000000-BC99-4657-B531-10F4FEEA7802}"/>
            </c:ext>
          </c:extLst>
        </c:ser>
        <c:ser>
          <c:idx val="1"/>
          <c:order val="1"/>
          <c:tx>
            <c:v>Forecasted sales</c:v>
          </c:tx>
          <c:spPr>
            <a:ln w="28575" cap="rnd">
              <a:solidFill>
                <a:schemeClr val="accent2"/>
              </a:solidFill>
              <a:round/>
            </a:ln>
            <a:effectLst/>
          </c:spPr>
          <c:marker>
            <c:symbol val="none"/>
          </c:marker>
          <c:cat>
            <c:numRef>
              <c:f>'7'!$A$13:$A$23</c:f>
              <c:numCache>
                <c:formatCode>General</c:formatCode>
                <c:ptCount val="11"/>
                <c:pt idx="0">
                  <c:v>10</c:v>
                </c:pt>
                <c:pt idx="1">
                  <c:v>11</c:v>
                </c:pt>
                <c:pt idx="2">
                  <c:v>12</c:v>
                </c:pt>
                <c:pt idx="3">
                  <c:v>13</c:v>
                </c:pt>
                <c:pt idx="4">
                  <c:v>14</c:v>
                </c:pt>
                <c:pt idx="5">
                  <c:v>15</c:v>
                </c:pt>
                <c:pt idx="6">
                  <c:v>16</c:v>
                </c:pt>
                <c:pt idx="7">
                  <c:v>17</c:v>
                </c:pt>
                <c:pt idx="8">
                  <c:v>18</c:v>
                </c:pt>
                <c:pt idx="9">
                  <c:v>19</c:v>
                </c:pt>
                <c:pt idx="10">
                  <c:v>20</c:v>
                </c:pt>
              </c:numCache>
            </c:numRef>
          </c:cat>
          <c:val>
            <c:numRef>
              <c:f>'7'!$G$11:$G$23</c:f>
              <c:numCache>
                <c:formatCode>General</c:formatCode>
                <c:ptCount val="13"/>
                <c:pt idx="0">
                  <c:v>469.14583333333331</c:v>
                </c:pt>
                <c:pt idx="1">
                  <c:v>461.52083333333331</c:v>
                </c:pt>
                <c:pt idx="2">
                  <c:v>447.75</c:v>
                </c:pt>
                <c:pt idx="3">
                  <c:v>445.16666666666669</c:v>
                </c:pt>
                <c:pt idx="4">
                  <c:v>461.45833333333331</c:v>
                </c:pt>
                <c:pt idx="5">
                  <c:v>461.54166666666669</c:v>
                </c:pt>
                <c:pt idx="6">
                  <c:v>478.45833333333331</c:v>
                </c:pt>
                <c:pt idx="7">
                  <c:v>490.16666666666669</c:v>
                </c:pt>
                <c:pt idx="8">
                  <c:v>499.02083333333331</c:v>
                </c:pt>
                <c:pt idx="9">
                  <c:v>506</c:v>
                </c:pt>
                <c:pt idx="10">
                  <c:v>522</c:v>
                </c:pt>
                <c:pt idx="11">
                  <c:v>538.85416666666663</c:v>
                </c:pt>
                <c:pt idx="12">
                  <c:v>544.375</c:v>
                </c:pt>
              </c:numCache>
            </c:numRef>
          </c:val>
          <c:smooth val="0"/>
          <c:extLst>
            <c:ext xmlns:c16="http://schemas.microsoft.com/office/drawing/2014/chart" uri="{C3380CC4-5D6E-409C-BE32-E72D297353CC}">
              <c16:uniqueId val="{00000001-BC99-4657-B531-10F4FEEA7802}"/>
            </c:ext>
          </c:extLst>
        </c:ser>
        <c:dLbls>
          <c:showLegendKey val="0"/>
          <c:showVal val="0"/>
          <c:showCatName val="0"/>
          <c:showSerName val="0"/>
          <c:showPercent val="0"/>
          <c:showBubbleSize val="0"/>
        </c:dLbls>
        <c:smooth val="0"/>
        <c:axId val="1614119584"/>
        <c:axId val="1614120128"/>
      </c:lineChart>
      <c:catAx>
        <c:axId val="1614119584"/>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Year</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614120128"/>
        <c:crosses val="autoZero"/>
        <c:auto val="1"/>
        <c:lblAlgn val="ctr"/>
        <c:lblOffset val="100"/>
        <c:noMultiLvlLbl val="0"/>
      </c:catAx>
      <c:valAx>
        <c:axId val="1614120128"/>
        <c:scaling>
          <c:orientation val="minMax"/>
        </c:scaling>
        <c:delete val="0"/>
        <c:axPos val="l"/>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Sales</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614119584"/>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baseline="0"/>
              <a:t>Linear trend</a:t>
            </a:r>
            <a:endParaRPr lang="en-US"/>
          </a:p>
        </c:rich>
      </c:tx>
      <c:layout>
        <c:manualLayout>
          <c:xMode val="edge"/>
          <c:yMode val="edge"/>
          <c:x val="0.37329155730533681"/>
          <c:y val="4.1666666666666664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v>Actual Sales</c:v>
          </c:tx>
          <c:spPr>
            <a:ln w="28575" cap="rnd">
              <a:solidFill>
                <a:schemeClr val="accent1"/>
              </a:solidFill>
              <a:round/>
            </a:ln>
            <a:effectLst/>
          </c:spPr>
          <c:marker>
            <c:symbol val="none"/>
          </c:marker>
          <c:val>
            <c:numRef>
              <c:f>'10'!$B$4:$B$23</c:f>
              <c:numCache>
                <c:formatCode>General</c:formatCode>
                <c:ptCount val="20"/>
                <c:pt idx="0">
                  <c:v>283</c:v>
                </c:pt>
                <c:pt idx="1">
                  <c:v>288</c:v>
                </c:pt>
                <c:pt idx="2">
                  <c:v>336</c:v>
                </c:pt>
                <c:pt idx="3">
                  <c:v>388</c:v>
                </c:pt>
                <c:pt idx="4">
                  <c:v>406</c:v>
                </c:pt>
                <c:pt idx="5">
                  <c:v>412</c:v>
                </c:pt>
                <c:pt idx="6">
                  <c:v>416</c:v>
                </c:pt>
                <c:pt idx="7">
                  <c:v>435</c:v>
                </c:pt>
                <c:pt idx="8">
                  <c:v>428</c:v>
                </c:pt>
                <c:pt idx="9">
                  <c:v>435</c:v>
                </c:pt>
                <c:pt idx="10">
                  <c:v>462</c:v>
                </c:pt>
                <c:pt idx="11">
                  <c:v>452</c:v>
                </c:pt>
                <c:pt idx="12">
                  <c:v>474</c:v>
                </c:pt>
                <c:pt idx="13">
                  <c:v>476</c:v>
                </c:pt>
                <c:pt idx="14">
                  <c:v>497</c:v>
                </c:pt>
                <c:pt idx="15">
                  <c:v>487</c:v>
                </c:pt>
                <c:pt idx="16">
                  <c:v>523</c:v>
                </c:pt>
                <c:pt idx="17">
                  <c:v>528</c:v>
                </c:pt>
                <c:pt idx="18">
                  <c:v>532</c:v>
                </c:pt>
                <c:pt idx="19">
                  <c:v>552</c:v>
                </c:pt>
              </c:numCache>
            </c:numRef>
          </c:val>
          <c:smooth val="0"/>
          <c:extLst>
            <c:ext xmlns:c16="http://schemas.microsoft.com/office/drawing/2014/chart" uri="{C3380CC4-5D6E-409C-BE32-E72D297353CC}">
              <c16:uniqueId val="{00000000-0EC6-406E-BC33-98B6A57D75CB}"/>
            </c:ext>
          </c:extLst>
        </c:ser>
        <c:ser>
          <c:idx val="1"/>
          <c:order val="1"/>
          <c:tx>
            <c:v>Predicted sales</c:v>
          </c:tx>
          <c:spPr>
            <a:ln w="28575" cap="rnd">
              <a:solidFill>
                <a:schemeClr val="accent2"/>
              </a:solidFill>
              <a:round/>
            </a:ln>
            <a:effectLst/>
          </c:spPr>
          <c:marker>
            <c:symbol val="none"/>
          </c:marker>
          <c:val>
            <c:numRef>
              <c:f>'10'!$C$4:$C$23</c:f>
              <c:numCache>
                <c:formatCode>General</c:formatCode>
                <c:ptCount val="20"/>
                <c:pt idx="0">
                  <c:v>324.32857142857142</c:v>
                </c:pt>
                <c:pt idx="1">
                  <c:v>336.55714285714282</c:v>
                </c:pt>
                <c:pt idx="2">
                  <c:v>348.78571428571428</c:v>
                </c:pt>
                <c:pt idx="3">
                  <c:v>361.01428571428568</c:v>
                </c:pt>
                <c:pt idx="4">
                  <c:v>373.24285714285713</c:v>
                </c:pt>
                <c:pt idx="5">
                  <c:v>385.47142857142853</c:v>
                </c:pt>
                <c:pt idx="6">
                  <c:v>397.7</c:v>
                </c:pt>
                <c:pt idx="7">
                  <c:v>409.92857142857144</c:v>
                </c:pt>
                <c:pt idx="8">
                  <c:v>422.15714285714284</c:v>
                </c:pt>
                <c:pt idx="9">
                  <c:v>434.38571428571424</c:v>
                </c:pt>
                <c:pt idx="10">
                  <c:v>446.6142857142857</c:v>
                </c:pt>
                <c:pt idx="11">
                  <c:v>458.84285714285716</c:v>
                </c:pt>
                <c:pt idx="12">
                  <c:v>471.07142857142856</c:v>
                </c:pt>
                <c:pt idx="13">
                  <c:v>483.3</c:v>
                </c:pt>
                <c:pt idx="14">
                  <c:v>495.52857142857147</c:v>
                </c:pt>
                <c:pt idx="15">
                  <c:v>507.75714285714287</c:v>
                </c:pt>
                <c:pt idx="16">
                  <c:v>519.98571428571427</c:v>
                </c:pt>
                <c:pt idx="17">
                  <c:v>532.21428571428578</c:v>
                </c:pt>
                <c:pt idx="18">
                  <c:v>544.44285714285718</c:v>
                </c:pt>
                <c:pt idx="19">
                  <c:v>556.67142857142858</c:v>
                </c:pt>
              </c:numCache>
            </c:numRef>
          </c:val>
          <c:smooth val="0"/>
          <c:extLst>
            <c:ext xmlns:c16="http://schemas.microsoft.com/office/drawing/2014/chart" uri="{C3380CC4-5D6E-409C-BE32-E72D297353CC}">
              <c16:uniqueId val="{00000001-0EC6-406E-BC33-98B6A57D75CB}"/>
            </c:ext>
          </c:extLst>
        </c:ser>
        <c:dLbls>
          <c:showLegendKey val="0"/>
          <c:showVal val="0"/>
          <c:showCatName val="0"/>
          <c:showSerName val="0"/>
          <c:showPercent val="0"/>
          <c:showBubbleSize val="0"/>
        </c:dLbls>
        <c:smooth val="0"/>
        <c:axId val="1614115776"/>
        <c:axId val="1614122304"/>
      </c:lineChart>
      <c:catAx>
        <c:axId val="1614115776"/>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Year</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614122304"/>
        <c:crosses val="autoZero"/>
        <c:auto val="1"/>
        <c:lblAlgn val="ctr"/>
        <c:lblOffset val="100"/>
        <c:noMultiLvlLbl val="0"/>
      </c:catAx>
      <c:valAx>
        <c:axId val="1614122304"/>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Sales</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614115776"/>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Quadratic</a:t>
            </a:r>
            <a:r>
              <a:rPr lang="en-US" baseline="0"/>
              <a:t> trend</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v>Actual sales</c:v>
          </c:tx>
          <c:spPr>
            <a:ln w="28575" cap="rnd">
              <a:solidFill>
                <a:schemeClr val="accent1"/>
              </a:solidFill>
              <a:round/>
            </a:ln>
            <a:effectLst/>
          </c:spPr>
          <c:marker>
            <c:symbol val="none"/>
          </c:marker>
          <c:val>
            <c:numRef>
              <c:f>'10'!$C$30:$C$49</c:f>
              <c:numCache>
                <c:formatCode>General</c:formatCode>
                <c:ptCount val="20"/>
                <c:pt idx="0">
                  <c:v>283</c:v>
                </c:pt>
                <c:pt idx="1">
                  <c:v>288</c:v>
                </c:pt>
                <c:pt idx="2">
                  <c:v>336</c:v>
                </c:pt>
                <c:pt idx="3">
                  <c:v>388</c:v>
                </c:pt>
                <c:pt idx="4">
                  <c:v>406</c:v>
                </c:pt>
                <c:pt idx="5">
                  <c:v>412</c:v>
                </c:pt>
                <c:pt idx="6">
                  <c:v>416</c:v>
                </c:pt>
                <c:pt idx="7">
                  <c:v>435</c:v>
                </c:pt>
                <c:pt idx="8">
                  <c:v>428</c:v>
                </c:pt>
                <c:pt idx="9">
                  <c:v>435</c:v>
                </c:pt>
                <c:pt idx="10">
                  <c:v>462</c:v>
                </c:pt>
                <c:pt idx="11">
                  <c:v>452</c:v>
                </c:pt>
                <c:pt idx="12">
                  <c:v>474</c:v>
                </c:pt>
                <c:pt idx="13">
                  <c:v>476</c:v>
                </c:pt>
                <c:pt idx="14">
                  <c:v>497</c:v>
                </c:pt>
                <c:pt idx="15">
                  <c:v>487</c:v>
                </c:pt>
                <c:pt idx="16">
                  <c:v>523</c:v>
                </c:pt>
                <c:pt idx="17">
                  <c:v>528</c:v>
                </c:pt>
                <c:pt idx="18">
                  <c:v>532</c:v>
                </c:pt>
                <c:pt idx="19">
                  <c:v>552</c:v>
                </c:pt>
              </c:numCache>
            </c:numRef>
          </c:val>
          <c:smooth val="0"/>
          <c:extLst>
            <c:ext xmlns:c16="http://schemas.microsoft.com/office/drawing/2014/chart" uri="{C3380CC4-5D6E-409C-BE32-E72D297353CC}">
              <c16:uniqueId val="{00000000-7B1D-4AD6-AF83-7893911884F3}"/>
            </c:ext>
          </c:extLst>
        </c:ser>
        <c:ser>
          <c:idx val="1"/>
          <c:order val="1"/>
          <c:tx>
            <c:v>Predicted Sales</c:v>
          </c:tx>
          <c:spPr>
            <a:ln w="28575" cap="rnd">
              <a:solidFill>
                <a:schemeClr val="accent2"/>
              </a:solidFill>
              <a:round/>
            </a:ln>
            <a:effectLst/>
          </c:spPr>
          <c:marker>
            <c:symbol val="none"/>
          </c:marker>
          <c:val>
            <c:numRef>
              <c:f>'10'!$D$30:$D$49</c:f>
              <c:numCache>
                <c:formatCode>General</c:formatCode>
                <c:ptCount val="20"/>
                <c:pt idx="0">
                  <c:v>301.58181818181816</c:v>
                </c:pt>
                <c:pt idx="1">
                  <c:v>320.9935748462064</c:v>
                </c:pt>
                <c:pt idx="2">
                  <c:v>339.6071998177261</c:v>
                </c:pt>
                <c:pt idx="3">
                  <c:v>357.42269309637726</c:v>
                </c:pt>
                <c:pt idx="4">
                  <c:v>374.44005468215994</c:v>
                </c:pt>
                <c:pt idx="5">
                  <c:v>390.65928457507397</c:v>
                </c:pt>
                <c:pt idx="6">
                  <c:v>406.08038277511952</c:v>
                </c:pt>
                <c:pt idx="7">
                  <c:v>420.70334928229659</c:v>
                </c:pt>
                <c:pt idx="8">
                  <c:v>434.52818409660506</c:v>
                </c:pt>
                <c:pt idx="9">
                  <c:v>447.55488721804505</c:v>
                </c:pt>
                <c:pt idx="10">
                  <c:v>459.78345864661645</c:v>
                </c:pt>
                <c:pt idx="11">
                  <c:v>471.21389838231937</c:v>
                </c:pt>
                <c:pt idx="12">
                  <c:v>481.84620642515375</c:v>
                </c:pt>
                <c:pt idx="13">
                  <c:v>491.6803827751196</c:v>
                </c:pt>
                <c:pt idx="14">
                  <c:v>500.71642743221685</c:v>
                </c:pt>
                <c:pt idx="15">
                  <c:v>508.95434039644562</c:v>
                </c:pt>
                <c:pt idx="16">
                  <c:v>516.39412166780585</c:v>
                </c:pt>
                <c:pt idx="17">
                  <c:v>523.0357712462976</c:v>
                </c:pt>
                <c:pt idx="18">
                  <c:v>528.8792891319207</c:v>
                </c:pt>
                <c:pt idx="19">
                  <c:v>533.92467532467538</c:v>
                </c:pt>
              </c:numCache>
            </c:numRef>
          </c:val>
          <c:smooth val="0"/>
          <c:extLst>
            <c:ext xmlns:c16="http://schemas.microsoft.com/office/drawing/2014/chart" uri="{C3380CC4-5D6E-409C-BE32-E72D297353CC}">
              <c16:uniqueId val="{00000001-7B1D-4AD6-AF83-7893911884F3}"/>
            </c:ext>
          </c:extLst>
        </c:ser>
        <c:dLbls>
          <c:showLegendKey val="0"/>
          <c:showVal val="0"/>
          <c:showCatName val="0"/>
          <c:showSerName val="0"/>
          <c:showPercent val="0"/>
          <c:showBubbleSize val="0"/>
        </c:dLbls>
        <c:smooth val="0"/>
        <c:axId val="1614121216"/>
        <c:axId val="1614121760"/>
      </c:lineChart>
      <c:catAx>
        <c:axId val="1614121216"/>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Year</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614121760"/>
        <c:crosses val="autoZero"/>
        <c:auto val="1"/>
        <c:lblAlgn val="ctr"/>
        <c:lblOffset val="100"/>
        <c:noMultiLvlLbl val="0"/>
      </c:catAx>
      <c:valAx>
        <c:axId val="1614121760"/>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Sales</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614121216"/>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a:pPr>
            <a:r>
              <a:rPr lang="en-US"/>
              <a:t>X Variable 1  Residual Plot</a:t>
            </a:r>
          </a:p>
        </c:rich>
      </c:tx>
      <c:overlay val="0"/>
    </c:title>
    <c:autoTitleDeleted val="0"/>
    <c:plotArea>
      <c:layout/>
      <c:scatterChart>
        <c:scatterStyle val="lineMarker"/>
        <c:varyColors val="0"/>
        <c:ser>
          <c:idx val="0"/>
          <c:order val="0"/>
          <c:spPr>
            <a:ln w="19050">
              <a:noFill/>
            </a:ln>
          </c:spPr>
          <c:xVal>
            <c:numRef>
              <c:f>'10'!$A$4:$A$23</c:f>
              <c:numCache>
                <c:formatCode>General</c:formatCode>
                <c:ptCount val="20"/>
                <c:pt idx="0">
                  <c:v>1</c:v>
                </c:pt>
                <c:pt idx="1">
                  <c:v>2</c:v>
                </c:pt>
                <c:pt idx="2">
                  <c:v>3</c:v>
                </c:pt>
                <c:pt idx="3">
                  <c:v>4</c:v>
                </c:pt>
                <c:pt idx="4">
                  <c:v>5</c:v>
                </c:pt>
                <c:pt idx="5">
                  <c:v>6</c:v>
                </c:pt>
                <c:pt idx="6">
                  <c:v>7</c:v>
                </c:pt>
                <c:pt idx="7">
                  <c:v>8</c:v>
                </c:pt>
                <c:pt idx="8">
                  <c:v>9</c:v>
                </c:pt>
                <c:pt idx="9">
                  <c:v>10</c:v>
                </c:pt>
                <c:pt idx="10">
                  <c:v>11</c:v>
                </c:pt>
                <c:pt idx="11">
                  <c:v>12</c:v>
                </c:pt>
                <c:pt idx="12">
                  <c:v>13</c:v>
                </c:pt>
                <c:pt idx="13">
                  <c:v>14</c:v>
                </c:pt>
                <c:pt idx="14">
                  <c:v>15</c:v>
                </c:pt>
                <c:pt idx="15">
                  <c:v>16</c:v>
                </c:pt>
                <c:pt idx="16">
                  <c:v>17</c:v>
                </c:pt>
                <c:pt idx="17">
                  <c:v>18</c:v>
                </c:pt>
                <c:pt idx="18">
                  <c:v>19</c:v>
                </c:pt>
                <c:pt idx="19">
                  <c:v>20</c:v>
                </c:pt>
              </c:numCache>
            </c:numRef>
          </c:xVal>
          <c:yVal>
            <c:numRef>
              <c:f>'Linear 10'!$C$25:$C$44</c:f>
              <c:numCache>
                <c:formatCode>General</c:formatCode>
                <c:ptCount val="20"/>
                <c:pt idx="0">
                  <c:v>-41.328571428571422</c:v>
                </c:pt>
                <c:pt idx="1">
                  <c:v>-48.557142857142821</c:v>
                </c:pt>
                <c:pt idx="2">
                  <c:v>-12.785714285714278</c:v>
                </c:pt>
                <c:pt idx="3">
                  <c:v>26.985714285714323</c:v>
                </c:pt>
                <c:pt idx="4">
                  <c:v>32.757142857142867</c:v>
                </c:pt>
                <c:pt idx="5">
                  <c:v>26.528571428571468</c:v>
                </c:pt>
                <c:pt idx="6">
                  <c:v>18.300000000000011</c:v>
                </c:pt>
                <c:pt idx="7">
                  <c:v>25.071428571428555</c:v>
                </c:pt>
                <c:pt idx="8">
                  <c:v>5.8428571428571558</c:v>
                </c:pt>
                <c:pt idx="9">
                  <c:v>0.61428571428575651</c:v>
                </c:pt>
                <c:pt idx="10">
                  <c:v>15.3857142857143</c:v>
                </c:pt>
                <c:pt idx="11">
                  <c:v>-6.8428571428571558</c:v>
                </c:pt>
                <c:pt idx="12">
                  <c:v>2.9285714285714448</c:v>
                </c:pt>
                <c:pt idx="13">
                  <c:v>-7.3000000000000114</c:v>
                </c:pt>
                <c:pt idx="14">
                  <c:v>1.4714285714285325</c:v>
                </c:pt>
                <c:pt idx="15">
                  <c:v>-20.757142857142867</c:v>
                </c:pt>
                <c:pt idx="16">
                  <c:v>3.0142857142857338</c:v>
                </c:pt>
                <c:pt idx="17">
                  <c:v>-4.2142857142857792</c:v>
                </c:pt>
                <c:pt idx="18">
                  <c:v>-12.442857142857179</c:v>
                </c:pt>
                <c:pt idx="19">
                  <c:v>-4.6714285714285779</c:v>
                </c:pt>
              </c:numCache>
            </c:numRef>
          </c:yVal>
          <c:smooth val="0"/>
          <c:extLst>
            <c:ext xmlns:c16="http://schemas.microsoft.com/office/drawing/2014/chart" uri="{C3380CC4-5D6E-409C-BE32-E72D297353CC}">
              <c16:uniqueId val="{00000000-33A2-4243-8126-E0B1E496DF26}"/>
            </c:ext>
          </c:extLst>
        </c:ser>
        <c:dLbls>
          <c:showLegendKey val="0"/>
          <c:showVal val="0"/>
          <c:showCatName val="0"/>
          <c:showSerName val="0"/>
          <c:showPercent val="0"/>
          <c:showBubbleSize val="0"/>
        </c:dLbls>
        <c:axId val="1614116864"/>
        <c:axId val="1614117408"/>
      </c:scatterChart>
      <c:valAx>
        <c:axId val="1614116864"/>
        <c:scaling>
          <c:orientation val="minMax"/>
        </c:scaling>
        <c:delete val="0"/>
        <c:axPos val="b"/>
        <c:title>
          <c:tx>
            <c:rich>
              <a:bodyPr/>
              <a:lstStyle/>
              <a:p>
                <a:pPr>
                  <a:defRPr/>
                </a:pPr>
                <a:r>
                  <a:rPr lang="en-US"/>
                  <a:t>X Variable 1</a:t>
                </a:r>
              </a:p>
            </c:rich>
          </c:tx>
          <c:overlay val="0"/>
        </c:title>
        <c:numFmt formatCode="General" sourceLinked="1"/>
        <c:majorTickMark val="out"/>
        <c:minorTickMark val="none"/>
        <c:tickLblPos val="nextTo"/>
        <c:crossAx val="1614117408"/>
        <c:crosses val="autoZero"/>
        <c:crossBetween val="midCat"/>
      </c:valAx>
      <c:valAx>
        <c:axId val="1614117408"/>
        <c:scaling>
          <c:orientation val="minMax"/>
        </c:scaling>
        <c:delete val="0"/>
        <c:axPos val="l"/>
        <c:title>
          <c:tx>
            <c:rich>
              <a:bodyPr/>
              <a:lstStyle/>
              <a:p>
                <a:pPr>
                  <a:defRPr/>
                </a:pPr>
                <a:r>
                  <a:rPr lang="en-US"/>
                  <a:t>Residuals</a:t>
                </a:r>
              </a:p>
            </c:rich>
          </c:tx>
          <c:overlay val="0"/>
        </c:title>
        <c:numFmt formatCode="General" sourceLinked="1"/>
        <c:majorTickMark val="out"/>
        <c:minorTickMark val="none"/>
        <c:tickLblPos val="nextTo"/>
        <c:crossAx val="1614116864"/>
        <c:crosses val="autoZero"/>
        <c:crossBetween val="midCat"/>
      </c:valAx>
    </c:plotArea>
    <c:plotVisOnly val="1"/>
    <c:dispBlanksAs val="gap"/>
    <c:showDLblsOverMax val="0"/>
  </c:chart>
  <c:printSettings>
    <c:headerFooter/>
    <c:pageMargins b="0.75" l="0.7" r="0.7" t="0.75" header="0.3" footer="0.3"/>
    <c:pageSetup/>
  </c:printSettings>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a:pPr>
            <a:r>
              <a:rPr lang="en-US"/>
              <a:t>Normal Probability Plot</a:t>
            </a:r>
          </a:p>
        </c:rich>
      </c:tx>
      <c:overlay val="0"/>
    </c:title>
    <c:autoTitleDeleted val="0"/>
    <c:plotArea>
      <c:layout/>
      <c:scatterChart>
        <c:scatterStyle val="lineMarker"/>
        <c:varyColors val="0"/>
        <c:ser>
          <c:idx val="0"/>
          <c:order val="0"/>
          <c:spPr>
            <a:ln w="19050">
              <a:noFill/>
            </a:ln>
          </c:spPr>
          <c:xVal>
            <c:numRef>
              <c:f>'Linear 10'!$E$25:$E$44</c:f>
              <c:numCache>
                <c:formatCode>General</c:formatCode>
                <c:ptCount val="20"/>
                <c:pt idx="0">
                  <c:v>2.5</c:v>
                </c:pt>
                <c:pt idx="1">
                  <c:v>7.5</c:v>
                </c:pt>
                <c:pt idx="2">
                  <c:v>12.5</c:v>
                </c:pt>
                <c:pt idx="3">
                  <c:v>17.5</c:v>
                </c:pt>
                <c:pt idx="4">
                  <c:v>22.5</c:v>
                </c:pt>
                <c:pt idx="5">
                  <c:v>27.5</c:v>
                </c:pt>
                <c:pt idx="6">
                  <c:v>32.5</c:v>
                </c:pt>
                <c:pt idx="7">
                  <c:v>37.5</c:v>
                </c:pt>
                <c:pt idx="8">
                  <c:v>42.5</c:v>
                </c:pt>
                <c:pt idx="9">
                  <c:v>47.5</c:v>
                </c:pt>
                <c:pt idx="10">
                  <c:v>52.5</c:v>
                </c:pt>
                <c:pt idx="11">
                  <c:v>57.5</c:v>
                </c:pt>
                <c:pt idx="12">
                  <c:v>62.5</c:v>
                </c:pt>
                <c:pt idx="13">
                  <c:v>67.5</c:v>
                </c:pt>
                <c:pt idx="14">
                  <c:v>72.5</c:v>
                </c:pt>
                <c:pt idx="15">
                  <c:v>77.5</c:v>
                </c:pt>
                <c:pt idx="16">
                  <c:v>82.5</c:v>
                </c:pt>
                <c:pt idx="17">
                  <c:v>87.5</c:v>
                </c:pt>
                <c:pt idx="18">
                  <c:v>92.5</c:v>
                </c:pt>
                <c:pt idx="19">
                  <c:v>97.5</c:v>
                </c:pt>
              </c:numCache>
            </c:numRef>
          </c:xVal>
          <c:yVal>
            <c:numRef>
              <c:f>'Linear 10'!$F$25:$F$44</c:f>
              <c:numCache>
                <c:formatCode>General</c:formatCode>
                <c:ptCount val="20"/>
                <c:pt idx="0">
                  <c:v>283</c:v>
                </c:pt>
                <c:pt idx="1">
                  <c:v>288</c:v>
                </c:pt>
                <c:pt idx="2">
                  <c:v>336</c:v>
                </c:pt>
                <c:pt idx="3">
                  <c:v>388</c:v>
                </c:pt>
                <c:pt idx="4">
                  <c:v>406</c:v>
                </c:pt>
                <c:pt idx="5">
                  <c:v>412</c:v>
                </c:pt>
                <c:pt idx="6">
                  <c:v>416</c:v>
                </c:pt>
                <c:pt idx="7">
                  <c:v>428</c:v>
                </c:pt>
                <c:pt idx="8">
                  <c:v>435</c:v>
                </c:pt>
                <c:pt idx="9">
                  <c:v>435</c:v>
                </c:pt>
                <c:pt idx="10">
                  <c:v>452</c:v>
                </c:pt>
                <c:pt idx="11">
                  <c:v>462</c:v>
                </c:pt>
                <c:pt idx="12">
                  <c:v>474</c:v>
                </c:pt>
                <c:pt idx="13">
                  <c:v>476</c:v>
                </c:pt>
                <c:pt idx="14">
                  <c:v>487</c:v>
                </c:pt>
                <c:pt idx="15">
                  <c:v>497</c:v>
                </c:pt>
                <c:pt idx="16">
                  <c:v>523</c:v>
                </c:pt>
                <c:pt idx="17">
                  <c:v>528</c:v>
                </c:pt>
                <c:pt idx="18">
                  <c:v>532</c:v>
                </c:pt>
                <c:pt idx="19">
                  <c:v>552</c:v>
                </c:pt>
              </c:numCache>
            </c:numRef>
          </c:yVal>
          <c:smooth val="0"/>
          <c:extLst>
            <c:ext xmlns:c16="http://schemas.microsoft.com/office/drawing/2014/chart" uri="{C3380CC4-5D6E-409C-BE32-E72D297353CC}">
              <c16:uniqueId val="{00000000-5840-45AD-83D8-595E1BF07E8E}"/>
            </c:ext>
          </c:extLst>
        </c:ser>
        <c:dLbls>
          <c:showLegendKey val="0"/>
          <c:showVal val="0"/>
          <c:showCatName val="0"/>
          <c:showSerName val="0"/>
          <c:showPercent val="0"/>
          <c:showBubbleSize val="0"/>
        </c:dLbls>
        <c:axId val="1613648816"/>
        <c:axId val="1613647184"/>
      </c:scatterChart>
      <c:valAx>
        <c:axId val="1613648816"/>
        <c:scaling>
          <c:orientation val="minMax"/>
        </c:scaling>
        <c:delete val="0"/>
        <c:axPos val="b"/>
        <c:title>
          <c:tx>
            <c:rich>
              <a:bodyPr/>
              <a:lstStyle/>
              <a:p>
                <a:pPr>
                  <a:defRPr/>
                </a:pPr>
                <a:r>
                  <a:rPr lang="en-US"/>
                  <a:t>Sample Percentile</a:t>
                </a:r>
              </a:p>
            </c:rich>
          </c:tx>
          <c:overlay val="0"/>
        </c:title>
        <c:numFmt formatCode="General" sourceLinked="1"/>
        <c:majorTickMark val="out"/>
        <c:minorTickMark val="none"/>
        <c:tickLblPos val="nextTo"/>
        <c:crossAx val="1613647184"/>
        <c:crosses val="autoZero"/>
        <c:crossBetween val="midCat"/>
      </c:valAx>
      <c:valAx>
        <c:axId val="1613647184"/>
        <c:scaling>
          <c:orientation val="minMax"/>
        </c:scaling>
        <c:delete val="0"/>
        <c:axPos val="l"/>
        <c:title>
          <c:tx>
            <c:rich>
              <a:bodyPr/>
              <a:lstStyle/>
              <a:p>
                <a:pPr>
                  <a:defRPr/>
                </a:pPr>
                <a:r>
                  <a:rPr lang="en-US"/>
                  <a:t>Y</a:t>
                </a:r>
              </a:p>
            </c:rich>
          </c:tx>
          <c:overlay val="0"/>
        </c:title>
        <c:numFmt formatCode="General" sourceLinked="1"/>
        <c:majorTickMark val="out"/>
        <c:minorTickMark val="none"/>
        <c:tickLblPos val="nextTo"/>
        <c:crossAx val="1613648816"/>
        <c:crosses val="autoZero"/>
        <c:crossBetween val="midCat"/>
      </c:valAx>
    </c:plotArea>
    <c:plotVisOnly val="1"/>
    <c:dispBlanksAs val="gap"/>
    <c:showDLblsOverMax val="0"/>
  </c:chart>
  <c:printSettings>
    <c:headerFooter/>
    <c:pageMargins b="0.75" l="0.7" r="0.7" t="0.75" header="0.3" footer="0.3"/>
    <c:pageSetup/>
  </c:printSettings>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a:pPr>
            <a:r>
              <a:rPr lang="en-US"/>
              <a:t>X Variable 1  Residual Plot</a:t>
            </a:r>
          </a:p>
        </c:rich>
      </c:tx>
      <c:overlay val="0"/>
    </c:title>
    <c:autoTitleDeleted val="0"/>
    <c:plotArea>
      <c:layout/>
      <c:scatterChart>
        <c:scatterStyle val="lineMarker"/>
        <c:varyColors val="0"/>
        <c:ser>
          <c:idx val="0"/>
          <c:order val="0"/>
          <c:spPr>
            <a:ln w="19050">
              <a:noFill/>
            </a:ln>
          </c:spPr>
          <c:xVal>
            <c:numRef>
              <c:f>'10'!$A$30:$A$49</c:f>
              <c:numCache>
                <c:formatCode>General</c:formatCode>
                <c:ptCount val="20"/>
                <c:pt idx="0">
                  <c:v>1</c:v>
                </c:pt>
                <c:pt idx="1">
                  <c:v>2</c:v>
                </c:pt>
                <c:pt idx="2">
                  <c:v>3</c:v>
                </c:pt>
                <c:pt idx="3">
                  <c:v>4</c:v>
                </c:pt>
                <c:pt idx="4">
                  <c:v>5</c:v>
                </c:pt>
                <c:pt idx="5">
                  <c:v>6</c:v>
                </c:pt>
                <c:pt idx="6">
                  <c:v>7</c:v>
                </c:pt>
                <c:pt idx="7">
                  <c:v>8</c:v>
                </c:pt>
                <c:pt idx="8">
                  <c:v>9</c:v>
                </c:pt>
                <c:pt idx="9">
                  <c:v>10</c:v>
                </c:pt>
                <c:pt idx="10">
                  <c:v>11</c:v>
                </c:pt>
                <c:pt idx="11">
                  <c:v>12</c:v>
                </c:pt>
                <c:pt idx="12">
                  <c:v>13</c:v>
                </c:pt>
                <c:pt idx="13">
                  <c:v>14</c:v>
                </c:pt>
                <c:pt idx="14">
                  <c:v>15</c:v>
                </c:pt>
                <c:pt idx="15">
                  <c:v>16</c:v>
                </c:pt>
                <c:pt idx="16">
                  <c:v>17</c:v>
                </c:pt>
                <c:pt idx="17">
                  <c:v>18</c:v>
                </c:pt>
                <c:pt idx="18">
                  <c:v>19</c:v>
                </c:pt>
                <c:pt idx="19">
                  <c:v>20</c:v>
                </c:pt>
              </c:numCache>
            </c:numRef>
          </c:xVal>
          <c:yVal>
            <c:numRef>
              <c:f>'Quadratic 10'!$C$26:$C$45</c:f>
              <c:numCache>
                <c:formatCode>General</c:formatCode>
                <c:ptCount val="20"/>
                <c:pt idx="0">
                  <c:v>-18.581818181818164</c:v>
                </c:pt>
                <c:pt idx="1">
                  <c:v>-32.9935748462064</c:v>
                </c:pt>
                <c:pt idx="2">
                  <c:v>-3.607199817726098</c:v>
                </c:pt>
                <c:pt idx="3">
                  <c:v>30.577306903622741</c:v>
                </c:pt>
                <c:pt idx="4">
                  <c:v>31.559945317840061</c:v>
                </c:pt>
                <c:pt idx="5">
                  <c:v>21.340715424926032</c:v>
                </c:pt>
                <c:pt idx="6">
                  <c:v>9.9196172248804828</c:v>
                </c:pt>
                <c:pt idx="7">
                  <c:v>14.296650717703415</c:v>
                </c:pt>
                <c:pt idx="8">
                  <c:v>-6.5281840966050595</c:v>
                </c:pt>
                <c:pt idx="9">
                  <c:v>-12.554887218045053</c:v>
                </c:pt>
                <c:pt idx="10">
                  <c:v>2.2165413533835476</c:v>
                </c:pt>
                <c:pt idx="11">
                  <c:v>-19.213898382319371</c:v>
                </c:pt>
                <c:pt idx="12">
                  <c:v>-7.8462064251537527</c:v>
                </c:pt>
                <c:pt idx="13">
                  <c:v>-15.680382775119597</c:v>
                </c:pt>
                <c:pt idx="14">
                  <c:v>-3.7164274322168467</c:v>
                </c:pt>
                <c:pt idx="15">
                  <c:v>-21.954340396445616</c:v>
                </c:pt>
                <c:pt idx="16">
                  <c:v>6.6058783321941519</c:v>
                </c:pt>
                <c:pt idx="17">
                  <c:v>4.9642287537024004</c:v>
                </c:pt>
                <c:pt idx="18">
                  <c:v>3.1207108680792999</c:v>
                </c:pt>
                <c:pt idx="19">
                  <c:v>18.075324675324623</c:v>
                </c:pt>
              </c:numCache>
            </c:numRef>
          </c:yVal>
          <c:smooth val="0"/>
          <c:extLst>
            <c:ext xmlns:c16="http://schemas.microsoft.com/office/drawing/2014/chart" uri="{C3380CC4-5D6E-409C-BE32-E72D297353CC}">
              <c16:uniqueId val="{00000000-3A4A-440C-91FE-312113C4473F}"/>
            </c:ext>
          </c:extLst>
        </c:ser>
        <c:dLbls>
          <c:showLegendKey val="0"/>
          <c:showVal val="0"/>
          <c:showCatName val="0"/>
          <c:showSerName val="0"/>
          <c:showPercent val="0"/>
          <c:showBubbleSize val="0"/>
        </c:dLbls>
        <c:axId val="1613651536"/>
        <c:axId val="1613649904"/>
      </c:scatterChart>
      <c:valAx>
        <c:axId val="1613651536"/>
        <c:scaling>
          <c:orientation val="minMax"/>
        </c:scaling>
        <c:delete val="0"/>
        <c:axPos val="b"/>
        <c:title>
          <c:tx>
            <c:rich>
              <a:bodyPr/>
              <a:lstStyle/>
              <a:p>
                <a:pPr>
                  <a:defRPr/>
                </a:pPr>
                <a:r>
                  <a:rPr lang="en-US"/>
                  <a:t>X Variable 1</a:t>
                </a:r>
              </a:p>
            </c:rich>
          </c:tx>
          <c:overlay val="0"/>
        </c:title>
        <c:numFmt formatCode="General" sourceLinked="1"/>
        <c:majorTickMark val="out"/>
        <c:minorTickMark val="none"/>
        <c:tickLblPos val="nextTo"/>
        <c:crossAx val="1613649904"/>
        <c:crosses val="autoZero"/>
        <c:crossBetween val="midCat"/>
      </c:valAx>
      <c:valAx>
        <c:axId val="1613649904"/>
        <c:scaling>
          <c:orientation val="minMax"/>
        </c:scaling>
        <c:delete val="0"/>
        <c:axPos val="l"/>
        <c:title>
          <c:tx>
            <c:rich>
              <a:bodyPr/>
              <a:lstStyle/>
              <a:p>
                <a:pPr>
                  <a:defRPr/>
                </a:pPr>
                <a:r>
                  <a:rPr lang="en-US"/>
                  <a:t>Residuals</a:t>
                </a:r>
              </a:p>
            </c:rich>
          </c:tx>
          <c:overlay val="0"/>
        </c:title>
        <c:numFmt formatCode="General" sourceLinked="1"/>
        <c:majorTickMark val="out"/>
        <c:minorTickMark val="none"/>
        <c:tickLblPos val="nextTo"/>
        <c:crossAx val="1613651536"/>
        <c:crosses val="autoZero"/>
        <c:crossBetween val="midCat"/>
      </c:valAx>
    </c:plotArea>
    <c:plotVisOnly val="1"/>
    <c:dispBlanksAs val="gap"/>
    <c:showDLblsOverMax val="0"/>
  </c:chart>
  <c:printSettings>
    <c:headerFooter/>
    <c:pageMargins b="0.75" l="0.7" r="0.7" t="0.75" header="0.3" footer="0.3"/>
    <c:pageSetup/>
  </c:printSettings>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a:pPr>
            <a:r>
              <a:rPr lang="en-US"/>
              <a:t>X Variable 2  Residual Plot</a:t>
            </a:r>
          </a:p>
        </c:rich>
      </c:tx>
      <c:overlay val="0"/>
    </c:title>
    <c:autoTitleDeleted val="0"/>
    <c:plotArea>
      <c:layout/>
      <c:scatterChart>
        <c:scatterStyle val="lineMarker"/>
        <c:varyColors val="0"/>
        <c:ser>
          <c:idx val="0"/>
          <c:order val="0"/>
          <c:spPr>
            <a:ln w="19050">
              <a:noFill/>
            </a:ln>
          </c:spPr>
          <c:xVal>
            <c:numRef>
              <c:f>'10'!$B$30:$B$49</c:f>
              <c:numCache>
                <c:formatCode>General</c:formatCode>
                <c:ptCount val="20"/>
                <c:pt idx="0">
                  <c:v>1</c:v>
                </c:pt>
                <c:pt idx="1">
                  <c:v>4</c:v>
                </c:pt>
                <c:pt idx="2">
                  <c:v>9</c:v>
                </c:pt>
                <c:pt idx="3">
                  <c:v>16</c:v>
                </c:pt>
                <c:pt idx="4">
                  <c:v>25</c:v>
                </c:pt>
                <c:pt idx="5">
                  <c:v>36</c:v>
                </c:pt>
                <c:pt idx="6">
                  <c:v>49</c:v>
                </c:pt>
                <c:pt idx="7">
                  <c:v>64</c:v>
                </c:pt>
                <c:pt idx="8">
                  <c:v>81</c:v>
                </c:pt>
                <c:pt idx="9">
                  <c:v>100</c:v>
                </c:pt>
                <c:pt idx="10">
                  <c:v>121</c:v>
                </c:pt>
                <c:pt idx="11">
                  <c:v>144</c:v>
                </c:pt>
                <c:pt idx="12">
                  <c:v>169</c:v>
                </c:pt>
                <c:pt idx="13">
                  <c:v>196</c:v>
                </c:pt>
                <c:pt idx="14">
                  <c:v>225</c:v>
                </c:pt>
                <c:pt idx="15">
                  <c:v>256</c:v>
                </c:pt>
                <c:pt idx="16">
                  <c:v>289</c:v>
                </c:pt>
                <c:pt idx="17">
                  <c:v>324</c:v>
                </c:pt>
                <c:pt idx="18">
                  <c:v>361</c:v>
                </c:pt>
                <c:pt idx="19">
                  <c:v>400</c:v>
                </c:pt>
              </c:numCache>
            </c:numRef>
          </c:xVal>
          <c:yVal>
            <c:numRef>
              <c:f>'Quadratic 10'!$C$26:$C$45</c:f>
              <c:numCache>
                <c:formatCode>General</c:formatCode>
                <c:ptCount val="20"/>
                <c:pt idx="0">
                  <c:v>-18.581818181818164</c:v>
                </c:pt>
                <c:pt idx="1">
                  <c:v>-32.9935748462064</c:v>
                </c:pt>
                <c:pt idx="2">
                  <c:v>-3.607199817726098</c:v>
                </c:pt>
                <c:pt idx="3">
                  <c:v>30.577306903622741</c:v>
                </c:pt>
                <c:pt idx="4">
                  <c:v>31.559945317840061</c:v>
                </c:pt>
                <c:pt idx="5">
                  <c:v>21.340715424926032</c:v>
                </c:pt>
                <c:pt idx="6">
                  <c:v>9.9196172248804828</c:v>
                </c:pt>
                <c:pt idx="7">
                  <c:v>14.296650717703415</c:v>
                </c:pt>
                <c:pt idx="8">
                  <c:v>-6.5281840966050595</c:v>
                </c:pt>
                <c:pt idx="9">
                  <c:v>-12.554887218045053</c:v>
                </c:pt>
                <c:pt idx="10">
                  <c:v>2.2165413533835476</c:v>
                </c:pt>
                <c:pt idx="11">
                  <c:v>-19.213898382319371</c:v>
                </c:pt>
                <c:pt idx="12">
                  <c:v>-7.8462064251537527</c:v>
                </c:pt>
                <c:pt idx="13">
                  <c:v>-15.680382775119597</c:v>
                </c:pt>
                <c:pt idx="14">
                  <c:v>-3.7164274322168467</c:v>
                </c:pt>
                <c:pt idx="15">
                  <c:v>-21.954340396445616</c:v>
                </c:pt>
                <c:pt idx="16">
                  <c:v>6.6058783321941519</c:v>
                </c:pt>
                <c:pt idx="17">
                  <c:v>4.9642287537024004</c:v>
                </c:pt>
                <c:pt idx="18">
                  <c:v>3.1207108680792999</c:v>
                </c:pt>
                <c:pt idx="19">
                  <c:v>18.075324675324623</c:v>
                </c:pt>
              </c:numCache>
            </c:numRef>
          </c:yVal>
          <c:smooth val="0"/>
          <c:extLst>
            <c:ext xmlns:c16="http://schemas.microsoft.com/office/drawing/2014/chart" uri="{C3380CC4-5D6E-409C-BE32-E72D297353CC}">
              <c16:uniqueId val="{00000000-69A9-4962-BB93-9E288EA34532}"/>
            </c:ext>
          </c:extLst>
        </c:ser>
        <c:dLbls>
          <c:showLegendKey val="0"/>
          <c:showVal val="0"/>
          <c:showCatName val="0"/>
          <c:showSerName val="0"/>
          <c:showPercent val="0"/>
          <c:showBubbleSize val="0"/>
        </c:dLbls>
        <c:axId val="1613646640"/>
        <c:axId val="1613650448"/>
      </c:scatterChart>
      <c:valAx>
        <c:axId val="1613646640"/>
        <c:scaling>
          <c:orientation val="minMax"/>
        </c:scaling>
        <c:delete val="0"/>
        <c:axPos val="b"/>
        <c:title>
          <c:tx>
            <c:rich>
              <a:bodyPr/>
              <a:lstStyle/>
              <a:p>
                <a:pPr>
                  <a:defRPr/>
                </a:pPr>
                <a:r>
                  <a:rPr lang="en-US"/>
                  <a:t>X Variable 2</a:t>
                </a:r>
              </a:p>
            </c:rich>
          </c:tx>
          <c:overlay val="0"/>
        </c:title>
        <c:numFmt formatCode="General" sourceLinked="1"/>
        <c:majorTickMark val="out"/>
        <c:minorTickMark val="none"/>
        <c:tickLblPos val="nextTo"/>
        <c:crossAx val="1613650448"/>
        <c:crosses val="autoZero"/>
        <c:crossBetween val="midCat"/>
      </c:valAx>
      <c:valAx>
        <c:axId val="1613650448"/>
        <c:scaling>
          <c:orientation val="minMax"/>
        </c:scaling>
        <c:delete val="0"/>
        <c:axPos val="l"/>
        <c:title>
          <c:tx>
            <c:rich>
              <a:bodyPr/>
              <a:lstStyle/>
              <a:p>
                <a:pPr>
                  <a:defRPr/>
                </a:pPr>
                <a:r>
                  <a:rPr lang="en-US"/>
                  <a:t>Residuals</a:t>
                </a:r>
              </a:p>
            </c:rich>
          </c:tx>
          <c:overlay val="0"/>
        </c:title>
        <c:numFmt formatCode="General" sourceLinked="1"/>
        <c:majorTickMark val="out"/>
        <c:minorTickMark val="none"/>
        <c:tickLblPos val="nextTo"/>
        <c:crossAx val="1613646640"/>
        <c:crosses val="autoZero"/>
        <c:crossBetween val="midCat"/>
      </c:valAx>
    </c:plotArea>
    <c:plotVisOnly val="1"/>
    <c:dispBlanksAs val="gap"/>
    <c:showDLblsOverMax val="0"/>
  </c:chart>
  <c:printSettings>
    <c:headerFooter/>
    <c:pageMargins b="0.75" l="0.7" r="0.7" t="0.75" header="0.3" footer="0.3"/>
    <c:pageSetup/>
  </c:printSettings>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a:pPr>
            <a:r>
              <a:rPr lang="en-US"/>
              <a:t>Normal Probability Plot</a:t>
            </a:r>
          </a:p>
        </c:rich>
      </c:tx>
      <c:overlay val="0"/>
    </c:title>
    <c:autoTitleDeleted val="0"/>
    <c:plotArea>
      <c:layout/>
      <c:scatterChart>
        <c:scatterStyle val="lineMarker"/>
        <c:varyColors val="0"/>
        <c:ser>
          <c:idx val="0"/>
          <c:order val="0"/>
          <c:spPr>
            <a:ln w="19050">
              <a:noFill/>
            </a:ln>
          </c:spPr>
          <c:xVal>
            <c:numRef>
              <c:f>'Quadratic 10'!$E$26:$E$45</c:f>
              <c:numCache>
                <c:formatCode>General</c:formatCode>
                <c:ptCount val="20"/>
                <c:pt idx="0">
                  <c:v>2.5</c:v>
                </c:pt>
                <c:pt idx="1">
                  <c:v>7.5</c:v>
                </c:pt>
                <c:pt idx="2">
                  <c:v>12.5</c:v>
                </c:pt>
                <c:pt idx="3">
                  <c:v>17.5</c:v>
                </c:pt>
                <c:pt idx="4">
                  <c:v>22.5</c:v>
                </c:pt>
                <c:pt idx="5">
                  <c:v>27.5</c:v>
                </c:pt>
                <c:pt idx="6">
                  <c:v>32.5</c:v>
                </c:pt>
                <c:pt idx="7">
                  <c:v>37.5</c:v>
                </c:pt>
                <c:pt idx="8">
                  <c:v>42.5</c:v>
                </c:pt>
                <c:pt idx="9">
                  <c:v>47.5</c:v>
                </c:pt>
                <c:pt idx="10">
                  <c:v>52.5</c:v>
                </c:pt>
                <c:pt idx="11">
                  <c:v>57.5</c:v>
                </c:pt>
                <c:pt idx="12">
                  <c:v>62.5</c:v>
                </c:pt>
                <c:pt idx="13">
                  <c:v>67.5</c:v>
                </c:pt>
                <c:pt idx="14">
                  <c:v>72.5</c:v>
                </c:pt>
                <c:pt idx="15">
                  <c:v>77.5</c:v>
                </c:pt>
                <c:pt idx="16">
                  <c:v>82.5</c:v>
                </c:pt>
                <c:pt idx="17">
                  <c:v>87.5</c:v>
                </c:pt>
                <c:pt idx="18">
                  <c:v>92.5</c:v>
                </c:pt>
                <c:pt idx="19">
                  <c:v>97.5</c:v>
                </c:pt>
              </c:numCache>
            </c:numRef>
          </c:xVal>
          <c:yVal>
            <c:numRef>
              <c:f>'Quadratic 10'!$F$26:$F$45</c:f>
              <c:numCache>
                <c:formatCode>General</c:formatCode>
                <c:ptCount val="20"/>
                <c:pt idx="0">
                  <c:v>283</c:v>
                </c:pt>
                <c:pt idx="1">
                  <c:v>288</c:v>
                </c:pt>
                <c:pt idx="2">
                  <c:v>336</c:v>
                </c:pt>
                <c:pt idx="3">
                  <c:v>388</c:v>
                </c:pt>
                <c:pt idx="4">
                  <c:v>406</c:v>
                </c:pt>
                <c:pt idx="5">
                  <c:v>412</c:v>
                </c:pt>
                <c:pt idx="6">
                  <c:v>416</c:v>
                </c:pt>
                <c:pt idx="7">
                  <c:v>428</c:v>
                </c:pt>
                <c:pt idx="8">
                  <c:v>435</c:v>
                </c:pt>
                <c:pt idx="9">
                  <c:v>435</c:v>
                </c:pt>
                <c:pt idx="10">
                  <c:v>452</c:v>
                </c:pt>
                <c:pt idx="11">
                  <c:v>462</c:v>
                </c:pt>
                <c:pt idx="12">
                  <c:v>474</c:v>
                </c:pt>
                <c:pt idx="13">
                  <c:v>476</c:v>
                </c:pt>
                <c:pt idx="14">
                  <c:v>487</c:v>
                </c:pt>
                <c:pt idx="15">
                  <c:v>497</c:v>
                </c:pt>
                <c:pt idx="16">
                  <c:v>523</c:v>
                </c:pt>
                <c:pt idx="17">
                  <c:v>528</c:v>
                </c:pt>
                <c:pt idx="18">
                  <c:v>532</c:v>
                </c:pt>
                <c:pt idx="19">
                  <c:v>552</c:v>
                </c:pt>
              </c:numCache>
            </c:numRef>
          </c:yVal>
          <c:smooth val="0"/>
          <c:extLst>
            <c:ext xmlns:c16="http://schemas.microsoft.com/office/drawing/2014/chart" uri="{C3380CC4-5D6E-409C-BE32-E72D297353CC}">
              <c16:uniqueId val="{00000000-EDCE-4947-979F-F92810EE00CB}"/>
            </c:ext>
          </c:extLst>
        </c:ser>
        <c:dLbls>
          <c:showLegendKey val="0"/>
          <c:showVal val="0"/>
          <c:showCatName val="0"/>
          <c:showSerName val="0"/>
          <c:showPercent val="0"/>
          <c:showBubbleSize val="0"/>
        </c:dLbls>
        <c:axId val="1614944224"/>
        <c:axId val="1614942592"/>
      </c:scatterChart>
      <c:valAx>
        <c:axId val="1614944224"/>
        <c:scaling>
          <c:orientation val="minMax"/>
        </c:scaling>
        <c:delete val="0"/>
        <c:axPos val="b"/>
        <c:title>
          <c:tx>
            <c:rich>
              <a:bodyPr/>
              <a:lstStyle/>
              <a:p>
                <a:pPr>
                  <a:defRPr/>
                </a:pPr>
                <a:r>
                  <a:rPr lang="en-US"/>
                  <a:t>Sample Percentile</a:t>
                </a:r>
              </a:p>
            </c:rich>
          </c:tx>
          <c:overlay val="0"/>
        </c:title>
        <c:numFmt formatCode="General" sourceLinked="1"/>
        <c:majorTickMark val="out"/>
        <c:minorTickMark val="none"/>
        <c:tickLblPos val="nextTo"/>
        <c:crossAx val="1614942592"/>
        <c:crosses val="autoZero"/>
        <c:crossBetween val="midCat"/>
      </c:valAx>
      <c:valAx>
        <c:axId val="1614942592"/>
        <c:scaling>
          <c:orientation val="minMax"/>
        </c:scaling>
        <c:delete val="0"/>
        <c:axPos val="l"/>
        <c:title>
          <c:tx>
            <c:rich>
              <a:bodyPr/>
              <a:lstStyle/>
              <a:p>
                <a:pPr>
                  <a:defRPr/>
                </a:pPr>
                <a:r>
                  <a:rPr lang="en-US"/>
                  <a:t>Y</a:t>
                </a:r>
              </a:p>
            </c:rich>
          </c:tx>
          <c:overlay val="0"/>
        </c:title>
        <c:numFmt formatCode="General" sourceLinked="1"/>
        <c:majorTickMark val="out"/>
        <c:minorTickMark val="none"/>
        <c:tickLblPos val="nextTo"/>
        <c:crossAx val="1614944224"/>
        <c:crosses val="autoZero"/>
        <c:crossBetween val="midCat"/>
      </c:valAx>
    </c:plotArea>
    <c:plotVisOnly val="1"/>
    <c:dispBlanksAs val="gap"/>
    <c:showDLblsOverMax val="0"/>
  </c:chart>
  <c:printSettings>
    <c:headerFooter/>
    <c:pageMargins b="0.75" l="0.7" r="0.7" t="0.75" header="0.3" footer="0.3"/>
    <c:pageSetup/>
  </c:printSettings>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Linear</a:t>
            </a:r>
            <a:r>
              <a:rPr lang="en-US" baseline="0"/>
              <a:t> trend</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v>Actual value of unit sold</c:v>
          </c:tx>
          <c:spPr>
            <a:ln w="28575" cap="rnd">
              <a:solidFill>
                <a:schemeClr val="accent1"/>
              </a:solidFill>
              <a:round/>
            </a:ln>
            <a:effectLst/>
          </c:spPr>
          <c:marker>
            <c:symbol val="none"/>
          </c:marker>
          <c:val>
            <c:numRef>
              <c:f>'15'!$D$2:$D$13</c:f>
              <c:numCache>
                <c:formatCode>0</c:formatCode>
                <c:ptCount val="12"/>
                <c:pt idx="0">
                  <c:v>23</c:v>
                </c:pt>
                <c:pt idx="1">
                  <c:v>25</c:v>
                </c:pt>
                <c:pt idx="2">
                  <c:v>36</c:v>
                </c:pt>
                <c:pt idx="3">
                  <c:v>31</c:v>
                </c:pt>
                <c:pt idx="4">
                  <c:v>26</c:v>
                </c:pt>
                <c:pt idx="5">
                  <c:v>28</c:v>
                </c:pt>
                <c:pt idx="6">
                  <c:v>48</c:v>
                </c:pt>
                <c:pt idx="7">
                  <c:v>36</c:v>
                </c:pt>
                <c:pt idx="8">
                  <c:v>31</c:v>
                </c:pt>
                <c:pt idx="9">
                  <c:v>42</c:v>
                </c:pt>
                <c:pt idx="10">
                  <c:v>53</c:v>
                </c:pt>
                <c:pt idx="11">
                  <c:v>43</c:v>
                </c:pt>
              </c:numCache>
            </c:numRef>
          </c:val>
          <c:smooth val="0"/>
          <c:extLst>
            <c:ext xmlns:c16="http://schemas.microsoft.com/office/drawing/2014/chart" uri="{C3380CC4-5D6E-409C-BE32-E72D297353CC}">
              <c16:uniqueId val="{00000000-EDC2-4216-A9F8-86B575B33A3E}"/>
            </c:ext>
          </c:extLst>
        </c:ser>
        <c:ser>
          <c:idx val="1"/>
          <c:order val="1"/>
          <c:tx>
            <c:v>Predicted value of unit sold</c:v>
          </c:tx>
          <c:spPr>
            <a:ln w="28575" cap="rnd">
              <a:solidFill>
                <a:schemeClr val="accent2"/>
              </a:solidFill>
              <a:round/>
            </a:ln>
            <a:effectLst/>
          </c:spPr>
          <c:marker>
            <c:symbol val="none"/>
          </c:marker>
          <c:val>
            <c:numRef>
              <c:f>'15'!$E$2:$E$13</c:f>
              <c:numCache>
                <c:formatCode>General</c:formatCode>
                <c:ptCount val="12"/>
                <c:pt idx="0">
                  <c:v>24.320512820512821</c:v>
                </c:pt>
                <c:pt idx="1">
                  <c:v>26.292540792540791</c:v>
                </c:pt>
                <c:pt idx="2">
                  <c:v>28.264568764568764</c:v>
                </c:pt>
                <c:pt idx="3">
                  <c:v>30.236596736596734</c:v>
                </c:pt>
                <c:pt idx="4">
                  <c:v>32.208624708624711</c:v>
                </c:pt>
                <c:pt idx="5">
                  <c:v>34.180652680652678</c:v>
                </c:pt>
                <c:pt idx="6">
                  <c:v>36.152680652680651</c:v>
                </c:pt>
                <c:pt idx="7">
                  <c:v>38.124708624708624</c:v>
                </c:pt>
                <c:pt idx="8">
                  <c:v>40.096736596736591</c:v>
                </c:pt>
                <c:pt idx="9">
                  <c:v>42.068764568764564</c:v>
                </c:pt>
                <c:pt idx="10">
                  <c:v>44.040792540792538</c:v>
                </c:pt>
                <c:pt idx="11">
                  <c:v>46.012820512820511</c:v>
                </c:pt>
              </c:numCache>
            </c:numRef>
          </c:val>
          <c:smooth val="0"/>
          <c:extLst>
            <c:ext xmlns:c16="http://schemas.microsoft.com/office/drawing/2014/chart" uri="{C3380CC4-5D6E-409C-BE32-E72D297353CC}">
              <c16:uniqueId val="{00000001-EDC2-4216-A9F8-86B575B33A3E}"/>
            </c:ext>
          </c:extLst>
        </c:ser>
        <c:dLbls>
          <c:showLegendKey val="0"/>
          <c:showVal val="0"/>
          <c:showCatName val="0"/>
          <c:showSerName val="0"/>
          <c:showPercent val="0"/>
          <c:showBubbleSize val="0"/>
        </c:dLbls>
        <c:smooth val="0"/>
        <c:axId val="1614943136"/>
        <c:axId val="1614938784"/>
      </c:lineChart>
      <c:catAx>
        <c:axId val="1614943136"/>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Time</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614938784"/>
        <c:crosses val="autoZero"/>
        <c:auto val="1"/>
        <c:lblAlgn val="ctr"/>
        <c:lblOffset val="100"/>
        <c:noMultiLvlLbl val="0"/>
      </c:catAx>
      <c:valAx>
        <c:axId val="1614938784"/>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Units</a:t>
                </a:r>
                <a:r>
                  <a:rPr lang="en-US" baseline="0"/>
                  <a:t> sold</a:t>
                </a:r>
                <a:endParaRPr lang="en-US"/>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614943136"/>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1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Seasonal</a:t>
            </a:r>
            <a:r>
              <a:rPr lang="en-US" baseline="0"/>
              <a:t> forecast</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manualLayout>
          <c:layoutTarget val="inner"/>
          <c:xMode val="edge"/>
          <c:yMode val="edge"/>
          <c:x val="0.15603937007874016"/>
          <c:y val="4.3849493487699009E-2"/>
          <c:w val="0.84396062992125986"/>
          <c:h val="0.49653436952797686"/>
        </c:manualLayout>
      </c:layout>
      <c:lineChart>
        <c:grouping val="standard"/>
        <c:varyColors val="0"/>
        <c:ser>
          <c:idx val="0"/>
          <c:order val="0"/>
          <c:tx>
            <c:v>Actual value of unit sold</c:v>
          </c:tx>
          <c:spPr>
            <a:ln w="28575" cap="rnd">
              <a:solidFill>
                <a:schemeClr val="accent1"/>
              </a:solidFill>
              <a:round/>
            </a:ln>
            <a:effectLst/>
          </c:spPr>
          <c:marker>
            <c:symbol val="none"/>
          </c:marker>
          <c:val>
            <c:numRef>
              <c:f>'15'!$D$22:$D$33</c:f>
              <c:numCache>
                <c:formatCode>0</c:formatCode>
                <c:ptCount val="12"/>
                <c:pt idx="0">
                  <c:v>23</c:v>
                </c:pt>
                <c:pt idx="1">
                  <c:v>25</c:v>
                </c:pt>
                <c:pt idx="2">
                  <c:v>36</c:v>
                </c:pt>
                <c:pt idx="3">
                  <c:v>31</c:v>
                </c:pt>
                <c:pt idx="4">
                  <c:v>26</c:v>
                </c:pt>
                <c:pt idx="5">
                  <c:v>28</c:v>
                </c:pt>
                <c:pt idx="6">
                  <c:v>48</c:v>
                </c:pt>
                <c:pt idx="7">
                  <c:v>36</c:v>
                </c:pt>
                <c:pt idx="8">
                  <c:v>31</c:v>
                </c:pt>
                <c:pt idx="9">
                  <c:v>42</c:v>
                </c:pt>
                <c:pt idx="10">
                  <c:v>53</c:v>
                </c:pt>
                <c:pt idx="11">
                  <c:v>43</c:v>
                </c:pt>
              </c:numCache>
            </c:numRef>
          </c:val>
          <c:smooth val="0"/>
          <c:extLst>
            <c:ext xmlns:c16="http://schemas.microsoft.com/office/drawing/2014/chart" uri="{C3380CC4-5D6E-409C-BE32-E72D297353CC}">
              <c16:uniqueId val="{00000000-F215-4AF9-AE28-14398F6CBE19}"/>
            </c:ext>
          </c:extLst>
        </c:ser>
        <c:ser>
          <c:idx val="1"/>
          <c:order val="1"/>
          <c:tx>
            <c:v>Seasonal forecast</c:v>
          </c:tx>
          <c:spPr>
            <a:ln w="28575" cap="rnd">
              <a:solidFill>
                <a:schemeClr val="accent2"/>
              </a:solidFill>
              <a:round/>
            </a:ln>
            <a:effectLst/>
          </c:spPr>
          <c:marker>
            <c:symbol val="none"/>
          </c:marker>
          <c:val>
            <c:numRef>
              <c:f>'15'!$G$22:$G$33</c:f>
              <c:numCache>
                <c:formatCode>General</c:formatCode>
                <c:ptCount val="12"/>
                <c:pt idx="0">
                  <c:v>20.478448938674632</c:v>
                </c:pt>
                <c:pt idx="1">
                  <c:v>24.262601620881956</c:v>
                </c:pt>
                <c:pt idx="2">
                  <c:v>35.847119351327535</c:v>
                </c:pt>
                <c:pt idx="3">
                  <c:v>29.269421953408266</c:v>
                </c:pt>
                <c:pt idx="4">
                  <c:v>27.120426339208965</c:v>
                </c:pt>
                <c:pt idx="5">
                  <c:v>31.541704762427639</c:v>
                </c:pt>
                <c:pt idx="6">
                  <c:v>45.851379124936244</c:v>
                </c:pt>
                <c:pt idx="7">
                  <c:v>36.905217650924641</c:v>
                </c:pt>
                <c:pt idx="8">
                  <c:v>33.762403739743291</c:v>
                </c:pt>
                <c:pt idx="9">
                  <c:v>38.820807903973318</c:v>
                </c:pt>
                <c:pt idx="10">
                  <c:v>55.855638898544946</c:v>
                </c:pt>
                <c:pt idx="11">
                  <c:v>44.541013348441005</c:v>
                </c:pt>
              </c:numCache>
            </c:numRef>
          </c:val>
          <c:smooth val="0"/>
          <c:extLst>
            <c:ext xmlns:c16="http://schemas.microsoft.com/office/drawing/2014/chart" uri="{C3380CC4-5D6E-409C-BE32-E72D297353CC}">
              <c16:uniqueId val="{00000001-F215-4AF9-AE28-14398F6CBE19}"/>
            </c:ext>
          </c:extLst>
        </c:ser>
        <c:dLbls>
          <c:showLegendKey val="0"/>
          <c:showVal val="0"/>
          <c:showCatName val="0"/>
          <c:showSerName val="0"/>
          <c:showPercent val="0"/>
          <c:showBubbleSize val="0"/>
        </c:dLbls>
        <c:smooth val="0"/>
        <c:axId val="1614940960"/>
        <c:axId val="1614944768"/>
      </c:lineChart>
      <c:catAx>
        <c:axId val="1614940960"/>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Time</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614944768"/>
        <c:crosses val="autoZero"/>
        <c:auto val="1"/>
        <c:lblAlgn val="ctr"/>
        <c:lblOffset val="100"/>
        <c:noMultiLvlLbl val="0"/>
      </c:catAx>
      <c:valAx>
        <c:axId val="1614944768"/>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Units</a:t>
                </a:r>
                <a:r>
                  <a:rPr lang="en-US" baseline="0"/>
                  <a:t> sold</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614940960"/>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1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a:pPr>
            <a:r>
              <a:rPr lang="en-US"/>
              <a:t>X Variable 1  Residual Plot</a:t>
            </a:r>
          </a:p>
        </c:rich>
      </c:tx>
      <c:overlay val="0"/>
    </c:title>
    <c:autoTitleDeleted val="0"/>
    <c:plotArea>
      <c:layout/>
      <c:scatterChart>
        <c:scatterStyle val="lineMarker"/>
        <c:varyColors val="0"/>
        <c:ser>
          <c:idx val="0"/>
          <c:order val="0"/>
          <c:spPr>
            <a:ln w="19050">
              <a:noFill/>
            </a:ln>
          </c:spPr>
          <c:xVal>
            <c:numRef>
              <c:f>'15'!$C$2:$C$13</c:f>
              <c:numCache>
                <c:formatCode>General</c:formatCode>
                <c:ptCount val="12"/>
                <c:pt idx="0">
                  <c:v>1</c:v>
                </c:pt>
                <c:pt idx="1">
                  <c:v>2</c:v>
                </c:pt>
                <c:pt idx="2">
                  <c:v>3</c:v>
                </c:pt>
                <c:pt idx="3">
                  <c:v>4</c:v>
                </c:pt>
                <c:pt idx="4">
                  <c:v>5</c:v>
                </c:pt>
                <c:pt idx="5">
                  <c:v>6</c:v>
                </c:pt>
                <c:pt idx="6">
                  <c:v>7</c:v>
                </c:pt>
                <c:pt idx="7">
                  <c:v>8</c:v>
                </c:pt>
                <c:pt idx="8">
                  <c:v>9</c:v>
                </c:pt>
                <c:pt idx="9">
                  <c:v>10</c:v>
                </c:pt>
                <c:pt idx="10">
                  <c:v>11</c:v>
                </c:pt>
                <c:pt idx="11">
                  <c:v>12</c:v>
                </c:pt>
              </c:numCache>
            </c:numRef>
          </c:xVal>
          <c:yVal>
            <c:numRef>
              <c:f>'Linear 15'!$C$25:$C$36</c:f>
              <c:numCache>
                <c:formatCode>General</c:formatCode>
                <c:ptCount val="12"/>
                <c:pt idx="0">
                  <c:v>-1.3205128205128212</c:v>
                </c:pt>
                <c:pt idx="1">
                  <c:v>-1.292540792540791</c:v>
                </c:pt>
                <c:pt idx="2">
                  <c:v>7.7354312354312356</c:v>
                </c:pt>
                <c:pt idx="3">
                  <c:v>0.7634032634032657</c:v>
                </c:pt>
                <c:pt idx="4">
                  <c:v>-6.2086247086247113</c:v>
                </c:pt>
                <c:pt idx="5">
                  <c:v>-6.1806526806526776</c:v>
                </c:pt>
                <c:pt idx="6">
                  <c:v>11.847319347319349</c:v>
                </c:pt>
                <c:pt idx="7">
                  <c:v>-2.1247086247086244</c:v>
                </c:pt>
                <c:pt idx="8">
                  <c:v>-9.0967365967365907</c:v>
                </c:pt>
                <c:pt idx="9">
                  <c:v>-6.876456876456416E-2</c:v>
                </c:pt>
                <c:pt idx="10">
                  <c:v>8.9592074592074624</c:v>
                </c:pt>
                <c:pt idx="11">
                  <c:v>-3.012820512820511</c:v>
                </c:pt>
              </c:numCache>
            </c:numRef>
          </c:yVal>
          <c:smooth val="0"/>
          <c:extLst>
            <c:ext xmlns:c16="http://schemas.microsoft.com/office/drawing/2014/chart" uri="{C3380CC4-5D6E-409C-BE32-E72D297353CC}">
              <c16:uniqueId val="{00000000-E15F-4C1E-89FE-26B4185AD784}"/>
            </c:ext>
          </c:extLst>
        </c:ser>
        <c:dLbls>
          <c:showLegendKey val="0"/>
          <c:showVal val="0"/>
          <c:showCatName val="0"/>
          <c:showSerName val="0"/>
          <c:showPercent val="0"/>
          <c:showBubbleSize val="0"/>
        </c:dLbls>
        <c:axId val="1614939872"/>
        <c:axId val="1614940416"/>
      </c:scatterChart>
      <c:valAx>
        <c:axId val="1614939872"/>
        <c:scaling>
          <c:orientation val="minMax"/>
        </c:scaling>
        <c:delete val="0"/>
        <c:axPos val="b"/>
        <c:title>
          <c:tx>
            <c:rich>
              <a:bodyPr/>
              <a:lstStyle/>
              <a:p>
                <a:pPr>
                  <a:defRPr/>
                </a:pPr>
                <a:r>
                  <a:rPr lang="en-US"/>
                  <a:t>X Variable 1</a:t>
                </a:r>
              </a:p>
            </c:rich>
          </c:tx>
          <c:overlay val="0"/>
        </c:title>
        <c:numFmt formatCode="General" sourceLinked="1"/>
        <c:majorTickMark val="out"/>
        <c:minorTickMark val="none"/>
        <c:tickLblPos val="nextTo"/>
        <c:crossAx val="1614940416"/>
        <c:crosses val="autoZero"/>
        <c:crossBetween val="midCat"/>
      </c:valAx>
      <c:valAx>
        <c:axId val="1614940416"/>
        <c:scaling>
          <c:orientation val="minMax"/>
        </c:scaling>
        <c:delete val="0"/>
        <c:axPos val="l"/>
        <c:title>
          <c:tx>
            <c:rich>
              <a:bodyPr/>
              <a:lstStyle/>
              <a:p>
                <a:pPr>
                  <a:defRPr/>
                </a:pPr>
                <a:r>
                  <a:rPr lang="en-US"/>
                  <a:t>Residuals</a:t>
                </a:r>
              </a:p>
            </c:rich>
          </c:tx>
          <c:overlay val="0"/>
        </c:title>
        <c:numFmt formatCode="General" sourceLinked="1"/>
        <c:majorTickMark val="out"/>
        <c:minorTickMark val="none"/>
        <c:tickLblPos val="nextTo"/>
        <c:crossAx val="1614939872"/>
        <c:crosses val="autoZero"/>
        <c:crossBetween val="midCat"/>
      </c:valAx>
    </c:plotArea>
    <c:plotVisOnly val="1"/>
    <c:dispBlanksAs val="gap"/>
    <c:showDLblsOverMax val="0"/>
  </c:chart>
  <c:printSettings>
    <c:headerFooter/>
    <c:pageMargins b="0.75" l="0.7" r="0.7" t="0.75" header="0.3" footer="0.3"/>
    <c:pageSetup/>
  </c:printSettings>
</c:chartSpace>
</file>

<file path=xl/charts/chart1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a:pPr>
            <a:r>
              <a:rPr lang="en-US"/>
              <a:t>Normal Probability Plot</a:t>
            </a:r>
          </a:p>
        </c:rich>
      </c:tx>
      <c:overlay val="0"/>
    </c:title>
    <c:autoTitleDeleted val="0"/>
    <c:plotArea>
      <c:layout/>
      <c:scatterChart>
        <c:scatterStyle val="lineMarker"/>
        <c:varyColors val="0"/>
        <c:ser>
          <c:idx val="0"/>
          <c:order val="0"/>
          <c:spPr>
            <a:ln w="19050">
              <a:noFill/>
            </a:ln>
          </c:spPr>
          <c:xVal>
            <c:numRef>
              <c:f>'Linear 15'!$E$25:$E$36</c:f>
              <c:numCache>
                <c:formatCode>General</c:formatCode>
                <c:ptCount val="12"/>
                <c:pt idx="0">
                  <c:v>4.166666666666667</c:v>
                </c:pt>
                <c:pt idx="1">
                  <c:v>12.5</c:v>
                </c:pt>
                <c:pt idx="2">
                  <c:v>20.833333333333336</c:v>
                </c:pt>
                <c:pt idx="3">
                  <c:v>29.166666666666668</c:v>
                </c:pt>
                <c:pt idx="4">
                  <c:v>37.5</c:v>
                </c:pt>
                <c:pt idx="5">
                  <c:v>45.833333333333336</c:v>
                </c:pt>
                <c:pt idx="6">
                  <c:v>54.166666666666664</c:v>
                </c:pt>
                <c:pt idx="7">
                  <c:v>62.5</c:v>
                </c:pt>
                <c:pt idx="8">
                  <c:v>70.833333333333343</c:v>
                </c:pt>
                <c:pt idx="9">
                  <c:v>79.166666666666671</c:v>
                </c:pt>
                <c:pt idx="10">
                  <c:v>87.500000000000014</c:v>
                </c:pt>
                <c:pt idx="11">
                  <c:v>95.833333333333343</c:v>
                </c:pt>
              </c:numCache>
            </c:numRef>
          </c:xVal>
          <c:yVal>
            <c:numRef>
              <c:f>'Linear 15'!$F$25:$F$36</c:f>
              <c:numCache>
                <c:formatCode>General</c:formatCode>
                <c:ptCount val="12"/>
                <c:pt idx="0">
                  <c:v>23</c:v>
                </c:pt>
                <c:pt idx="1">
                  <c:v>25</c:v>
                </c:pt>
                <c:pt idx="2">
                  <c:v>26</c:v>
                </c:pt>
                <c:pt idx="3">
                  <c:v>28</c:v>
                </c:pt>
                <c:pt idx="4">
                  <c:v>31</c:v>
                </c:pt>
                <c:pt idx="5">
                  <c:v>31</c:v>
                </c:pt>
                <c:pt idx="6">
                  <c:v>36</c:v>
                </c:pt>
                <c:pt idx="7">
                  <c:v>36</c:v>
                </c:pt>
                <c:pt idx="8">
                  <c:v>42</c:v>
                </c:pt>
                <c:pt idx="9">
                  <c:v>43</c:v>
                </c:pt>
                <c:pt idx="10">
                  <c:v>48</c:v>
                </c:pt>
                <c:pt idx="11">
                  <c:v>53</c:v>
                </c:pt>
              </c:numCache>
            </c:numRef>
          </c:yVal>
          <c:smooth val="0"/>
          <c:extLst>
            <c:ext xmlns:c16="http://schemas.microsoft.com/office/drawing/2014/chart" uri="{C3380CC4-5D6E-409C-BE32-E72D297353CC}">
              <c16:uniqueId val="{00000000-C44A-4D31-821E-06A6AB0B245F}"/>
            </c:ext>
          </c:extLst>
        </c:ser>
        <c:dLbls>
          <c:showLegendKey val="0"/>
          <c:showVal val="0"/>
          <c:showCatName val="0"/>
          <c:showSerName val="0"/>
          <c:showPercent val="0"/>
          <c:showBubbleSize val="0"/>
        </c:dLbls>
        <c:axId val="1615342848"/>
        <c:axId val="1615343392"/>
      </c:scatterChart>
      <c:valAx>
        <c:axId val="1615342848"/>
        <c:scaling>
          <c:orientation val="minMax"/>
        </c:scaling>
        <c:delete val="0"/>
        <c:axPos val="b"/>
        <c:title>
          <c:tx>
            <c:rich>
              <a:bodyPr/>
              <a:lstStyle/>
              <a:p>
                <a:pPr>
                  <a:defRPr/>
                </a:pPr>
                <a:r>
                  <a:rPr lang="en-US"/>
                  <a:t>Sample Percentile</a:t>
                </a:r>
              </a:p>
            </c:rich>
          </c:tx>
          <c:overlay val="0"/>
        </c:title>
        <c:numFmt formatCode="General" sourceLinked="1"/>
        <c:majorTickMark val="out"/>
        <c:minorTickMark val="none"/>
        <c:tickLblPos val="nextTo"/>
        <c:crossAx val="1615343392"/>
        <c:crosses val="autoZero"/>
        <c:crossBetween val="midCat"/>
      </c:valAx>
      <c:valAx>
        <c:axId val="1615343392"/>
        <c:scaling>
          <c:orientation val="minMax"/>
        </c:scaling>
        <c:delete val="0"/>
        <c:axPos val="l"/>
        <c:title>
          <c:tx>
            <c:rich>
              <a:bodyPr/>
              <a:lstStyle/>
              <a:p>
                <a:pPr>
                  <a:defRPr/>
                </a:pPr>
                <a:r>
                  <a:rPr lang="en-US"/>
                  <a:t>Y</a:t>
                </a:r>
              </a:p>
            </c:rich>
          </c:tx>
          <c:overlay val="0"/>
        </c:title>
        <c:numFmt formatCode="General" sourceLinked="1"/>
        <c:majorTickMark val="out"/>
        <c:minorTickMark val="none"/>
        <c:tickLblPos val="nextTo"/>
        <c:crossAx val="1615342848"/>
        <c:crosses val="autoZero"/>
        <c:crossBetween val="midCat"/>
      </c:valAx>
    </c:plotArea>
    <c:plotVisOnly val="1"/>
    <c:dispBlanksAs val="gap"/>
    <c:showDLblsOverMax val="0"/>
  </c:chart>
  <c:printSettings>
    <c:headerFooter/>
    <c:pageMargins b="0.75" l="0.7" r="0.7" t="0.75" header="0.3" footer="0.3"/>
    <c:pageSetup/>
  </c:printSettings>
</c:chartSpace>
</file>

<file path=xl/charts/chart1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Additive</a:t>
            </a:r>
            <a:r>
              <a:rPr lang="en-US" baseline="0"/>
              <a:t> seasonal technique</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v>Actual value</c:v>
          </c:tx>
          <c:spPr>
            <a:ln w="28575" cap="rnd">
              <a:solidFill>
                <a:schemeClr val="accent1"/>
              </a:solidFill>
              <a:round/>
            </a:ln>
            <a:effectLst/>
          </c:spPr>
          <c:marker>
            <c:symbol val="none"/>
          </c:marker>
          <c:cat>
            <c:numRef>
              <c:f>'17'!$C$6:$C$13</c:f>
              <c:numCache>
                <c:formatCode>General</c:formatCode>
                <c:ptCount val="8"/>
                <c:pt idx="0">
                  <c:v>5</c:v>
                </c:pt>
                <c:pt idx="1">
                  <c:v>6</c:v>
                </c:pt>
                <c:pt idx="2">
                  <c:v>7</c:v>
                </c:pt>
                <c:pt idx="3">
                  <c:v>8</c:v>
                </c:pt>
                <c:pt idx="4">
                  <c:v>9</c:v>
                </c:pt>
                <c:pt idx="5">
                  <c:v>10</c:v>
                </c:pt>
                <c:pt idx="6">
                  <c:v>11</c:v>
                </c:pt>
                <c:pt idx="7">
                  <c:v>12</c:v>
                </c:pt>
              </c:numCache>
            </c:numRef>
          </c:cat>
          <c:val>
            <c:numRef>
              <c:f>'17'!$D$6:$D$13</c:f>
              <c:numCache>
                <c:formatCode>0</c:formatCode>
                <c:ptCount val="8"/>
                <c:pt idx="0">
                  <c:v>26</c:v>
                </c:pt>
                <c:pt idx="1">
                  <c:v>28</c:v>
                </c:pt>
                <c:pt idx="2">
                  <c:v>48</c:v>
                </c:pt>
                <c:pt idx="3">
                  <c:v>36</c:v>
                </c:pt>
                <c:pt idx="4">
                  <c:v>31</c:v>
                </c:pt>
                <c:pt idx="5">
                  <c:v>42</c:v>
                </c:pt>
                <c:pt idx="6">
                  <c:v>53</c:v>
                </c:pt>
                <c:pt idx="7">
                  <c:v>43</c:v>
                </c:pt>
              </c:numCache>
            </c:numRef>
          </c:val>
          <c:smooth val="0"/>
          <c:extLst>
            <c:ext xmlns:c16="http://schemas.microsoft.com/office/drawing/2014/chart" uri="{C3380CC4-5D6E-409C-BE32-E72D297353CC}">
              <c16:uniqueId val="{00000000-6DC8-41A8-BC97-79030C552451}"/>
            </c:ext>
          </c:extLst>
        </c:ser>
        <c:ser>
          <c:idx val="1"/>
          <c:order val="1"/>
          <c:tx>
            <c:v>Forecasted value</c:v>
          </c:tx>
          <c:spPr>
            <a:ln w="28575" cap="rnd">
              <a:solidFill>
                <a:schemeClr val="accent2"/>
              </a:solidFill>
              <a:round/>
            </a:ln>
            <a:effectLst/>
          </c:spPr>
          <c:marker>
            <c:symbol val="none"/>
          </c:marker>
          <c:cat>
            <c:numRef>
              <c:f>'17'!$C$6:$C$13</c:f>
              <c:numCache>
                <c:formatCode>General</c:formatCode>
                <c:ptCount val="8"/>
                <c:pt idx="0">
                  <c:v>5</c:v>
                </c:pt>
                <c:pt idx="1">
                  <c:v>6</c:v>
                </c:pt>
                <c:pt idx="2">
                  <c:v>7</c:v>
                </c:pt>
                <c:pt idx="3">
                  <c:v>8</c:v>
                </c:pt>
                <c:pt idx="4">
                  <c:v>9</c:v>
                </c:pt>
                <c:pt idx="5">
                  <c:v>10</c:v>
                </c:pt>
                <c:pt idx="6">
                  <c:v>11</c:v>
                </c:pt>
                <c:pt idx="7">
                  <c:v>12</c:v>
                </c:pt>
              </c:numCache>
            </c:numRef>
          </c:cat>
          <c:val>
            <c:numRef>
              <c:f>'17'!$G$6:$G$13</c:f>
              <c:numCache>
                <c:formatCode>0.00</c:formatCode>
                <c:ptCount val="8"/>
                <c:pt idx="0">
                  <c:v>23</c:v>
                </c:pt>
                <c:pt idx="1">
                  <c:v>26.794111856376638</c:v>
                </c:pt>
                <c:pt idx="2">
                  <c:v>38.515277928356198</c:v>
                </c:pt>
                <c:pt idx="3">
                  <c:v>39.187495369413973</c:v>
                </c:pt>
                <c:pt idx="4">
                  <c:v>30.44353667294374</c:v>
                </c:pt>
                <c:pt idx="5">
                  <c:v>32.08123429004516</c:v>
                </c:pt>
                <c:pt idx="6">
                  <c:v>52.220473615423785</c:v>
                </c:pt>
                <c:pt idx="7">
                  <c:v>42.777094435601725</c:v>
                </c:pt>
              </c:numCache>
            </c:numRef>
          </c:val>
          <c:smooth val="0"/>
          <c:extLst>
            <c:ext xmlns:c16="http://schemas.microsoft.com/office/drawing/2014/chart" uri="{C3380CC4-5D6E-409C-BE32-E72D297353CC}">
              <c16:uniqueId val="{00000001-6DC8-41A8-BC97-79030C552451}"/>
            </c:ext>
          </c:extLst>
        </c:ser>
        <c:dLbls>
          <c:showLegendKey val="0"/>
          <c:showVal val="0"/>
          <c:showCatName val="0"/>
          <c:showSerName val="0"/>
          <c:showPercent val="0"/>
          <c:showBubbleSize val="0"/>
        </c:dLbls>
        <c:smooth val="0"/>
        <c:axId val="1615344480"/>
        <c:axId val="1615347744"/>
      </c:lineChart>
      <c:catAx>
        <c:axId val="1615344480"/>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615347744"/>
        <c:crosses val="autoZero"/>
        <c:auto val="1"/>
        <c:lblAlgn val="ctr"/>
        <c:lblOffset val="100"/>
        <c:noMultiLvlLbl val="0"/>
      </c:catAx>
      <c:valAx>
        <c:axId val="1615347744"/>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615344480"/>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1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Holt</a:t>
            </a:r>
            <a:r>
              <a:rPr lang="en-US" baseline="0"/>
              <a:t> winter's additive method</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v>Actual sales</c:v>
          </c:tx>
          <c:spPr>
            <a:ln w="28575" cap="rnd">
              <a:solidFill>
                <a:schemeClr val="accent1"/>
              </a:solidFill>
              <a:round/>
            </a:ln>
            <a:effectLst/>
          </c:spPr>
          <c:marker>
            <c:symbol val="none"/>
          </c:marker>
          <c:cat>
            <c:numRef>
              <c:f>'20'!$C$6:$C$13</c:f>
              <c:numCache>
                <c:formatCode>General</c:formatCode>
                <c:ptCount val="8"/>
                <c:pt idx="0">
                  <c:v>5</c:v>
                </c:pt>
                <c:pt idx="1">
                  <c:v>6</c:v>
                </c:pt>
                <c:pt idx="2">
                  <c:v>7</c:v>
                </c:pt>
                <c:pt idx="3">
                  <c:v>8</c:v>
                </c:pt>
                <c:pt idx="4">
                  <c:v>9</c:v>
                </c:pt>
                <c:pt idx="5">
                  <c:v>10</c:v>
                </c:pt>
                <c:pt idx="6">
                  <c:v>11</c:v>
                </c:pt>
                <c:pt idx="7">
                  <c:v>12</c:v>
                </c:pt>
              </c:numCache>
            </c:numRef>
          </c:cat>
          <c:val>
            <c:numRef>
              <c:f>'20'!$D$6:$D$13</c:f>
              <c:numCache>
                <c:formatCode>0</c:formatCode>
                <c:ptCount val="8"/>
                <c:pt idx="0">
                  <c:v>26</c:v>
                </c:pt>
                <c:pt idx="1">
                  <c:v>28</c:v>
                </c:pt>
                <c:pt idx="2">
                  <c:v>48</c:v>
                </c:pt>
                <c:pt idx="3">
                  <c:v>36</c:v>
                </c:pt>
                <c:pt idx="4">
                  <c:v>31</c:v>
                </c:pt>
                <c:pt idx="5">
                  <c:v>42</c:v>
                </c:pt>
                <c:pt idx="6">
                  <c:v>53</c:v>
                </c:pt>
                <c:pt idx="7">
                  <c:v>43</c:v>
                </c:pt>
              </c:numCache>
            </c:numRef>
          </c:val>
          <c:smooth val="0"/>
          <c:extLst>
            <c:ext xmlns:c16="http://schemas.microsoft.com/office/drawing/2014/chart" uri="{C3380CC4-5D6E-409C-BE32-E72D297353CC}">
              <c16:uniqueId val="{00000000-7717-4054-840C-D6E4BE96C21C}"/>
            </c:ext>
          </c:extLst>
        </c:ser>
        <c:ser>
          <c:idx val="1"/>
          <c:order val="1"/>
          <c:tx>
            <c:v>Predicted sales</c:v>
          </c:tx>
          <c:spPr>
            <a:ln w="28575" cap="rnd">
              <a:solidFill>
                <a:schemeClr val="accent2"/>
              </a:solidFill>
              <a:round/>
            </a:ln>
            <a:effectLst/>
          </c:spPr>
          <c:marker>
            <c:symbol val="none"/>
          </c:marker>
          <c:cat>
            <c:numRef>
              <c:f>'20'!$C$6:$C$13</c:f>
              <c:numCache>
                <c:formatCode>General</c:formatCode>
                <c:ptCount val="8"/>
                <c:pt idx="0">
                  <c:v>5</c:v>
                </c:pt>
                <c:pt idx="1">
                  <c:v>6</c:v>
                </c:pt>
                <c:pt idx="2">
                  <c:v>7</c:v>
                </c:pt>
                <c:pt idx="3">
                  <c:v>8</c:v>
                </c:pt>
                <c:pt idx="4">
                  <c:v>9</c:v>
                </c:pt>
                <c:pt idx="5">
                  <c:v>10</c:v>
                </c:pt>
                <c:pt idx="6">
                  <c:v>11</c:v>
                </c:pt>
                <c:pt idx="7">
                  <c:v>12</c:v>
                </c:pt>
              </c:numCache>
            </c:numRef>
          </c:cat>
          <c:val>
            <c:numRef>
              <c:f>'20'!$H$6:$H$13</c:f>
              <c:numCache>
                <c:formatCode>General</c:formatCode>
                <c:ptCount val="8"/>
                <c:pt idx="0" formatCode="0">
                  <c:v>23</c:v>
                </c:pt>
                <c:pt idx="1">
                  <c:v>26.337023868294033</c:v>
                </c:pt>
                <c:pt idx="2">
                  <c:v>38.746682062605771</c:v>
                </c:pt>
                <c:pt idx="3">
                  <c:v>38.909736107904955</c:v>
                </c:pt>
                <c:pt idx="4">
                  <c:v>34.288820806000672</c:v>
                </c:pt>
                <c:pt idx="5">
                  <c:v>36.573895459376594</c:v>
                </c:pt>
                <c:pt idx="6">
                  <c:v>55.696422812120396</c:v>
                </c:pt>
                <c:pt idx="7">
                  <c:v>46.038798110691452</c:v>
                </c:pt>
              </c:numCache>
            </c:numRef>
          </c:val>
          <c:smooth val="0"/>
          <c:extLst>
            <c:ext xmlns:c16="http://schemas.microsoft.com/office/drawing/2014/chart" uri="{C3380CC4-5D6E-409C-BE32-E72D297353CC}">
              <c16:uniqueId val="{00000001-7717-4054-840C-D6E4BE96C21C}"/>
            </c:ext>
          </c:extLst>
        </c:ser>
        <c:dLbls>
          <c:showLegendKey val="0"/>
          <c:showVal val="0"/>
          <c:showCatName val="0"/>
          <c:showSerName val="0"/>
          <c:showPercent val="0"/>
          <c:showBubbleSize val="0"/>
        </c:dLbls>
        <c:smooth val="0"/>
        <c:axId val="1615345024"/>
        <c:axId val="1615341216"/>
      </c:lineChart>
      <c:catAx>
        <c:axId val="161534502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615341216"/>
        <c:crosses val="autoZero"/>
        <c:auto val="1"/>
        <c:lblAlgn val="ctr"/>
        <c:lblOffset val="100"/>
        <c:noMultiLvlLbl val="0"/>
      </c:catAx>
      <c:valAx>
        <c:axId val="1615341216"/>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615345024"/>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1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Seasonal</a:t>
            </a:r>
            <a:r>
              <a:rPr lang="en-US" baseline="0"/>
              <a:t> model using linear trend</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v>Units sold</c:v>
          </c:tx>
          <c:spPr>
            <a:ln w="28575" cap="rnd">
              <a:solidFill>
                <a:schemeClr val="accent1"/>
              </a:solidFill>
              <a:round/>
            </a:ln>
            <a:effectLst/>
          </c:spPr>
          <c:marker>
            <c:symbol val="none"/>
          </c:marker>
          <c:val>
            <c:numRef>
              <c:f>'22'!$H$4:$H$15</c:f>
              <c:numCache>
                <c:formatCode>0</c:formatCode>
                <c:ptCount val="12"/>
                <c:pt idx="0">
                  <c:v>23</c:v>
                </c:pt>
                <c:pt idx="1">
                  <c:v>25</c:v>
                </c:pt>
                <c:pt idx="2">
                  <c:v>36</c:v>
                </c:pt>
                <c:pt idx="3">
                  <c:v>31</c:v>
                </c:pt>
                <c:pt idx="4">
                  <c:v>26</c:v>
                </c:pt>
                <c:pt idx="5">
                  <c:v>28</c:v>
                </c:pt>
                <c:pt idx="6">
                  <c:v>48</c:v>
                </c:pt>
                <c:pt idx="7">
                  <c:v>36</c:v>
                </c:pt>
                <c:pt idx="8">
                  <c:v>31</c:v>
                </c:pt>
                <c:pt idx="9">
                  <c:v>42</c:v>
                </c:pt>
                <c:pt idx="10">
                  <c:v>53</c:v>
                </c:pt>
                <c:pt idx="11">
                  <c:v>43</c:v>
                </c:pt>
              </c:numCache>
            </c:numRef>
          </c:val>
          <c:smooth val="0"/>
          <c:extLst>
            <c:ext xmlns:c16="http://schemas.microsoft.com/office/drawing/2014/chart" uri="{C3380CC4-5D6E-409C-BE32-E72D297353CC}">
              <c16:uniqueId val="{00000000-F677-4BD3-B0E4-7A486626FEAE}"/>
            </c:ext>
          </c:extLst>
        </c:ser>
        <c:ser>
          <c:idx val="1"/>
          <c:order val="1"/>
          <c:tx>
            <c:v>Seasonal Model</c:v>
          </c:tx>
          <c:spPr>
            <a:ln w="28575" cap="rnd">
              <a:solidFill>
                <a:schemeClr val="accent2"/>
              </a:solidFill>
              <a:round/>
            </a:ln>
            <a:effectLst/>
          </c:spPr>
          <c:marker>
            <c:symbol val="none"/>
          </c:marker>
          <c:val>
            <c:numRef>
              <c:f>'22'!$I$4:$I$15</c:f>
              <c:numCache>
                <c:formatCode>General</c:formatCode>
                <c:ptCount val="12"/>
                <c:pt idx="0">
                  <c:v>21.104838709677423</c:v>
                </c:pt>
                <c:pt idx="1">
                  <c:v>25.556451612903224</c:v>
                </c:pt>
                <c:pt idx="2">
                  <c:v>39.008064516129025</c:v>
                </c:pt>
                <c:pt idx="3">
                  <c:v>29.459677419354833</c:v>
                </c:pt>
                <c:pt idx="4">
                  <c:v>25.935483870967744</c:v>
                </c:pt>
                <c:pt idx="5">
                  <c:v>30.935483870967737</c:v>
                </c:pt>
                <c:pt idx="6">
                  <c:v>44.935483870967737</c:v>
                </c:pt>
                <c:pt idx="7">
                  <c:v>35.935483870967737</c:v>
                </c:pt>
                <c:pt idx="8">
                  <c:v>32.95967741935484</c:v>
                </c:pt>
                <c:pt idx="9">
                  <c:v>38.508064516129025</c:v>
                </c:pt>
                <c:pt idx="10">
                  <c:v>53.056451612903217</c:v>
                </c:pt>
                <c:pt idx="11">
                  <c:v>44.604838709677409</c:v>
                </c:pt>
              </c:numCache>
            </c:numRef>
          </c:val>
          <c:smooth val="0"/>
          <c:extLst>
            <c:ext xmlns:c16="http://schemas.microsoft.com/office/drawing/2014/chart" uri="{C3380CC4-5D6E-409C-BE32-E72D297353CC}">
              <c16:uniqueId val="{00000001-F677-4BD3-B0E4-7A486626FEAE}"/>
            </c:ext>
          </c:extLst>
        </c:ser>
        <c:dLbls>
          <c:showLegendKey val="0"/>
          <c:showVal val="0"/>
          <c:showCatName val="0"/>
          <c:showSerName val="0"/>
          <c:showPercent val="0"/>
          <c:showBubbleSize val="0"/>
        </c:dLbls>
        <c:smooth val="0"/>
        <c:axId val="1615203744"/>
        <c:axId val="1615205920"/>
      </c:lineChart>
      <c:catAx>
        <c:axId val="1615203744"/>
        <c:scaling>
          <c:orientation val="minMax"/>
        </c:scaling>
        <c:delete val="0"/>
        <c:axPos val="b"/>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615205920"/>
        <c:crosses val="autoZero"/>
        <c:auto val="1"/>
        <c:lblAlgn val="ctr"/>
        <c:lblOffset val="100"/>
        <c:noMultiLvlLbl val="0"/>
      </c:catAx>
      <c:valAx>
        <c:axId val="1615205920"/>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615203744"/>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1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a:pPr>
            <a:r>
              <a:rPr lang="en-US"/>
              <a:t>X Variable 1  Residual Plot</a:t>
            </a:r>
          </a:p>
        </c:rich>
      </c:tx>
      <c:overlay val="0"/>
    </c:title>
    <c:autoTitleDeleted val="0"/>
    <c:plotArea>
      <c:layout/>
      <c:scatterChart>
        <c:scatterStyle val="lineMarker"/>
        <c:varyColors val="0"/>
        <c:ser>
          <c:idx val="0"/>
          <c:order val="0"/>
          <c:spPr>
            <a:ln w="19050">
              <a:noFill/>
            </a:ln>
          </c:spPr>
          <c:xVal>
            <c:numRef>
              <c:f>'22'!$C$4:$C$15</c:f>
              <c:numCache>
                <c:formatCode>General</c:formatCode>
                <c:ptCount val="12"/>
                <c:pt idx="0">
                  <c:v>1</c:v>
                </c:pt>
                <c:pt idx="1">
                  <c:v>2</c:v>
                </c:pt>
                <c:pt idx="2">
                  <c:v>3</c:v>
                </c:pt>
                <c:pt idx="3">
                  <c:v>4</c:v>
                </c:pt>
                <c:pt idx="4">
                  <c:v>5</c:v>
                </c:pt>
                <c:pt idx="5">
                  <c:v>6</c:v>
                </c:pt>
                <c:pt idx="6">
                  <c:v>7</c:v>
                </c:pt>
                <c:pt idx="7">
                  <c:v>8</c:v>
                </c:pt>
                <c:pt idx="8">
                  <c:v>9</c:v>
                </c:pt>
                <c:pt idx="9">
                  <c:v>10</c:v>
                </c:pt>
                <c:pt idx="10">
                  <c:v>11</c:v>
                </c:pt>
                <c:pt idx="11">
                  <c:v>12</c:v>
                </c:pt>
              </c:numCache>
            </c:numRef>
          </c:xVal>
          <c:yVal>
            <c:numRef>
              <c:f>'linear 22'!$C$29:$C$40</c:f>
              <c:numCache>
                <c:formatCode>General</c:formatCode>
                <c:ptCount val="12"/>
                <c:pt idx="0">
                  <c:v>1.8951612903225765</c:v>
                </c:pt>
                <c:pt idx="1">
                  <c:v>-0.55645161290322065</c:v>
                </c:pt>
                <c:pt idx="2">
                  <c:v>-3.0080645161290249</c:v>
                </c:pt>
                <c:pt idx="3">
                  <c:v>1.5403225806451637</c:v>
                </c:pt>
                <c:pt idx="4">
                  <c:v>6.4516129032256231E-2</c:v>
                </c:pt>
                <c:pt idx="5">
                  <c:v>-2.9354838709677402</c:v>
                </c:pt>
                <c:pt idx="6">
                  <c:v>3.0645161290322704</c:v>
                </c:pt>
                <c:pt idx="7">
                  <c:v>6.4516129032263336E-2</c:v>
                </c:pt>
                <c:pt idx="8">
                  <c:v>-1.9596774193548399</c:v>
                </c:pt>
                <c:pt idx="9">
                  <c:v>3.491935483870968</c:v>
                </c:pt>
                <c:pt idx="10">
                  <c:v>-5.6451612903217097E-2</c:v>
                </c:pt>
                <c:pt idx="11">
                  <c:v>-1.6048387096774093</c:v>
                </c:pt>
              </c:numCache>
            </c:numRef>
          </c:yVal>
          <c:smooth val="0"/>
          <c:extLst>
            <c:ext xmlns:c16="http://schemas.microsoft.com/office/drawing/2014/chart" uri="{C3380CC4-5D6E-409C-BE32-E72D297353CC}">
              <c16:uniqueId val="{00000000-5DBD-4B20-81BF-549188A43C7D}"/>
            </c:ext>
          </c:extLst>
        </c:ser>
        <c:dLbls>
          <c:showLegendKey val="0"/>
          <c:showVal val="0"/>
          <c:showCatName val="0"/>
          <c:showSerName val="0"/>
          <c:showPercent val="0"/>
          <c:showBubbleSize val="0"/>
        </c:dLbls>
        <c:axId val="1615207008"/>
        <c:axId val="1615204288"/>
      </c:scatterChart>
      <c:valAx>
        <c:axId val="1615207008"/>
        <c:scaling>
          <c:orientation val="minMax"/>
        </c:scaling>
        <c:delete val="0"/>
        <c:axPos val="b"/>
        <c:title>
          <c:tx>
            <c:rich>
              <a:bodyPr/>
              <a:lstStyle/>
              <a:p>
                <a:pPr>
                  <a:defRPr/>
                </a:pPr>
                <a:r>
                  <a:rPr lang="en-US"/>
                  <a:t>X Variable 1</a:t>
                </a:r>
              </a:p>
            </c:rich>
          </c:tx>
          <c:overlay val="0"/>
        </c:title>
        <c:numFmt formatCode="General" sourceLinked="1"/>
        <c:majorTickMark val="out"/>
        <c:minorTickMark val="none"/>
        <c:tickLblPos val="nextTo"/>
        <c:crossAx val="1615204288"/>
        <c:crosses val="autoZero"/>
        <c:crossBetween val="midCat"/>
      </c:valAx>
      <c:valAx>
        <c:axId val="1615204288"/>
        <c:scaling>
          <c:orientation val="minMax"/>
        </c:scaling>
        <c:delete val="0"/>
        <c:axPos val="l"/>
        <c:title>
          <c:tx>
            <c:rich>
              <a:bodyPr/>
              <a:lstStyle/>
              <a:p>
                <a:pPr>
                  <a:defRPr/>
                </a:pPr>
                <a:r>
                  <a:rPr lang="en-US"/>
                  <a:t>Residuals</a:t>
                </a:r>
              </a:p>
            </c:rich>
          </c:tx>
          <c:overlay val="0"/>
        </c:title>
        <c:numFmt formatCode="General" sourceLinked="1"/>
        <c:majorTickMark val="out"/>
        <c:minorTickMark val="none"/>
        <c:tickLblPos val="nextTo"/>
        <c:crossAx val="1615207008"/>
        <c:crosses val="autoZero"/>
        <c:crossBetween val="midCat"/>
      </c:valAx>
    </c:plotArea>
    <c:plotVisOnly val="1"/>
    <c:dispBlanksAs val="gap"/>
    <c:showDLblsOverMax val="0"/>
  </c:chart>
  <c:printSettings>
    <c:headerFooter/>
    <c:pageMargins b="0.75" l="0.7" r="0.7" t="0.75" header="0.3" footer="0.3"/>
    <c:pageSetup/>
  </c:printSettings>
</c:chartSpace>
</file>

<file path=xl/charts/chart1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a:pPr>
            <a:r>
              <a:rPr lang="en-US"/>
              <a:t>X Variable 2  Residual Plot</a:t>
            </a:r>
          </a:p>
        </c:rich>
      </c:tx>
      <c:overlay val="0"/>
    </c:title>
    <c:autoTitleDeleted val="0"/>
    <c:plotArea>
      <c:layout/>
      <c:scatterChart>
        <c:scatterStyle val="lineMarker"/>
        <c:varyColors val="0"/>
        <c:ser>
          <c:idx val="0"/>
          <c:order val="0"/>
          <c:spPr>
            <a:ln w="19050">
              <a:noFill/>
            </a:ln>
          </c:spPr>
          <c:xVal>
            <c:numRef>
              <c:f>'22'!$D$4:$D$15</c:f>
              <c:numCache>
                <c:formatCode>General</c:formatCode>
                <c:ptCount val="12"/>
                <c:pt idx="0">
                  <c:v>1</c:v>
                </c:pt>
                <c:pt idx="1">
                  <c:v>4</c:v>
                </c:pt>
                <c:pt idx="2">
                  <c:v>9</c:v>
                </c:pt>
                <c:pt idx="3">
                  <c:v>16</c:v>
                </c:pt>
                <c:pt idx="4">
                  <c:v>25</c:v>
                </c:pt>
                <c:pt idx="5">
                  <c:v>36</c:v>
                </c:pt>
                <c:pt idx="6">
                  <c:v>49</c:v>
                </c:pt>
                <c:pt idx="7">
                  <c:v>64</c:v>
                </c:pt>
                <c:pt idx="8">
                  <c:v>81</c:v>
                </c:pt>
                <c:pt idx="9">
                  <c:v>100</c:v>
                </c:pt>
                <c:pt idx="10">
                  <c:v>121</c:v>
                </c:pt>
                <c:pt idx="11">
                  <c:v>144</c:v>
                </c:pt>
              </c:numCache>
            </c:numRef>
          </c:xVal>
          <c:yVal>
            <c:numRef>
              <c:f>'linear 22'!$C$29:$C$40</c:f>
              <c:numCache>
                <c:formatCode>General</c:formatCode>
                <c:ptCount val="12"/>
                <c:pt idx="0">
                  <c:v>1.8951612903225765</c:v>
                </c:pt>
                <c:pt idx="1">
                  <c:v>-0.55645161290322065</c:v>
                </c:pt>
                <c:pt idx="2">
                  <c:v>-3.0080645161290249</c:v>
                </c:pt>
                <c:pt idx="3">
                  <c:v>1.5403225806451637</c:v>
                </c:pt>
                <c:pt idx="4">
                  <c:v>6.4516129032256231E-2</c:v>
                </c:pt>
                <c:pt idx="5">
                  <c:v>-2.9354838709677402</c:v>
                </c:pt>
                <c:pt idx="6">
                  <c:v>3.0645161290322704</c:v>
                </c:pt>
                <c:pt idx="7">
                  <c:v>6.4516129032263336E-2</c:v>
                </c:pt>
                <c:pt idx="8">
                  <c:v>-1.9596774193548399</c:v>
                </c:pt>
                <c:pt idx="9">
                  <c:v>3.491935483870968</c:v>
                </c:pt>
                <c:pt idx="10">
                  <c:v>-5.6451612903217097E-2</c:v>
                </c:pt>
                <c:pt idx="11">
                  <c:v>-1.6048387096774093</c:v>
                </c:pt>
              </c:numCache>
            </c:numRef>
          </c:yVal>
          <c:smooth val="0"/>
          <c:extLst>
            <c:ext xmlns:c16="http://schemas.microsoft.com/office/drawing/2014/chart" uri="{C3380CC4-5D6E-409C-BE32-E72D297353CC}">
              <c16:uniqueId val="{00000000-7A03-4875-9ACB-70F3882A1F80}"/>
            </c:ext>
          </c:extLst>
        </c:ser>
        <c:dLbls>
          <c:showLegendKey val="0"/>
          <c:showVal val="0"/>
          <c:showCatName val="0"/>
          <c:showSerName val="0"/>
          <c:showPercent val="0"/>
          <c:showBubbleSize val="0"/>
        </c:dLbls>
        <c:axId val="1615202656"/>
        <c:axId val="1615201024"/>
      </c:scatterChart>
      <c:valAx>
        <c:axId val="1615202656"/>
        <c:scaling>
          <c:orientation val="minMax"/>
        </c:scaling>
        <c:delete val="0"/>
        <c:axPos val="b"/>
        <c:title>
          <c:tx>
            <c:rich>
              <a:bodyPr/>
              <a:lstStyle/>
              <a:p>
                <a:pPr>
                  <a:defRPr/>
                </a:pPr>
                <a:r>
                  <a:rPr lang="en-US"/>
                  <a:t>X Variable 2</a:t>
                </a:r>
              </a:p>
            </c:rich>
          </c:tx>
          <c:overlay val="0"/>
        </c:title>
        <c:numFmt formatCode="General" sourceLinked="1"/>
        <c:majorTickMark val="out"/>
        <c:minorTickMark val="none"/>
        <c:tickLblPos val="nextTo"/>
        <c:crossAx val="1615201024"/>
        <c:crosses val="autoZero"/>
        <c:crossBetween val="midCat"/>
      </c:valAx>
      <c:valAx>
        <c:axId val="1615201024"/>
        <c:scaling>
          <c:orientation val="minMax"/>
        </c:scaling>
        <c:delete val="0"/>
        <c:axPos val="l"/>
        <c:title>
          <c:tx>
            <c:rich>
              <a:bodyPr/>
              <a:lstStyle/>
              <a:p>
                <a:pPr>
                  <a:defRPr/>
                </a:pPr>
                <a:r>
                  <a:rPr lang="en-US"/>
                  <a:t>Residuals</a:t>
                </a:r>
              </a:p>
            </c:rich>
          </c:tx>
          <c:overlay val="0"/>
        </c:title>
        <c:numFmt formatCode="General" sourceLinked="1"/>
        <c:majorTickMark val="out"/>
        <c:minorTickMark val="none"/>
        <c:tickLblPos val="nextTo"/>
        <c:crossAx val="1615202656"/>
        <c:crosses val="autoZero"/>
        <c:crossBetween val="midCat"/>
      </c:valAx>
    </c:plotArea>
    <c:plotVisOnly val="1"/>
    <c:dispBlanksAs val="gap"/>
    <c:showDLblsOverMax val="0"/>
  </c:chart>
  <c:printSettings>
    <c:headerFooter/>
    <c:pageMargins b="0.75" l="0.7" r="0.7" t="0.75" header="0.3" footer="0.3"/>
    <c:pageSetup/>
  </c:printSettings>
</c:chartSpace>
</file>

<file path=xl/charts/chart1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a:pPr>
            <a:r>
              <a:rPr lang="en-US"/>
              <a:t>X Variable 3  Residual Plot</a:t>
            </a:r>
          </a:p>
        </c:rich>
      </c:tx>
      <c:overlay val="0"/>
    </c:title>
    <c:autoTitleDeleted val="0"/>
    <c:plotArea>
      <c:layout/>
      <c:scatterChart>
        <c:scatterStyle val="lineMarker"/>
        <c:varyColors val="0"/>
        <c:ser>
          <c:idx val="0"/>
          <c:order val="0"/>
          <c:spPr>
            <a:ln w="19050">
              <a:noFill/>
            </a:ln>
          </c:spPr>
          <c:xVal>
            <c:numRef>
              <c:f>'22'!$E$4:$E$15</c:f>
              <c:numCache>
                <c:formatCode>General</c:formatCode>
                <c:ptCount val="12"/>
                <c:pt idx="0">
                  <c:v>1</c:v>
                </c:pt>
                <c:pt idx="1">
                  <c:v>0</c:v>
                </c:pt>
                <c:pt idx="2">
                  <c:v>0</c:v>
                </c:pt>
                <c:pt idx="3">
                  <c:v>0</c:v>
                </c:pt>
                <c:pt idx="4">
                  <c:v>1</c:v>
                </c:pt>
                <c:pt idx="5">
                  <c:v>0</c:v>
                </c:pt>
                <c:pt idx="6">
                  <c:v>0</c:v>
                </c:pt>
                <c:pt idx="7">
                  <c:v>0</c:v>
                </c:pt>
                <c:pt idx="8">
                  <c:v>1</c:v>
                </c:pt>
                <c:pt idx="9">
                  <c:v>0</c:v>
                </c:pt>
                <c:pt idx="10">
                  <c:v>0</c:v>
                </c:pt>
                <c:pt idx="11">
                  <c:v>0</c:v>
                </c:pt>
              </c:numCache>
            </c:numRef>
          </c:xVal>
          <c:yVal>
            <c:numRef>
              <c:f>'linear 22'!$C$29:$C$40</c:f>
              <c:numCache>
                <c:formatCode>General</c:formatCode>
                <c:ptCount val="12"/>
                <c:pt idx="0">
                  <c:v>1.8951612903225765</c:v>
                </c:pt>
                <c:pt idx="1">
                  <c:v>-0.55645161290322065</c:v>
                </c:pt>
                <c:pt idx="2">
                  <c:v>-3.0080645161290249</c:v>
                </c:pt>
                <c:pt idx="3">
                  <c:v>1.5403225806451637</c:v>
                </c:pt>
                <c:pt idx="4">
                  <c:v>6.4516129032256231E-2</c:v>
                </c:pt>
                <c:pt idx="5">
                  <c:v>-2.9354838709677402</c:v>
                </c:pt>
                <c:pt idx="6">
                  <c:v>3.0645161290322704</c:v>
                </c:pt>
                <c:pt idx="7">
                  <c:v>6.4516129032263336E-2</c:v>
                </c:pt>
                <c:pt idx="8">
                  <c:v>-1.9596774193548399</c:v>
                </c:pt>
                <c:pt idx="9">
                  <c:v>3.491935483870968</c:v>
                </c:pt>
                <c:pt idx="10">
                  <c:v>-5.6451612903217097E-2</c:v>
                </c:pt>
                <c:pt idx="11">
                  <c:v>-1.6048387096774093</c:v>
                </c:pt>
              </c:numCache>
            </c:numRef>
          </c:yVal>
          <c:smooth val="0"/>
          <c:extLst>
            <c:ext xmlns:c16="http://schemas.microsoft.com/office/drawing/2014/chart" uri="{C3380CC4-5D6E-409C-BE32-E72D297353CC}">
              <c16:uniqueId val="{00000000-C54A-43AB-A717-076FDA1946BB}"/>
            </c:ext>
          </c:extLst>
        </c:ser>
        <c:dLbls>
          <c:showLegendKey val="0"/>
          <c:showVal val="0"/>
          <c:showCatName val="0"/>
          <c:showSerName val="0"/>
          <c:showPercent val="0"/>
          <c:showBubbleSize val="0"/>
        </c:dLbls>
        <c:axId val="1615201568"/>
        <c:axId val="1615203200"/>
      </c:scatterChart>
      <c:valAx>
        <c:axId val="1615201568"/>
        <c:scaling>
          <c:orientation val="minMax"/>
        </c:scaling>
        <c:delete val="0"/>
        <c:axPos val="b"/>
        <c:title>
          <c:tx>
            <c:rich>
              <a:bodyPr/>
              <a:lstStyle/>
              <a:p>
                <a:pPr>
                  <a:defRPr/>
                </a:pPr>
                <a:r>
                  <a:rPr lang="en-US"/>
                  <a:t>X Variable 3</a:t>
                </a:r>
              </a:p>
            </c:rich>
          </c:tx>
          <c:overlay val="0"/>
        </c:title>
        <c:numFmt formatCode="General" sourceLinked="1"/>
        <c:majorTickMark val="out"/>
        <c:minorTickMark val="none"/>
        <c:tickLblPos val="nextTo"/>
        <c:crossAx val="1615203200"/>
        <c:crosses val="autoZero"/>
        <c:crossBetween val="midCat"/>
      </c:valAx>
      <c:valAx>
        <c:axId val="1615203200"/>
        <c:scaling>
          <c:orientation val="minMax"/>
        </c:scaling>
        <c:delete val="0"/>
        <c:axPos val="l"/>
        <c:title>
          <c:tx>
            <c:rich>
              <a:bodyPr/>
              <a:lstStyle/>
              <a:p>
                <a:pPr>
                  <a:defRPr/>
                </a:pPr>
                <a:r>
                  <a:rPr lang="en-US"/>
                  <a:t>Residuals</a:t>
                </a:r>
              </a:p>
            </c:rich>
          </c:tx>
          <c:overlay val="0"/>
        </c:title>
        <c:numFmt formatCode="General" sourceLinked="1"/>
        <c:majorTickMark val="out"/>
        <c:minorTickMark val="none"/>
        <c:tickLblPos val="nextTo"/>
        <c:crossAx val="1615201568"/>
        <c:crosses val="autoZero"/>
        <c:crossBetween val="midCat"/>
      </c:valAx>
    </c:plotArea>
    <c:plotVisOnly val="1"/>
    <c:dispBlanksAs val="gap"/>
    <c:showDLblsOverMax val="0"/>
  </c:chart>
  <c:printSettings>
    <c:headerFooter/>
    <c:pageMargins b="0.75" l="0.7" r="0.7" t="0.75" header="0.3" footer="0.3"/>
    <c:pageSetup/>
  </c:printSettings>
</c:chartSpace>
</file>

<file path=xl/charts/chart2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a:pPr>
            <a:r>
              <a:rPr lang="en-US"/>
              <a:t>X Variable 4  Residual Plot</a:t>
            </a:r>
          </a:p>
        </c:rich>
      </c:tx>
      <c:overlay val="0"/>
    </c:title>
    <c:autoTitleDeleted val="0"/>
    <c:plotArea>
      <c:layout/>
      <c:scatterChart>
        <c:scatterStyle val="lineMarker"/>
        <c:varyColors val="0"/>
        <c:ser>
          <c:idx val="0"/>
          <c:order val="0"/>
          <c:spPr>
            <a:ln w="19050">
              <a:noFill/>
            </a:ln>
          </c:spPr>
          <c:xVal>
            <c:numRef>
              <c:f>'22'!$F$4:$F$15</c:f>
              <c:numCache>
                <c:formatCode>General</c:formatCode>
                <c:ptCount val="12"/>
                <c:pt idx="0">
                  <c:v>0</c:v>
                </c:pt>
                <c:pt idx="1">
                  <c:v>1</c:v>
                </c:pt>
                <c:pt idx="2">
                  <c:v>0</c:v>
                </c:pt>
                <c:pt idx="3">
                  <c:v>0</c:v>
                </c:pt>
                <c:pt idx="4">
                  <c:v>0</c:v>
                </c:pt>
                <c:pt idx="5">
                  <c:v>1</c:v>
                </c:pt>
                <c:pt idx="6">
                  <c:v>0</c:v>
                </c:pt>
                <c:pt idx="7">
                  <c:v>0</c:v>
                </c:pt>
                <c:pt idx="8">
                  <c:v>0</c:v>
                </c:pt>
                <c:pt idx="9">
                  <c:v>1</c:v>
                </c:pt>
                <c:pt idx="10">
                  <c:v>0</c:v>
                </c:pt>
                <c:pt idx="11">
                  <c:v>0</c:v>
                </c:pt>
              </c:numCache>
            </c:numRef>
          </c:xVal>
          <c:yVal>
            <c:numRef>
              <c:f>'linear 22'!$C$29:$C$40</c:f>
              <c:numCache>
                <c:formatCode>General</c:formatCode>
                <c:ptCount val="12"/>
                <c:pt idx="0">
                  <c:v>1.8951612903225765</c:v>
                </c:pt>
                <c:pt idx="1">
                  <c:v>-0.55645161290322065</c:v>
                </c:pt>
                <c:pt idx="2">
                  <c:v>-3.0080645161290249</c:v>
                </c:pt>
                <c:pt idx="3">
                  <c:v>1.5403225806451637</c:v>
                </c:pt>
                <c:pt idx="4">
                  <c:v>6.4516129032256231E-2</c:v>
                </c:pt>
                <c:pt idx="5">
                  <c:v>-2.9354838709677402</c:v>
                </c:pt>
                <c:pt idx="6">
                  <c:v>3.0645161290322704</c:v>
                </c:pt>
                <c:pt idx="7">
                  <c:v>6.4516129032263336E-2</c:v>
                </c:pt>
                <c:pt idx="8">
                  <c:v>-1.9596774193548399</c:v>
                </c:pt>
                <c:pt idx="9">
                  <c:v>3.491935483870968</c:v>
                </c:pt>
                <c:pt idx="10">
                  <c:v>-5.6451612903217097E-2</c:v>
                </c:pt>
                <c:pt idx="11">
                  <c:v>-1.6048387096774093</c:v>
                </c:pt>
              </c:numCache>
            </c:numRef>
          </c:yVal>
          <c:smooth val="0"/>
          <c:extLst>
            <c:ext xmlns:c16="http://schemas.microsoft.com/office/drawing/2014/chart" uri="{C3380CC4-5D6E-409C-BE32-E72D297353CC}">
              <c16:uniqueId val="{00000000-0CBF-47F7-960D-972BD90C0452}"/>
            </c:ext>
          </c:extLst>
        </c:ser>
        <c:dLbls>
          <c:showLegendKey val="0"/>
          <c:showVal val="0"/>
          <c:showCatName val="0"/>
          <c:showSerName val="0"/>
          <c:showPercent val="0"/>
          <c:showBubbleSize val="0"/>
        </c:dLbls>
        <c:axId val="1615950832"/>
        <c:axId val="1615947024"/>
      </c:scatterChart>
      <c:valAx>
        <c:axId val="1615950832"/>
        <c:scaling>
          <c:orientation val="minMax"/>
        </c:scaling>
        <c:delete val="0"/>
        <c:axPos val="b"/>
        <c:title>
          <c:tx>
            <c:rich>
              <a:bodyPr/>
              <a:lstStyle/>
              <a:p>
                <a:pPr>
                  <a:defRPr/>
                </a:pPr>
                <a:r>
                  <a:rPr lang="en-US"/>
                  <a:t>X Variable 4</a:t>
                </a:r>
              </a:p>
            </c:rich>
          </c:tx>
          <c:overlay val="0"/>
        </c:title>
        <c:numFmt formatCode="General" sourceLinked="1"/>
        <c:majorTickMark val="out"/>
        <c:minorTickMark val="none"/>
        <c:tickLblPos val="nextTo"/>
        <c:crossAx val="1615947024"/>
        <c:crosses val="autoZero"/>
        <c:crossBetween val="midCat"/>
      </c:valAx>
      <c:valAx>
        <c:axId val="1615947024"/>
        <c:scaling>
          <c:orientation val="minMax"/>
        </c:scaling>
        <c:delete val="0"/>
        <c:axPos val="l"/>
        <c:title>
          <c:tx>
            <c:rich>
              <a:bodyPr/>
              <a:lstStyle/>
              <a:p>
                <a:pPr>
                  <a:defRPr/>
                </a:pPr>
                <a:r>
                  <a:rPr lang="en-US"/>
                  <a:t>Residuals</a:t>
                </a:r>
              </a:p>
            </c:rich>
          </c:tx>
          <c:overlay val="0"/>
        </c:title>
        <c:numFmt formatCode="General" sourceLinked="1"/>
        <c:majorTickMark val="out"/>
        <c:minorTickMark val="none"/>
        <c:tickLblPos val="nextTo"/>
        <c:crossAx val="1615950832"/>
        <c:crosses val="autoZero"/>
        <c:crossBetween val="midCat"/>
      </c:valAx>
    </c:plotArea>
    <c:plotVisOnly val="1"/>
    <c:dispBlanksAs val="gap"/>
    <c:showDLblsOverMax val="0"/>
  </c:chart>
  <c:printSettings>
    <c:headerFooter/>
    <c:pageMargins b="0.75" l="0.7" r="0.7" t="0.75" header="0.3" footer="0.3"/>
    <c:pageSetup/>
  </c:printSettings>
</c:chartSpace>
</file>

<file path=xl/charts/chart2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a:pPr>
            <a:r>
              <a:rPr lang="en-US"/>
              <a:t>X Variable 5  Residual Plot</a:t>
            </a:r>
          </a:p>
        </c:rich>
      </c:tx>
      <c:overlay val="0"/>
    </c:title>
    <c:autoTitleDeleted val="0"/>
    <c:plotArea>
      <c:layout/>
      <c:scatterChart>
        <c:scatterStyle val="lineMarker"/>
        <c:varyColors val="0"/>
        <c:ser>
          <c:idx val="0"/>
          <c:order val="0"/>
          <c:spPr>
            <a:ln w="19050">
              <a:noFill/>
            </a:ln>
          </c:spPr>
          <c:xVal>
            <c:numRef>
              <c:f>'22'!$G$4:$G$15</c:f>
              <c:numCache>
                <c:formatCode>General</c:formatCode>
                <c:ptCount val="12"/>
                <c:pt idx="0">
                  <c:v>0</c:v>
                </c:pt>
                <c:pt idx="1">
                  <c:v>0</c:v>
                </c:pt>
                <c:pt idx="2">
                  <c:v>1</c:v>
                </c:pt>
                <c:pt idx="3">
                  <c:v>0</c:v>
                </c:pt>
                <c:pt idx="4">
                  <c:v>0</c:v>
                </c:pt>
                <c:pt idx="5">
                  <c:v>0</c:v>
                </c:pt>
                <c:pt idx="6">
                  <c:v>1</c:v>
                </c:pt>
                <c:pt idx="7">
                  <c:v>0</c:v>
                </c:pt>
                <c:pt idx="8">
                  <c:v>0</c:v>
                </c:pt>
                <c:pt idx="9">
                  <c:v>0</c:v>
                </c:pt>
                <c:pt idx="10">
                  <c:v>1</c:v>
                </c:pt>
                <c:pt idx="11">
                  <c:v>0</c:v>
                </c:pt>
              </c:numCache>
            </c:numRef>
          </c:xVal>
          <c:yVal>
            <c:numRef>
              <c:f>'linear 22'!$C$29:$C$40</c:f>
              <c:numCache>
                <c:formatCode>General</c:formatCode>
                <c:ptCount val="12"/>
                <c:pt idx="0">
                  <c:v>1.8951612903225765</c:v>
                </c:pt>
                <c:pt idx="1">
                  <c:v>-0.55645161290322065</c:v>
                </c:pt>
                <c:pt idx="2">
                  <c:v>-3.0080645161290249</c:v>
                </c:pt>
                <c:pt idx="3">
                  <c:v>1.5403225806451637</c:v>
                </c:pt>
                <c:pt idx="4">
                  <c:v>6.4516129032256231E-2</c:v>
                </c:pt>
                <c:pt idx="5">
                  <c:v>-2.9354838709677402</c:v>
                </c:pt>
                <c:pt idx="6">
                  <c:v>3.0645161290322704</c:v>
                </c:pt>
                <c:pt idx="7">
                  <c:v>6.4516129032263336E-2</c:v>
                </c:pt>
                <c:pt idx="8">
                  <c:v>-1.9596774193548399</c:v>
                </c:pt>
                <c:pt idx="9">
                  <c:v>3.491935483870968</c:v>
                </c:pt>
                <c:pt idx="10">
                  <c:v>-5.6451612903217097E-2</c:v>
                </c:pt>
                <c:pt idx="11">
                  <c:v>-1.6048387096774093</c:v>
                </c:pt>
              </c:numCache>
            </c:numRef>
          </c:yVal>
          <c:smooth val="0"/>
          <c:extLst>
            <c:ext xmlns:c16="http://schemas.microsoft.com/office/drawing/2014/chart" uri="{C3380CC4-5D6E-409C-BE32-E72D297353CC}">
              <c16:uniqueId val="{00000000-8795-43EC-A717-86F2FEEA8485}"/>
            </c:ext>
          </c:extLst>
        </c:ser>
        <c:dLbls>
          <c:showLegendKey val="0"/>
          <c:showVal val="0"/>
          <c:showCatName val="0"/>
          <c:showSerName val="0"/>
          <c:showPercent val="0"/>
          <c:showBubbleSize val="0"/>
        </c:dLbls>
        <c:axId val="1615951920"/>
        <c:axId val="1615954096"/>
      </c:scatterChart>
      <c:valAx>
        <c:axId val="1615951920"/>
        <c:scaling>
          <c:orientation val="minMax"/>
        </c:scaling>
        <c:delete val="0"/>
        <c:axPos val="b"/>
        <c:title>
          <c:tx>
            <c:rich>
              <a:bodyPr/>
              <a:lstStyle/>
              <a:p>
                <a:pPr>
                  <a:defRPr/>
                </a:pPr>
                <a:r>
                  <a:rPr lang="en-US"/>
                  <a:t>X Variable 5</a:t>
                </a:r>
              </a:p>
            </c:rich>
          </c:tx>
          <c:overlay val="0"/>
        </c:title>
        <c:numFmt formatCode="General" sourceLinked="1"/>
        <c:majorTickMark val="out"/>
        <c:minorTickMark val="none"/>
        <c:tickLblPos val="nextTo"/>
        <c:crossAx val="1615954096"/>
        <c:crosses val="autoZero"/>
        <c:crossBetween val="midCat"/>
      </c:valAx>
      <c:valAx>
        <c:axId val="1615954096"/>
        <c:scaling>
          <c:orientation val="minMax"/>
        </c:scaling>
        <c:delete val="0"/>
        <c:axPos val="l"/>
        <c:title>
          <c:tx>
            <c:rich>
              <a:bodyPr/>
              <a:lstStyle/>
              <a:p>
                <a:pPr>
                  <a:defRPr/>
                </a:pPr>
                <a:r>
                  <a:rPr lang="en-US"/>
                  <a:t>Residuals</a:t>
                </a:r>
              </a:p>
            </c:rich>
          </c:tx>
          <c:overlay val="0"/>
        </c:title>
        <c:numFmt formatCode="General" sourceLinked="1"/>
        <c:majorTickMark val="out"/>
        <c:minorTickMark val="none"/>
        <c:tickLblPos val="nextTo"/>
        <c:crossAx val="1615951920"/>
        <c:crosses val="autoZero"/>
        <c:crossBetween val="midCat"/>
      </c:valAx>
    </c:plotArea>
    <c:plotVisOnly val="1"/>
    <c:dispBlanksAs val="gap"/>
    <c:showDLblsOverMax val="0"/>
  </c:chart>
  <c:printSettings>
    <c:headerFooter/>
    <c:pageMargins b="0.75" l="0.7" r="0.7" t="0.75" header="0.3" footer="0.3"/>
    <c:pageSetup/>
  </c:printSettings>
</c:chartSpace>
</file>

<file path=xl/charts/chart2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a:pPr>
            <a:r>
              <a:rPr lang="en-US"/>
              <a:t>Normal Probability Plot</a:t>
            </a:r>
          </a:p>
        </c:rich>
      </c:tx>
      <c:overlay val="0"/>
    </c:title>
    <c:autoTitleDeleted val="0"/>
    <c:plotArea>
      <c:layout/>
      <c:scatterChart>
        <c:scatterStyle val="lineMarker"/>
        <c:varyColors val="0"/>
        <c:ser>
          <c:idx val="0"/>
          <c:order val="0"/>
          <c:spPr>
            <a:ln w="19050">
              <a:noFill/>
            </a:ln>
          </c:spPr>
          <c:xVal>
            <c:numRef>
              <c:f>'linear 22'!$E$29:$E$40</c:f>
              <c:numCache>
                <c:formatCode>General</c:formatCode>
                <c:ptCount val="12"/>
                <c:pt idx="0">
                  <c:v>4.166666666666667</c:v>
                </c:pt>
                <c:pt idx="1">
                  <c:v>12.5</c:v>
                </c:pt>
                <c:pt idx="2">
                  <c:v>20.833333333333336</c:v>
                </c:pt>
                <c:pt idx="3">
                  <c:v>29.166666666666668</c:v>
                </c:pt>
                <c:pt idx="4">
                  <c:v>37.5</c:v>
                </c:pt>
                <c:pt idx="5">
                  <c:v>45.833333333333336</c:v>
                </c:pt>
                <c:pt idx="6">
                  <c:v>54.166666666666664</c:v>
                </c:pt>
                <c:pt idx="7">
                  <c:v>62.5</c:v>
                </c:pt>
                <c:pt idx="8">
                  <c:v>70.833333333333343</c:v>
                </c:pt>
                <c:pt idx="9">
                  <c:v>79.166666666666671</c:v>
                </c:pt>
                <c:pt idx="10">
                  <c:v>87.500000000000014</c:v>
                </c:pt>
                <c:pt idx="11">
                  <c:v>95.833333333333343</c:v>
                </c:pt>
              </c:numCache>
            </c:numRef>
          </c:xVal>
          <c:yVal>
            <c:numRef>
              <c:f>'linear 22'!$F$29:$F$40</c:f>
              <c:numCache>
                <c:formatCode>General</c:formatCode>
                <c:ptCount val="12"/>
                <c:pt idx="0">
                  <c:v>23</c:v>
                </c:pt>
                <c:pt idx="1">
                  <c:v>25</c:v>
                </c:pt>
                <c:pt idx="2">
                  <c:v>26</c:v>
                </c:pt>
                <c:pt idx="3">
                  <c:v>28</c:v>
                </c:pt>
                <c:pt idx="4">
                  <c:v>31</c:v>
                </c:pt>
                <c:pt idx="5">
                  <c:v>31</c:v>
                </c:pt>
                <c:pt idx="6">
                  <c:v>36</c:v>
                </c:pt>
                <c:pt idx="7">
                  <c:v>36</c:v>
                </c:pt>
                <c:pt idx="8">
                  <c:v>42</c:v>
                </c:pt>
                <c:pt idx="9">
                  <c:v>43</c:v>
                </c:pt>
                <c:pt idx="10">
                  <c:v>48</c:v>
                </c:pt>
                <c:pt idx="11">
                  <c:v>53</c:v>
                </c:pt>
              </c:numCache>
            </c:numRef>
          </c:yVal>
          <c:smooth val="0"/>
          <c:extLst>
            <c:ext xmlns:c16="http://schemas.microsoft.com/office/drawing/2014/chart" uri="{C3380CC4-5D6E-409C-BE32-E72D297353CC}">
              <c16:uniqueId val="{00000000-76A7-42E1-BA55-B4875A593385}"/>
            </c:ext>
          </c:extLst>
        </c:ser>
        <c:dLbls>
          <c:showLegendKey val="0"/>
          <c:showVal val="0"/>
          <c:showCatName val="0"/>
          <c:showSerName val="0"/>
          <c:showPercent val="0"/>
          <c:showBubbleSize val="0"/>
        </c:dLbls>
        <c:axId val="1615953008"/>
        <c:axId val="1615947568"/>
      </c:scatterChart>
      <c:valAx>
        <c:axId val="1615953008"/>
        <c:scaling>
          <c:orientation val="minMax"/>
        </c:scaling>
        <c:delete val="0"/>
        <c:axPos val="b"/>
        <c:title>
          <c:tx>
            <c:rich>
              <a:bodyPr/>
              <a:lstStyle/>
              <a:p>
                <a:pPr>
                  <a:defRPr/>
                </a:pPr>
                <a:r>
                  <a:rPr lang="en-US"/>
                  <a:t>Sample Percentile</a:t>
                </a:r>
              </a:p>
            </c:rich>
          </c:tx>
          <c:overlay val="0"/>
        </c:title>
        <c:numFmt formatCode="General" sourceLinked="1"/>
        <c:majorTickMark val="out"/>
        <c:minorTickMark val="none"/>
        <c:tickLblPos val="nextTo"/>
        <c:crossAx val="1615947568"/>
        <c:crosses val="autoZero"/>
        <c:crossBetween val="midCat"/>
      </c:valAx>
      <c:valAx>
        <c:axId val="1615947568"/>
        <c:scaling>
          <c:orientation val="minMax"/>
        </c:scaling>
        <c:delete val="0"/>
        <c:axPos val="l"/>
        <c:title>
          <c:tx>
            <c:rich>
              <a:bodyPr/>
              <a:lstStyle/>
              <a:p>
                <a:pPr>
                  <a:defRPr/>
                </a:pPr>
                <a:r>
                  <a:rPr lang="en-US"/>
                  <a:t>Y</a:t>
                </a:r>
              </a:p>
            </c:rich>
          </c:tx>
          <c:overlay val="0"/>
        </c:title>
        <c:numFmt formatCode="General" sourceLinked="1"/>
        <c:majorTickMark val="out"/>
        <c:minorTickMark val="none"/>
        <c:tickLblPos val="nextTo"/>
        <c:crossAx val="1615953008"/>
        <c:crosses val="autoZero"/>
        <c:crossBetween val="midCat"/>
      </c:valAx>
    </c:plotArea>
    <c:plotVisOnly val="1"/>
    <c:dispBlanksAs val="gap"/>
    <c:showDLblsOverMax val="0"/>
  </c:chart>
  <c:printSettings>
    <c:headerFooter/>
    <c:pageMargins b="0.75" l="0.7" r="0.7" t="0.75" header="0.3" footer="0.3"/>
    <c:pageSetup/>
  </c:printSettings>
</c:chartSpace>
</file>

<file path=xl/charts/chart2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Holt's</a:t>
            </a:r>
            <a:r>
              <a:rPr lang="en-US" baseline="0"/>
              <a:t> winter additive method</a:t>
            </a:r>
          </a:p>
          <a:p>
            <a:pPr>
              <a:defRPr/>
            </a:pPr>
            <a:r>
              <a:rPr lang="en-US" baseline="0"/>
              <a:t> </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v>Actual Claims</c:v>
          </c:tx>
          <c:spPr>
            <a:ln w="28575" cap="rnd">
              <a:solidFill>
                <a:schemeClr val="accent1"/>
              </a:solidFill>
              <a:round/>
            </a:ln>
            <a:effectLst/>
          </c:spPr>
          <c:marker>
            <c:symbol val="none"/>
          </c:marker>
          <c:cat>
            <c:numRef>
              <c:f>'31'!$C$4:$C$27</c:f>
              <c:numCache>
                <c:formatCode>General</c:formatCode>
                <c:ptCount val="24"/>
                <c:pt idx="0">
                  <c:v>1</c:v>
                </c:pt>
                <c:pt idx="1">
                  <c:v>2</c:v>
                </c:pt>
                <c:pt idx="2">
                  <c:v>3</c:v>
                </c:pt>
                <c:pt idx="3">
                  <c:v>4</c:v>
                </c:pt>
                <c:pt idx="4">
                  <c:v>5</c:v>
                </c:pt>
                <c:pt idx="5">
                  <c:v>6</c:v>
                </c:pt>
                <c:pt idx="6">
                  <c:v>7</c:v>
                </c:pt>
                <c:pt idx="7">
                  <c:v>8</c:v>
                </c:pt>
                <c:pt idx="8">
                  <c:v>9</c:v>
                </c:pt>
                <c:pt idx="9">
                  <c:v>10</c:v>
                </c:pt>
                <c:pt idx="10">
                  <c:v>11</c:v>
                </c:pt>
                <c:pt idx="11">
                  <c:v>12</c:v>
                </c:pt>
                <c:pt idx="12">
                  <c:v>13</c:v>
                </c:pt>
                <c:pt idx="13">
                  <c:v>14</c:v>
                </c:pt>
                <c:pt idx="14">
                  <c:v>15</c:v>
                </c:pt>
                <c:pt idx="15">
                  <c:v>16</c:v>
                </c:pt>
                <c:pt idx="16">
                  <c:v>17</c:v>
                </c:pt>
                <c:pt idx="17">
                  <c:v>18</c:v>
                </c:pt>
                <c:pt idx="18">
                  <c:v>19</c:v>
                </c:pt>
                <c:pt idx="19">
                  <c:v>20</c:v>
                </c:pt>
                <c:pt idx="20">
                  <c:v>21</c:v>
                </c:pt>
                <c:pt idx="21">
                  <c:v>22</c:v>
                </c:pt>
                <c:pt idx="22">
                  <c:v>23</c:v>
                </c:pt>
                <c:pt idx="23">
                  <c:v>24</c:v>
                </c:pt>
              </c:numCache>
            </c:numRef>
          </c:cat>
          <c:val>
            <c:numRef>
              <c:f>'31'!$D$4:$D$27</c:f>
              <c:numCache>
                <c:formatCode>"$"#,##0_);\("$"#,##0\)</c:formatCode>
                <c:ptCount val="24"/>
                <c:pt idx="0">
                  <c:v>10159</c:v>
                </c:pt>
                <c:pt idx="1">
                  <c:v>11175</c:v>
                </c:pt>
                <c:pt idx="2">
                  <c:v>12310</c:v>
                </c:pt>
                <c:pt idx="3">
                  <c:v>12446</c:v>
                </c:pt>
                <c:pt idx="4">
                  <c:v>13213</c:v>
                </c:pt>
                <c:pt idx="5">
                  <c:v>16412</c:v>
                </c:pt>
                <c:pt idx="6">
                  <c:v>17405</c:v>
                </c:pt>
                <c:pt idx="7">
                  <c:v>14233</c:v>
                </c:pt>
                <c:pt idx="8">
                  <c:v>14606</c:v>
                </c:pt>
                <c:pt idx="9">
                  <c:v>12969</c:v>
                </c:pt>
                <c:pt idx="10">
                  <c:v>13980</c:v>
                </c:pt>
                <c:pt idx="11">
                  <c:v>14755</c:v>
                </c:pt>
                <c:pt idx="12">
                  <c:v>12300</c:v>
                </c:pt>
                <c:pt idx="13">
                  <c:v>13224</c:v>
                </c:pt>
                <c:pt idx="14">
                  <c:v>13606</c:v>
                </c:pt>
                <c:pt idx="15">
                  <c:v>13659</c:v>
                </c:pt>
                <c:pt idx="16">
                  <c:v>16442</c:v>
                </c:pt>
                <c:pt idx="17">
                  <c:v>17334</c:v>
                </c:pt>
                <c:pt idx="18">
                  <c:v>19605</c:v>
                </c:pt>
                <c:pt idx="19">
                  <c:v>18997</c:v>
                </c:pt>
                <c:pt idx="20">
                  <c:v>15971</c:v>
                </c:pt>
                <c:pt idx="21">
                  <c:v>15740</c:v>
                </c:pt>
                <c:pt idx="22">
                  <c:v>16919</c:v>
                </c:pt>
                <c:pt idx="23">
                  <c:v>18931</c:v>
                </c:pt>
              </c:numCache>
            </c:numRef>
          </c:val>
          <c:smooth val="0"/>
          <c:extLst>
            <c:ext xmlns:c16="http://schemas.microsoft.com/office/drawing/2014/chart" uri="{C3380CC4-5D6E-409C-BE32-E72D297353CC}">
              <c16:uniqueId val="{00000000-0953-4F85-BA8D-6382B2E3065B}"/>
            </c:ext>
          </c:extLst>
        </c:ser>
        <c:ser>
          <c:idx val="1"/>
          <c:order val="1"/>
          <c:tx>
            <c:v>Forecasted claims</c:v>
          </c:tx>
          <c:spPr>
            <a:ln w="28575" cap="rnd">
              <a:solidFill>
                <a:schemeClr val="accent2"/>
              </a:solidFill>
              <a:round/>
            </a:ln>
            <a:effectLst/>
          </c:spPr>
          <c:marker>
            <c:symbol val="none"/>
          </c:marker>
          <c:cat>
            <c:numRef>
              <c:f>'31'!$C$4:$C$27</c:f>
              <c:numCache>
                <c:formatCode>General</c:formatCode>
                <c:ptCount val="24"/>
                <c:pt idx="0">
                  <c:v>1</c:v>
                </c:pt>
                <c:pt idx="1">
                  <c:v>2</c:v>
                </c:pt>
                <c:pt idx="2">
                  <c:v>3</c:v>
                </c:pt>
                <c:pt idx="3">
                  <c:v>4</c:v>
                </c:pt>
                <c:pt idx="4">
                  <c:v>5</c:v>
                </c:pt>
                <c:pt idx="5">
                  <c:v>6</c:v>
                </c:pt>
                <c:pt idx="6">
                  <c:v>7</c:v>
                </c:pt>
                <c:pt idx="7">
                  <c:v>8</c:v>
                </c:pt>
                <c:pt idx="8">
                  <c:v>9</c:v>
                </c:pt>
                <c:pt idx="9">
                  <c:v>10</c:v>
                </c:pt>
                <c:pt idx="10">
                  <c:v>11</c:v>
                </c:pt>
                <c:pt idx="11">
                  <c:v>12</c:v>
                </c:pt>
                <c:pt idx="12">
                  <c:v>13</c:v>
                </c:pt>
                <c:pt idx="13">
                  <c:v>14</c:v>
                </c:pt>
                <c:pt idx="14">
                  <c:v>15</c:v>
                </c:pt>
                <c:pt idx="15">
                  <c:v>16</c:v>
                </c:pt>
                <c:pt idx="16">
                  <c:v>17</c:v>
                </c:pt>
                <c:pt idx="17">
                  <c:v>18</c:v>
                </c:pt>
                <c:pt idx="18">
                  <c:v>19</c:v>
                </c:pt>
                <c:pt idx="19">
                  <c:v>20</c:v>
                </c:pt>
                <c:pt idx="20">
                  <c:v>21</c:v>
                </c:pt>
                <c:pt idx="21">
                  <c:v>22</c:v>
                </c:pt>
                <c:pt idx="22">
                  <c:v>23</c:v>
                </c:pt>
                <c:pt idx="23">
                  <c:v>24</c:v>
                </c:pt>
              </c:numCache>
            </c:numRef>
          </c:cat>
          <c:val>
            <c:numRef>
              <c:f>'31'!$H$4:$H$26</c:f>
              <c:numCache>
                <c:formatCode>General</c:formatCode>
                <c:ptCount val="23"/>
                <c:pt idx="12" formatCode="&quot;$&quot;#,##0.00_);\(&quot;$&quot;#,##0.00\)">
                  <c:v>10159</c:v>
                </c:pt>
                <c:pt idx="13" formatCode="&quot;$&quot;#,##0.00_);\(&quot;$&quot;#,##0.00\)">
                  <c:v>11695.106529260518</c:v>
                </c:pt>
                <c:pt idx="14" formatCode="&quot;$&quot;#,##0.00_);\(&quot;$&quot;#,##0.00\)">
                  <c:v>13338.308772117623</c:v>
                </c:pt>
                <c:pt idx="15" formatCode="&quot;$&quot;#,##0.00_);\(&quot;$&quot;#,##0.00\)">
                  <c:v>13773.81517090864</c:v>
                </c:pt>
                <c:pt idx="16" formatCode="&quot;$&quot;#,##0.00_);\(&quot;$&quot;#,##0.00\)">
                  <c:v>14764.503809151729</c:v>
                </c:pt>
                <c:pt idx="17" formatCode="&quot;$&quot;#,##0.00_);\(&quot;$&quot;#,##0.00\)">
                  <c:v>18615.25734485998</c:v>
                </c:pt>
                <c:pt idx="18" formatCode="&quot;$&quot;#,##0.00_);\(&quot;$&quot;#,##0.00\)">
                  <c:v>19648.428666000204</c:v>
                </c:pt>
                <c:pt idx="19" formatCode="&quot;$&quot;#,##0.00_);\(&quot;$&quot;#,##0.00\)">
                  <c:v>16735.439741548296</c:v>
                </c:pt>
                <c:pt idx="20" formatCode="&quot;$&quot;#,##0.00_);\(&quot;$&quot;#,##0.00\)">
                  <c:v>17924.619923966362</c:v>
                </c:pt>
                <c:pt idx="21" formatCode="&quot;$&quot;#,##0.00_);\(&quot;$&quot;#,##0.00\)">
                  <c:v>16224.315087061399</c:v>
                </c:pt>
                <c:pt idx="22" formatCode="&quot;$&quot;#,##0.00_);\(&quot;$&quot;#,##0.00\)">
                  <c:v>17404.123174690038</c:v>
                </c:pt>
              </c:numCache>
            </c:numRef>
          </c:val>
          <c:smooth val="0"/>
          <c:extLst>
            <c:ext xmlns:c16="http://schemas.microsoft.com/office/drawing/2014/chart" uri="{C3380CC4-5D6E-409C-BE32-E72D297353CC}">
              <c16:uniqueId val="{00000001-0953-4F85-BA8D-6382B2E3065B}"/>
            </c:ext>
          </c:extLst>
        </c:ser>
        <c:dLbls>
          <c:showLegendKey val="0"/>
          <c:showVal val="0"/>
          <c:showCatName val="0"/>
          <c:showSerName val="0"/>
          <c:showPercent val="0"/>
          <c:showBubbleSize val="0"/>
        </c:dLbls>
        <c:smooth val="0"/>
        <c:axId val="1616131440"/>
        <c:axId val="1616125456"/>
      </c:lineChart>
      <c:catAx>
        <c:axId val="1616131440"/>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616125456"/>
        <c:crosses val="autoZero"/>
        <c:auto val="1"/>
        <c:lblAlgn val="ctr"/>
        <c:lblOffset val="100"/>
        <c:noMultiLvlLbl val="0"/>
      </c:catAx>
      <c:valAx>
        <c:axId val="1616125456"/>
        <c:scaling>
          <c:orientation val="minMax"/>
        </c:scaling>
        <c:delete val="0"/>
        <c:axPos val="l"/>
        <c:majorGridlines>
          <c:spPr>
            <a:ln w="9525" cap="flat" cmpd="sng" algn="ctr">
              <a:solidFill>
                <a:schemeClr val="tx1">
                  <a:lumMod val="15000"/>
                  <a:lumOff val="85000"/>
                </a:schemeClr>
              </a:solidFill>
              <a:round/>
            </a:ln>
            <a:effectLst/>
          </c:spPr>
        </c:majorGridlines>
        <c:numFmt formatCode="&quot;$&quot;#,##0_);\(&quot;$&quot;#,##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616131440"/>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2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Holt</a:t>
            </a:r>
            <a:r>
              <a:rPr lang="en-US" baseline="0"/>
              <a:t> Winter's additive method</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v>Actual claims</c:v>
          </c:tx>
          <c:spPr>
            <a:ln w="28575" cap="rnd">
              <a:solidFill>
                <a:schemeClr val="accent1"/>
              </a:solidFill>
              <a:round/>
            </a:ln>
            <a:effectLst/>
          </c:spPr>
          <c:marker>
            <c:symbol val="none"/>
          </c:marker>
          <c:cat>
            <c:numRef>
              <c:f>'32'!$C$3:$C$26</c:f>
              <c:numCache>
                <c:formatCode>General</c:formatCode>
                <c:ptCount val="24"/>
                <c:pt idx="0">
                  <c:v>1</c:v>
                </c:pt>
                <c:pt idx="1">
                  <c:v>2</c:v>
                </c:pt>
                <c:pt idx="2">
                  <c:v>3</c:v>
                </c:pt>
                <c:pt idx="3">
                  <c:v>4</c:v>
                </c:pt>
                <c:pt idx="4">
                  <c:v>5</c:v>
                </c:pt>
                <c:pt idx="5">
                  <c:v>6</c:v>
                </c:pt>
                <c:pt idx="6">
                  <c:v>7</c:v>
                </c:pt>
                <c:pt idx="7">
                  <c:v>8</c:v>
                </c:pt>
                <c:pt idx="8">
                  <c:v>9</c:v>
                </c:pt>
                <c:pt idx="9">
                  <c:v>10</c:v>
                </c:pt>
                <c:pt idx="10">
                  <c:v>11</c:v>
                </c:pt>
                <c:pt idx="11">
                  <c:v>12</c:v>
                </c:pt>
                <c:pt idx="12">
                  <c:v>13</c:v>
                </c:pt>
                <c:pt idx="13">
                  <c:v>14</c:v>
                </c:pt>
                <c:pt idx="14">
                  <c:v>15</c:v>
                </c:pt>
                <c:pt idx="15">
                  <c:v>16</c:v>
                </c:pt>
                <c:pt idx="16">
                  <c:v>17</c:v>
                </c:pt>
                <c:pt idx="17">
                  <c:v>18</c:v>
                </c:pt>
                <c:pt idx="18">
                  <c:v>19</c:v>
                </c:pt>
                <c:pt idx="19">
                  <c:v>20</c:v>
                </c:pt>
                <c:pt idx="20">
                  <c:v>21</c:v>
                </c:pt>
                <c:pt idx="21">
                  <c:v>22</c:v>
                </c:pt>
                <c:pt idx="22">
                  <c:v>23</c:v>
                </c:pt>
                <c:pt idx="23">
                  <c:v>24</c:v>
                </c:pt>
              </c:numCache>
            </c:numRef>
          </c:cat>
          <c:val>
            <c:numRef>
              <c:f>'32'!$D$3:$D$26</c:f>
              <c:numCache>
                <c:formatCode>"$"#,##0_);\("$"#,##0\)</c:formatCode>
                <c:ptCount val="24"/>
                <c:pt idx="0">
                  <c:v>10159</c:v>
                </c:pt>
                <c:pt idx="1">
                  <c:v>11175</c:v>
                </c:pt>
                <c:pt idx="2">
                  <c:v>12310</c:v>
                </c:pt>
                <c:pt idx="3">
                  <c:v>12446</c:v>
                </c:pt>
                <c:pt idx="4">
                  <c:v>13213</c:v>
                </c:pt>
                <c:pt idx="5">
                  <c:v>16412</c:v>
                </c:pt>
                <c:pt idx="6">
                  <c:v>17405</c:v>
                </c:pt>
                <c:pt idx="7">
                  <c:v>14233</c:v>
                </c:pt>
                <c:pt idx="8">
                  <c:v>14606</c:v>
                </c:pt>
                <c:pt idx="9">
                  <c:v>12969</c:v>
                </c:pt>
                <c:pt idx="10">
                  <c:v>13980</c:v>
                </c:pt>
                <c:pt idx="11">
                  <c:v>14755</c:v>
                </c:pt>
                <c:pt idx="12">
                  <c:v>12300</c:v>
                </c:pt>
                <c:pt idx="13">
                  <c:v>13224</c:v>
                </c:pt>
                <c:pt idx="14">
                  <c:v>13606</c:v>
                </c:pt>
                <c:pt idx="15">
                  <c:v>13659</c:v>
                </c:pt>
                <c:pt idx="16">
                  <c:v>16442</c:v>
                </c:pt>
                <c:pt idx="17">
                  <c:v>17334</c:v>
                </c:pt>
                <c:pt idx="18">
                  <c:v>19605</c:v>
                </c:pt>
                <c:pt idx="19">
                  <c:v>18997</c:v>
                </c:pt>
                <c:pt idx="20">
                  <c:v>15971</c:v>
                </c:pt>
                <c:pt idx="21">
                  <c:v>15740</c:v>
                </c:pt>
                <c:pt idx="22">
                  <c:v>16919</c:v>
                </c:pt>
                <c:pt idx="23">
                  <c:v>18931</c:v>
                </c:pt>
              </c:numCache>
            </c:numRef>
          </c:val>
          <c:smooth val="0"/>
          <c:extLst>
            <c:ext xmlns:c16="http://schemas.microsoft.com/office/drawing/2014/chart" uri="{C3380CC4-5D6E-409C-BE32-E72D297353CC}">
              <c16:uniqueId val="{00000000-E46D-4C99-8E2A-4EA1C78D1695}"/>
            </c:ext>
          </c:extLst>
        </c:ser>
        <c:ser>
          <c:idx val="1"/>
          <c:order val="1"/>
          <c:tx>
            <c:v>Forecasted claim</c:v>
          </c:tx>
          <c:spPr>
            <a:ln w="28575" cap="rnd">
              <a:solidFill>
                <a:schemeClr val="accent2"/>
              </a:solidFill>
              <a:round/>
            </a:ln>
            <a:effectLst/>
          </c:spPr>
          <c:marker>
            <c:symbol val="none"/>
          </c:marker>
          <c:cat>
            <c:numRef>
              <c:f>'32'!$C$3:$C$26</c:f>
              <c:numCache>
                <c:formatCode>General</c:formatCode>
                <c:ptCount val="24"/>
                <c:pt idx="0">
                  <c:v>1</c:v>
                </c:pt>
                <c:pt idx="1">
                  <c:v>2</c:v>
                </c:pt>
                <c:pt idx="2">
                  <c:v>3</c:v>
                </c:pt>
                <c:pt idx="3">
                  <c:v>4</c:v>
                </c:pt>
                <c:pt idx="4">
                  <c:v>5</c:v>
                </c:pt>
                <c:pt idx="5">
                  <c:v>6</c:v>
                </c:pt>
                <c:pt idx="6">
                  <c:v>7</c:v>
                </c:pt>
                <c:pt idx="7">
                  <c:v>8</c:v>
                </c:pt>
                <c:pt idx="8">
                  <c:v>9</c:v>
                </c:pt>
                <c:pt idx="9">
                  <c:v>10</c:v>
                </c:pt>
                <c:pt idx="10">
                  <c:v>11</c:v>
                </c:pt>
                <c:pt idx="11">
                  <c:v>12</c:v>
                </c:pt>
                <c:pt idx="12">
                  <c:v>13</c:v>
                </c:pt>
                <c:pt idx="13">
                  <c:v>14</c:v>
                </c:pt>
                <c:pt idx="14">
                  <c:v>15</c:v>
                </c:pt>
                <c:pt idx="15">
                  <c:v>16</c:v>
                </c:pt>
                <c:pt idx="16">
                  <c:v>17</c:v>
                </c:pt>
                <c:pt idx="17">
                  <c:v>18</c:v>
                </c:pt>
                <c:pt idx="18">
                  <c:v>19</c:v>
                </c:pt>
                <c:pt idx="19">
                  <c:v>20</c:v>
                </c:pt>
                <c:pt idx="20">
                  <c:v>21</c:v>
                </c:pt>
                <c:pt idx="21">
                  <c:v>22</c:v>
                </c:pt>
                <c:pt idx="22">
                  <c:v>23</c:v>
                </c:pt>
                <c:pt idx="23">
                  <c:v>24</c:v>
                </c:pt>
              </c:numCache>
            </c:numRef>
          </c:cat>
          <c:val>
            <c:numRef>
              <c:f>'32'!$H$3:$H$26</c:f>
              <c:numCache>
                <c:formatCode>General</c:formatCode>
                <c:ptCount val="24"/>
                <c:pt idx="12" formatCode="&quot;$&quot;#,##0.00_);\(&quot;$&quot;#,##0.00\)">
                  <c:v>10159</c:v>
                </c:pt>
                <c:pt idx="13" formatCode="&quot;$&quot;#,##0.00_);\(&quot;$&quot;#,##0.00\)">
                  <c:v>11575.925599330249</c:v>
                </c:pt>
                <c:pt idx="14" formatCode="&quot;$&quot;#,##0.00_);\(&quot;$&quot;#,##0.00\)">
                  <c:v>13165.183550952601</c:v>
                </c:pt>
                <c:pt idx="15" formatCode="&quot;$&quot;#,##0.00_);\(&quot;$&quot;#,##0.00\)">
                  <c:v>13566.060495600499</c:v>
                </c:pt>
                <c:pt idx="16" formatCode="&quot;$&quot;#,##0.00_);\(&quot;$&quot;#,##0.00\)">
                  <c:v>14628.560125288133</c:v>
                </c:pt>
                <c:pt idx="17" formatCode="&quot;$&quot;#,##0.00_);\(&quot;$&quot;#,##0.00\)">
                  <c:v>18819.114571207825</c:v>
                </c:pt>
                <c:pt idx="18" formatCode="&quot;$&quot;#,##0.00_);\(&quot;$&quot;#,##0.00\)">
                  <c:v>20067.27814736477</c:v>
                </c:pt>
                <c:pt idx="19" formatCode="&quot;$&quot;#,##0.00_);\(&quot;$&quot;#,##0.00\)">
                  <c:v>16602.679306249458</c:v>
                </c:pt>
                <c:pt idx="20" formatCode="&quot;$&quot;#,##0.00_);\(&quot;$&quot;#,##0.00\)">
                  <c:v>17704.117831341769</c:v>
                </c:pt>
                <c:pt idx="21" formatCode="&quot;$&quot;#,##0.00_);\(&quot;$&quot;#,##0.00\)">
                  <c:v>15766.035986912166</c:v>
                </c:pt>
                <c:pt idx="22" formatCode="&quot;$&quot;#,##0.00_);\(&quot;$&quot;#,##0.00\)">
                  <c:v>17255.632521434025</c:v>
                </c:pt>
                <c:pt idx="23" formatCode="&quot;$&quot;#,##0.00_);\(&quot;$&quot;#,##0.00\)">
                  <c:v>18430.584901704984</c:v>
                </c:pt>
              </c:numCache>
            </c:numRef>
          </c:val>
          <c:smooth val="0"/>
          <c:extLst>
            <c:ext xmlns:c16="http://schemas.microsoft.com/office/drawing/2014/chart" uri="{C3380CC4-5D6E-409C-BE32-E72D297353CC}">
              <c16:uniqueId val="{00000001-E46D-4C99-8E2A-4EA1C78D1695}"/>
            </c:ext>
          </c:extLst>
        </c:ser>
        <c:dLbls>
          <c:showLegendKey val="0"/>
          <c:showVal val="0"/>
          <c:showCatName val="0"/>
          <c:showSerName val="0"/>
          <c:showPercent val="0"/>
          <c:showBubbleSize val="0"/>
        </c:dLbls>
        <c:smooth val="0"/>
        <c:axId val="1616127088"/>
        <c:axId val="1616128176"/>
      </c:lineChart>
      <c:catAx>
        <c:axId val="161612708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616128176"/>
        <c:crosses val="autoZero"/>
        <c:auto val="1"/>
        <c:lblAlgn val="ctr"/>
        <c:lblOffset val="100"/>
        <c:noMultiLvlLbl val="0"/>
      </c:catAx>
      <c:valAx>
        <c:axId val="1616128176"/>
        <c:scaling>
          <c:orientation val="minMax"/>
        </c:scaling>
        <c:delete val="0"/>
        <c:axPos val="l"/>
        <c:majorGridlines>
          <c:spPr>
            <a:ln w="9525" cap="flat" cmpd="sng" algn="ctr">
              <a:solidFill>
                <a:schemeClr val="tx1">
                  <a:lumMod val="15000"/>
                  <a:lumOff val="85000"/>
                </a:schemeClr>
              </a:solidFill>
              <a:round/>
            </a:ln>
            <a:effectLst/>
          </c:spPr>
        </c:majorGridlines>
        <c:numFmt formatCode="&quot;$&quot;#,##0_);\(&quot;$&quot;#,##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616127088"/>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2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Holt</a:t>
            </a:r>
            <a:r>
              <a:rPr lang="en-US" baseline="0"/>
              <a:t> Winter's additive method</a:t>
            </a:r>
            <a:endParaRPr lang="en-US"/>
          </a:p>
        </c:rich>
      </c:tx>
      <c:layout>
        <c:manualLayout>
          <c:xMode val="edge"/>
          <c:yMode val="edge"/>
          <c:x val="0.40949300087489071"/>
          <c:y val="2.3148148148148147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manualLayout>
          <c:layoutTarget val="inner"/>
          <c:xMode val="edge"/>
          <c:yMode val="edge"/>
          <c:x val="0.13316272965879264"/>
          <c:y val="0.21337962962962964"/>
          <c:w val="0.85219685039370074"/>
          <c:h val="0.60027668416447943"/>
        </c:manualLayout>
      </c:layout>
      <c:lineChart>
        <c:grouping val="standard"/>
        <c:varyColors val="0"/>
        <c:ser>
          <c:idx val="0"/>
          <c:order val="0"/>
          <c:tx>
            <c:v>Actual demand</c:v>
          </c:tx>
          <c:spPr>
            <a:ln w="28575" cap="rnd">
              <a:solidFill>
                <a:schemeClr val="accent1"/>
              </a:solidFill>
              <a:round/>
            </a:ln>
            <a:effectLst/>
          </c:spPr>
          <c:marker>
            <c:symbol val="none"/>
          </c:marker>
          <c:val>
            <c:numRef>
              <c:f>'47'!$C$2:$C$25</c:f>
              <c:numCache>
                <c:formatCode>General</c:formatCode>
                <c:ptCount val="24"/>
                <c:pt idx="0">
                  <c:v>1040</c:v>
                </c:pt>
                <c:pt idx="1">
                  <c:v>370</c:v>
                </c:pt>
                <c:pt idx="2">
                  <c:v>380</c:v>
                </c:pt>
                <c:pt idx="3">
                  <c:v>200</c:v>
                </c:pt>
                <c:pt idx="4">
                  <c:v>20</c:v>
                </c:pt>
                <c:pt idx="5">
                  <c:v>30</c:v>
                </c:pt>
                <c:pt idx="6">
                  <c:v>0</c:v>
                </c:pt>
                <c:pt idx="7">
                  <c:v>10</c:v>
                </c:pt>
                <c:pt idx="8">
                  <c:v>90</c:v>
                </c:pt>
                <c:pt idx="9">
                  <c:v>510</c:v>
                </c:pt>
                <c:pt idx="10">
                  <c:v>680</c:v>
                </c:pt>
                <c:pt idx="11">
                  <c:v>610</c:v>
                </c:pt>
                <c:pt idx="12">
                  <c:v>670</c:v>
                </c:pt>
                <c:pt idx="13">
                  <c:v>430</c:v>
                </c:pt>
                <c:pt idx="14">
                  <c:v>410</c:v>
                </c:pt>
                <c:pt idx="15">
                  <c:v>280</c:v>
                </c:pt>
                <c:pt idx="16">
                  <c:v>200</c:v>
                </c:pt>
                <c:pt idx="17">
                  <c:v>30</c:v>
                </c:pt>
                <c:pt idx="18">
                  <c:v>0</c:v>
                </c:pt>
                <c:pt idx="19">
                  <c:v>0</c:v>
                </c:pt>
                <c:pt idx="20">
                  <c:v>120</c:v>
                </c:pt>
                <c:pt idx="21">
                  <c:v>580</c:v>
                </c:pt>
                <c:pt idx="22">
                  <c:v>810</c:v>
                </c:pt>
                <c:pt idx="23">
                  <c:v>850</c:v>
                </c:pt>
              </c:numCache>
            </c:numRef>
          </c:val>
          <c:smooth val="0"/>
          <c:extLst>
            <c:ext xmlns:c16="http://schemas.microsoft.com/office/drawing/2014/chart" uri="{C3380CC4-5D6E-409C-BE32-E72D297353CC}">
              <c16:uniqueId val="{00000000-E947-4D60-A192-4D182CEE9A22}"/>
            </c:ext>
          </c:extLst>
        </c:ser>
        <c:ser>
          <c:idx val="1"/>
          <c:order val="1"/>
          <c:tx>
            <c:v>Forecasted demand</c:v>
          </c:tx>
          <c:spPr>
            <a:ln w="28575" cap="rnd">
              <a:solidFill>
                <a:schemeClr val="accent2"/>
              </a:solidFill>
              <a:round/>
            </a:ln>
            <a:effectLst/>
          </c:spPr>
          <c:marker>
            <c:symbol val="none"/>
          </c:marker>
          <c:val>
            <c:numRef>
              <c:f>'47'!$G$2:$G$25</c:f>
              <c:numCache>
                <c:formatCode>General</c:formatCode>
                <c:ptCount val="24"/>
                <c:pt idx="12">
                  <c:v>1040</c:v>
                </c:pt>
                <c:pt idx="13">
                  <c:v>321.45569449074588</c:v>
                </c:pt>
                <c:pt idx="14">
                  <c:v>345.69679699866759</c:v>
                </c:pt>
                <c:pt idx="15">
                  <c:v>174.13343032764129</c:v>
                </c:pt>
                <c:pt idx="16">
                  <c:v>8.0232116827540381</c:v>
                </c:pt>
                <c:pt idx="17">
                  <c:v>43.210724825342652</c:v>
                </c:pt>
                <c:pt idx="18">
                  <c:v>11.477466820153154</c:v>
                </c:pt>
                <c:pt idx="19">
                  <c:v>19.971613696396844</c:v>
                </c:pt>
                <c:pt idx="20">
                  <c:v>97.35132148885441</c:v>
                </c:pt>
                <c:pt idx="21">
                  <c:v>520.32284681054603</c:v>
                </c:pt>
                <c:pt idx="22">
                  <c:v>698.15253858446886</c:v>
                </c:pt>
                <c:pt idx="23">
                  <c:v>642.82701787471228</c:v>
                </c:pt>
              </c:numCache>
            </c:numRef>
          </c:val>
          <c:smooth val="0"/>
          <c:extLst>
            <c:ext xmlns:c16="http://schemas.microsoft.com/office/drawing/2014/chart" uri="{C3380CC4-5D6E-409C-BE32-E72D297353CC}">
              <c16:uniqueId val="{00000001-E947-4D60-A192-4D182CEE9A22}"/>
            </c:ext>
          </c:extLst>
        </c:ser>
        <c:dLbls>
          <c:showLegendKey val="0"/>
          <c:showVal val="0"/>
          <c:showCatName val="0"/>
          <c:showSerName val="0"/>
          <c:showPercent val="0"/>
          <c:showBubbleSize val="0"/>
        </c:dLbls>
        <c:smooth val="0"/>
        <c:axId val="1616130352"/>
        <c:axId val="1616129264"/>
      </c:lineChart>
      <c:catAx>
        <c:axId val="1616130352"/>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616129264"/>
        <c:crosses val="autoZero"/>
        <c:auto val="1"/>
        <c:lblAlgn val="ctr"/>
        <c:lblOffset val="100"/>
        <c:noMultiLvlLbl val="0"/>
      </c:catAx>
      <c:valAx>
        <c:axId val="1616129264"/>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616130352"/>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2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Holt</a:t>
            </a:r>
            <a:r>
              <a:rPr lang="en-US" baseline="0"/>
              <a:t> winter's multiplicative method</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v>Actual demand</c:v>
          </c:tx>
          <c:spPr>
            <a:ln w="28575" cap="rnd">
              <a:solidFill>
                <a:schemeClr val="accent1"/>
              </a:solidFill>
              <a:round/>
            </a:ln>
            <a:effectLst/>
          </c:spPr>
          <c:marker>
            <c:symbol val="none"/>
          </c:marker>
          <c:val>
            <c:numRef>
              <c:f>'48'!$C$2:$C$25</c:f>
              <c:numCache>
                <c:formatCode>General</c:formatCode>
                <c:ptCount val="24"/>
                <c:pt idx="0">
                  <c:v>1040</c:v>
                </c:pt>
                <c:pt idx="1">
                  <c:v>370</c:v>
                </c:pt>
                <c:pt idx="2">
                  <c:v>380</c:v>
                </c:pt>
                <c:pt idx="3">
                  <c:v>200</c:v>
                </c:pt>
                <c:pt idx="4">
                  <c:v>20</c:v>
                </c:pt>
                <c:pt idx="5">
                  <c:v>30</c:v>
                </c:pt>
                <c:pt idx="6">
                  <c:v>0</c:v>
                </c:pt>
                <c:pt idx="7">
                  <c:v>10</c:v>
                </c:pt>
                <c:pt idx="8">
                  <c:v>90</c:v>
                </c:pt>
                <c:pt idx="9">
                  <c:v>510</c:v>
                </c:pt>
                <c:pt idx="10">
                  <c:v>680</c:v>
                </c:pt>
                <c:pt idx="11">
                  <c:v>610</c:v>
                </c:pt>
                <c:pt idx="12">
                  <c:v>670</c:v>
                </c:pt>
                <c:pt idx="13">
                  <c:v>430</c:v>
                </c:pt>
                <c:pt idx="14">
                  <c:v>410</c:v>
                </c:pt>
                <c:pt idx="15">
                  <c:v>280</c:v>
                </c:pt>
                <c:pt idx="16">
                  <c:v>200</c:v>
                </c:pt>
                <c:pt idx="17">
                  <c:v>30</c:v>
                </c:pt>
                <c:pt idx="18">
                  <c:v>0</c:v>
                </c:pt>
                <c:pt idx="19">
                  <c:v>0</c:v>
                </c:pt>
                <c:pt idx="20">
                  <c:v>120</c:v>
                </c:pt>
                <c:pt idx="21">
                  <c:v>580</c:v>
                </c:pt>
                <c:pt idx="22">
                  <c:v>810</c:v>
                </c:pt>
                <c:pt idx="23">
                  <c:v>850</c:v>
                </c:pt>
              </c:numCache>
            </c:numRef>
          </c:val>
          <c:smooth val="0"/>
          <c:extLst>
            <c:ext xmlns:c16="http://schemas.microsoft.com/office/drawing/2014/chart" uri="{C3380CC4-5D6E-409C-BE32-E72D297353CC}">
              <c16:uniqueId val="{00000000-039B-4FD2-AAA8-E9F42022FF3B}"/>
            </c:ext>
          </c:extLst>
        </c:ser>
        <c:ser>
          <c:idx val="1"/>
          <c:order val="1"/>
          <c:tx>
            <c:v>Forecasted demand</c:v>
          </c:tx>
          <c:spPr>
            <a:ln w="28575" cap="rnd">
              <a:solidFill>
                <a:schemeClr val="accent2"/>
              </a:solidFill>
              <a:round/>
            </a:ln>
            <a:effectLst/>
          </c:spPr>
          <c:marker>
            <c:symbol val="none"/>
          </c:marker>
          <c:val>
            <c:numRef>
              <c:f>'48'!$G$2:$G$25</c:f>
              <c:numCache>
                <c:formatCode>General</c:formatCode>
                <c:ptCount val="24"/>
                <c:pt idx="12">
                  <c:v>1040</c:v>
                </c:pt>
                <c:pt idx="13">
                  <c:v>271.27403846153845</c:v>
                </c:pt>
                <c:pt idx="14">
                  <c:v>367.06958160083155</c:v>
                </c:pt>
                <c:pt idx="15">
                  <c:v>213.80172714465476</c:v>
                </c:pt>
                <c:pt idx="16">
                  <c:v>27.276016377270487</c:v>
                </c:pt>
                <c:pt idx="17">
                  <c:v>239.10740117153307</c:v>
                </c:pt>
                <c:pt idx="18">
                  <c:v>0</c:v>
                </c:pt>
                <c:pt idx="19">
                  <c:v>0</c:v>
                </c:pt>
                <c:pt idx="20">
                  <c:v>0</c:v>
                </c:pt>
                <c:pt idx="21">
                  <c:v>0</c:v>
                </c:pt>
                <c:pt idx="22">
                  <c:v>0</c:v>
                </c:pt>
                <c:pt idx="23">
                  <c:v>0</c:v>
                </c:pt>
              </c:numCache>
            </c:numRef>
          </c:val>
          <c:smooth val="0"/>
          <c:extLst>
            <c:ext xmlns:c16="http://schemas.microsoft.com/office/drawing/2014/chart" uri="{C3380CC4-5D6E-409C-BE32-E72D297353CC}">
              <c16:uniqueId val="{00000001-039B-4FD2-AAA8-E9F42022FF3B}"/>
            </c:ext>
          </c:extLst>
        </c:ser>
        <c:dLbls>
          <c:showLegendKey val="0"/>
          <c:showVal val="0"/>
          <c:showCatName val="0"/>
          <c:showSerName val="0"/>
          <c:showPercent val="0"/>
          <c:showBubbleSize val="0"/>
        </c:dLbls>
        <c:smooth val="0"/>
        <c:axId val="1616126544"/>
        <c:axId val="1616126000"/>
      </c:lineChart>
      <c:catAx>
        <c:axId val="1616126544"/>
        <c:scaling>
          <c:orientation val="minMax"/>
        </c:scaling>
        <c:delete val="0"/>
        <c:axPos val="b"/>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616126000"/>
        <c:crosses val="autoZero"/>
        <c:auto val="1"/>
        <c:lblAlgn val="ctr"/>
        <c:lblOffset val="100"/>
        <c:noMultiLvlLbl val="0"/>
      </c:catAx>
      <c:valAx>
        <c:axId val="1616126000"/>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616126544"/>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2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Holt</a:t>
            </a:r>
            <a:r>
              <a:rPr lang="en-US" baseline="0"/>
              <a:t> Winter's additive method</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v>Actual Sales</c:v>
          </c:tx>
          <c:spPr>
            <a:ln w="28575" cap="rnd">
              <a:solidFill>
                <a:schemeClr val="accent1"/>
              </a:solidFill>
              <a:round/>
            </a:ln>
            <a:effectLst/>
          </c:spPr>
          <c:marker>
            <c:symbol val="none"/>
          </c:marker>
          <c:val>
            <c:numRef>
              <c:f>'57'!$C$2:$C$53</c:f>
              <c:numCache>
                <c:formatCode>General</c:formatCode>
                <c:ptCount val="52"/>
                <c:pt idx="0">
                  <c:v>147.6</c:v>
                </c:pt>
                <c:pt idx="1">
                  <c:v>251.8</c:v>
                </c:pt>
                <c:pt idx="2">
                  <c:v>273.10000000000002</c:v>
                </c:pt>
                <c:pt idx="3">
                  <c:v>249.1</c:v>
                </c:pt>
                <c:pt idx="4">
                  <c:v>139.30000000000001</c:v>
                </c:pt>
                <c:pt idx="5">
                  <c:v>221.2</c:v>
                </c:pt>
                <c:pt idx="6">
                  <c:v>260.2</c:v>
                </c:pt>
                <c:pt idx="7">
                  <c:v>259.5</c:v>
                </c:pt>
                <c:pt idx="8">
                  <c:v>140.5</c:v>
                </c:pt>
                <c:pt idx="9">
                  <c:v>245.5</c:v>
                </c:pt>
                <c:pt idx="10">
                  <c:v>298.8</c:v>
                </c:pt>
                <c:pt idx="11">
                  <c:v>287</c:v>
                </c:pt>
                <c:pt idx="12">
                  <c:v>168.8</c:v>
                </c:pt>
                <c:pt idx="13">
                  <c:v>322.60000000000002</c:v>
                </c:pt>
                <c:pt idx="14">
                  <c:v>393.5</c:v>
                </c:pt>
                <c:pt idx="15">
                  <c:v>404.3</c:v>
                </c:pt>
                <c:pt idx="16">
                  <c:v>259.7</c:v>
                </c:pt>
                <c:pt idx="17">
                  <c:v>401.1</c:v>
                </c:pt>
                <c:pt idx="18">
                  <c:v>464.6</c:v>
                </c:pt>
                <c:pt idx="19">
                  <c:v>479.7</c:v>
                </c:pt>
                <c:pt idx="20">
                  <c:v>264.39999999999998</c:v>
                </c:pt>
                <c:pt idx="21">
                  <c:v>402.6</c:v>
                </c:pt>
                <c:pt idx="22">
                  <c:v>411.3</c:v>
                </c:pt>
                <c:pt idx="23">
                  <c:v>385.9</c:v>
                </c:pt>
                <c:pt idx="24">
                  <c:v>232.7</c:v>
                </c:pt>
                <c:pt idx="25">
                  <c:v>309.2</c:v>
                </c:pt>
                <c:pt idx="26">
                  <c:v>310.7</c:v>
                </c:pt>
                <c:pt idx="27">
                  <c:v>293</c:v>
                </c:pt>
                <c:pt idx="28">
                  <c:v>205.1</c:v>
                </c:pt>
                <c:pt idx="29">
                  <c:v>234.4</c:v>
                </c:pt>
                <c:pt idx="30">
                  <c:v>285.39999999999998</c:v>
                </c:pt>
                <c:pt idx="31">
                  <c:v>258.7</c:v>
                </c:pt>
                <c:pt idx="32">
                  <c:v>193.2</c:v>
                </c:pt>
                <c:pt idx="33">
                  <c:v>263.7</c:v>
                </c:pt>
                <c:pt idx="34">
                  <c:v>292.5</c:v>
                </c:pt>
                <c:pt idx="35">
                  <c:v>315.2</c:v>
                </c:pt>
                <c:pt idx="36">
                  <c:v>178.3</c:v>
                </c:pt>
                <c:pt idx="37">
                  <c:v>274.5</c:v>
                </c:pt>
                <c:pt idx="38">
                  <c:v>295.39999999999998</c:v>
                </c:pt>
                <c:pt idx="39">
                  <c:v>286.39999999999998</c:v>
                </c:pt>
                <c:pt idx="40">
                  <c:v>190.8</c:v>
                </c:pt>
                <c:pt idx="41">
                  <c:v>263.5</c:v>
                </c:pt>
                <c:pt idx="42">
                  <c:v>318.8</c:v>
                </c:pt>
                <c:pt idx="43">
                  <c:v>305.3</c:v>
                </c:pt>
                <c:pt idx="44">
                  <c:v>242.6</c:v>
                </c:pt>
                <c:pt idx="45">
                  <c:v>318.8</c:v>
                </c:pt>
                <c:pt idx="46">
                  <c:v>329.6</c:v>
                </c:pt>
                <c:pt idx="47">
                  <c:v>338.2</c:v>
                </c:pt>
                <c:pt idx="48">
                  <c:v>232.1</c:v>
                </c:pt>
                <c:pt idx="49">
                  <c:v>285.60000000000002</c:v>
                </c:pt>
                <c:pt idx="50">
                  <c:v>291</c:v>
                </c:pt>
                <c:pt idx="51">
                  <c:v>281.39999999999998</c:v>
                </c:pt>
              </c:numCache>
            </c:numRef>
          </c:val>
          <c:smooth val="0"/>
          <c:extLst>
            <c:ext xmlns:c16="http://schemas.microsoft.com/office/drawing/2014/chart" uri="{C3380CC4-5D6E-409C-BE32-E72D297353CC}">
              <c16:uniqueId val="{00000000-FD68-4C4B-8D0F-334A01680412}"/>
            </c:ext>
          </c:extLst>
        </c:ser>
        <c:ser>
          <c:idx val="1"/>
          <c:order val="1"/>
          <c:tx>
            <c:v>Forecasted sales</c:v>
          </c:tx>
          <c:spPr>
            <a:ln w="28575" cap="rnd">
              <a:solidFill>
                <a:schemeClr val="accent2"/>
              </a:solidFill>
              <a:round/>
            </a:ln>
            <a:effectLst/>
          </c:spPr>
          <c:marker>
            <c:symbol val="none"/>
          </c:marker>
          <c:val>
            <c:numRef>
              <c:f>'57'!$G$2:$G$54</c:f>
              <c:numCache>
                <c:formatCode>General</c:formatCode>
                <c:ptCount val="53"/>
                <c:pt idx="4">
                  <c:v>147.6</c:v>
                </c:pt>
                <c:pt idx="5">
                  <c:v>246.77037745687551</c:v>
                </c:pt>
                <c:pt idx="6">
                  <c:v>250.0604641499755</c:v>
                </c:pt>
                <c:pt idx="7">
                  <c:v>221.94244379906996</c:v>
                </c:pt>
                <c:pt idx="8">
                  <c:v>132.39891584400425</c:v>
                </c:pt>
                <c:pt idx="9">
                  <c:v>238.18075227285405</c:v>
                </c:pt>
                <c:pt idx="10">
                  <c:v>286.10199000074567</c:v>
                </c:pt>
                <c:pt idx="11">
                  <c:v>290.59141221621121</c:v>
                </c:pt>
                <c:pt idx="12">
                  <c:v>183.19123075561117</c:v>
                </c:pt>
                <c:pt idx="13">
                  <c:v>282.43432371585743</c:v>
                </c:pt>
                <c:pt idx="14">
                  <c:v>353.21726250245126</c:v>
                </c:pt>
                <c:pt idx="15">
                  <c:v>377.90137055905228</c:v>
                </c:pt>
                <c:pt idx="16">
                  <c:v>302.90056409445367</c:v>
                </c:pt>
                <c:pt idx="17">
                  <c:v>436.44376677993563</c:v>
                </c:pt>
                <c:pt idx="18">
                  <c:v>480.80474887578725</c:v>
                </c:pt>
                <c:pt idx="19">
                  <c:v>461.62151011930541</c:v>
                </c:pt>
                <c:pt idx="20">
                  <c:v>330.57773318128471</c:v>
                </c:pt>
                <c:pt idx="21">
                  <c:v>430.38641094828233</c:v>
                </c:pt>
                <c:pt idx="22">
                  <c:v>457.46466667969571</c:v>
                </c:pt>
                <c:pt idx="23">
                  <c:v>407.14505988661682</c:v>
                </c:pt>
                <c:pt idx="24">
                  <c:v>178.62123652331479</c:v>
                </c:pt>
                <c:pt idx="25">
                  <c:v>319.11729471922416</c:v>
                </c:pt>
                <c:pt idx="26">
                  <c:v>336.56695162299229</c:v>
                </c:pt>
                <c:pt idx="27">
                  <c:v>302.34912416480029</c:v>
                </c:pt>
                <c:pt idx="28">
                  <c:v>112.92322181082392</c:v>
                </c:pt>
                <c:pt idx="29">
                  <c:v>251.36318788497493</c:v>
                </c:pt>
                <c:pt idx="30">
                  <c:v>271.85505751667876</c:v>
                </c:pt>
                <c:pt idx="31">
                  <c:v>280.82787597147711</c:v>
                </c:pt>
                <c:pt idx="32">
                  <c:v>151.90568887938963</c:v>
                </c:pt>
                <c:pt idx="33">
                  <c:v>232.19930844010221</c:v>
                </c:pt>
                <c:pt idx="34">
                  <c:v>300.10885316073092</c:v>
                </c:pt>
                <c:pt idx="35">
                  <c:v>300.19259758287842</c:v>
                </c:pt>
                <c:pt idx="36">
                  <c:v>234.42305856839687</c:v>
                </c:pt>
                <c:pt idx="37">
                  <c:v>275.71914246231086</c:v>
                </c:pt>
                <c:pt idx="38">
                  <c:v>301.56087009422009</c:v>
                </c:pt>
                <c:pt idx="39">
                  <c:v>297.2329517098724</c:v>
                </c:pt>
                <c:pt idx="40">
                  <c:v>170.15289914217789</c:v>
                </c:pt>
                <c:pt idx="41">
                  <c:v>259.34289389857656</c:v>
                </c:pt>
                <c:pt idx="42">
                  <c:v>287.02924026021293</c:v>
                </c:pt>
                <c:pt idx="43">
                  <c:v>306.02010960766376</c:v>
                </c:pt>
                <c:pt idx="44">
                  <c:v>212.62864199876327</c:v>
                </c:pt>
                <c:pt idx="45">
                  <c:v>317.21541406161521</c:v>
                </c:pt>
                <c:pt idx="46">
                  <c:v>375.1097458229973</c:v>
                </c:pt>
                <c:pt idx="47">
                  <c:v>352.09839426495421</c:v>
                </c:pt>
                <c:pt idx="48">
                  <c:v>259.63299072109186</c:v>
                </c:pt>
                <c:pt idx="49">
                  <c:v>308.57965177645241</c:v>
                </c:pt>
                <c:pt idx="50">
                  <c:v>305.22957305318334</c:v>
                </c:pt>
                <c:pt idx="51">
                  <c:v>281.62673798887738</c:v>
                </c:pt>
                <c:pt idx="52">
                  <c:v>167.68461025879958</c:v>
                </c:pt>
              </c:numCache>
            </c:numRef>
          </c:val>
          <c:smooth val="0"/>
          <c:extLst>
            <c:ext xmlns:c16="http://schemas.microsoft.com/office/drawing/2014/chart" uri="{C3380CC4-5D6E-409C-BE32-E72D297353CC}">
              <c16:uniqueId val="{00000001-FD68-4C4B-8D0F-334A01680412}"/>
            </c:ext>
          </c:extLst>
        </c:ser>
        <c:dLbls>
          <c:showLegendKey val="0"/>
          <c:showVal val="0"/>
          <c:showCatName val="0"/>
          <c:showSerName val="0"/>
          <c:showPercent val="0"/>
          <c:showBubbleSize val="0"/>
        </c:dLbls>
        <c:smooth val="0"/>
        <c:axId val="1615885808"/>
        <c:axId val="1615884176"/>
      </c:lineChart>
      <c:catAx>
        <c:axId val="161588580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615884176"/>
        <c:crosses val="autoZero"/>
        <c:auto val="1"/>
        <c:lblAlgn val="ctr"/>
        <c:lblOffset val="100"/>
        <c:noMultiLvlLbl val="0"/>
      </c:catAx>
      <c:valAx>
        <c:axId val="1615884176"/>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615885808"/>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2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Holt</a:t>
            </a:r>
            <a:r>
              <a:rPr lang="en-US" baseline="0"/>
              <a:t> Winter's Multiplicative method</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v>Actual Sales</c:v>
          </c:tx>
          <c:spPr>
            <a:ln w="28575" cap="rnd">
              <a:solidFill>
                <a:schemeClr val="accent1"/>
              </a:solidFill>
              <a:round/>
            </a:ln>
            <a:effectLst/>
          </c:spPr>
          <c:marker>
            <c:symbol val="none"/>
          </c:marker>
          <c:val>
            <c:numRef>
              <c:f>'58'!$C$2:$C$53</c:f>
              <c:numCache>
                <c:formatCode>General</c:formatCode>
                <c:ptCount val="52"/>
                <c:pt idx="0">
                  <c:v>147.6</c:v>
                </c:pt>
                <c:pt idx="1">
                  <c:v>251.8</c:v>
                </c:pt>
                <c:pt idx="2">
                  <c:v>273.10000000000002</c:v>
                </c:pt>
                <c:pt idx="3">
                  <c:v>249.1</c:v>
                </c:pt>
                <c:pt idx="4">
                  <c:v>139.30000000000001</c:v>
                </c:pt>
                <c:pt idx="5">
                  <c:v>221.2</c:v>
                </c:pt>
                <c:pt idx="6">
                  <c:v>260.2</c:v>
                </c:pt>
                <c:pt idx="7">
                  <c:v>259.5</c:v>
                </c:pt>
                <c:pt idx="8">
                  <c:v>140.5</c:v>
                </c:pt>
                <c:pt idx="9">
                  <c:v>245.5</c:v>
                </c:pt>
                <c:pt idx="10">
                  <c:v>298.8</c:v>
                </c:pt>
                <c:pt idx="11">
                  <c:v>287</c:v>
                </c:pt>
                <c:pt idx="12">
                  <c:v>168.8</c:v>
                </c:pt>
                <c:pt idx="13">
                  <c:v>322.60000000000002</c:v>
                </c:pt>
                <c:pt idx="14">
                  <c:v>393.5</c:v>
                </c:pt>
                <c:pt idx="15">
                  <c:v>404.3</c:v>
                </c:pt>
                <c:pt idx="16">
                  <c:v>259.7</c:v>
                </c:pt>
                <c:pt idx="17">
                  <c:v>401.1</c:v>
                </c:pt>
                <c:pt idx="18">
                  <c:v>464.6</c:v>
                </c:pt>
                <c:pt idx="19">
                  <c:v>479.7</c:v>
                </c:pt>
                <c:pt idx="20">
                  <c:v>264.39999999999998</c:v>
                </c:pt>
                <c:pt idx="21">
                  <c:v>402.6</c:v>
                </c:pt>
                <c:pt idx="22">
                  <c:v>411.3</c:v>
                </c:pt>
                <c:pt idx="23">
                  <c:v>385.9</c:v>
                </c:pt>
                <c:pt idx="24">
                  <c:v>232.7</c:v>
                </c:pt>
                <c:pt idx="25">
                  <c:v>309.2</c:v>
                </c:pt>
                <c:pt idx="26">
                  <c:v>310.7</c:v>
                </c:pt>
                <c:pt idx="27">
                  <c:v>293</c:v>
                </c:pt>
                <c:pt idx="28">
                  <c:v>205.1</c:v>
                </c:pt>
                <c:pt idx="29">
                  <c:v>234.4</c:v>
                </c:pt>
                <c:pt idx="30">
                  <c:v>285.39999999999998</c:v>
                </c:pt>
                <c:pt idx="31">
                  <c:v>258.7</c:v>
                </c:pt>
                <c:pt idx="32">
                  <c:v>193.2</c:v>
                </c:pt>
                <c:pt idx="33">
                  <c:v>263.7</c:v>
                </c:pt>
                <c:pt idx="34">
                  <c:v>292.5</c:v>
                </c:pt>
                <c:pt idx="35">
                  <c:v>315.2</c:v>
                </c:pt>
                <c:pt idx="36">
                  <c:v>178.3</c:v>
                </c:pt>
                <c:pt idx="37">
                  <c:v>274.5</c:v>
                </c:pt>
                <c:pt idx="38">
                  <c:v>295.39999999999998</c:v>
                </c:pt>
                <c:pt idx="39">
                  <c:v>286.39999999999998</c:v>
                </c:pt>
                <c:pt idx="40">
                  <c:v>190.8</c:v>
                </c:pt>
                <c:pt idx="41">
                  <c:v>263.5</c:v>
                </c:pt>
                <c:pt idx="42">
                  <c:v>318.8</c:v>
                </c:pt>
                <c:pt idx="43">
                  <c:v>305.3</c:v>
                </c:pt>
                <c:pt idx="44">
                  <c:v>242.6</c:v>
                </c:pt>
                <c:pt idx="45">
                  <c:v>318.8</c:v>
                </c:pt>
                <c:pt idx="46">
                  <c:v>329.6</c:v>
                </c:pt>
                <c:pt idx="47">
                  <c:v>338.2</c:v>
                </c:pt>
                <c:pt idx="48">
                  <c:v>232.1</c:v>
                </c:pt>
                <c:pt idx="49">
                  <c:v>285.60000000000002</c:v>
                </c:pt>
                <c:pt idx="50">
                  <c:v>291</c:v>
                </c:pt>
                <c:pt idx="51">
                  <c:v>281.39999999999998</c:v>
                </c:pt>
              </c:numCache>
            </c:numRef>
          </c:val>
          <c:smooth val="0"/>
          <c:extLst>
            <c:ext xmlns:c16="http://schemas.microsoft.com/office/drawing/2014/chart" uri="{C3380CC4-5D6E-409C-BE32-E72D297353CC}">
              <c16:uniqueId val="{00000000-AB09-4DE9-86F7-14E35DECD363}"/>
            </c:ext>
          </c:extLst>
        </c:ser>
        <c:ser>
          <c:idx val="1"/>
          <c:order val="1"/>
          <c:tx>
            <c:v>Forecasted Value</c:v>
          </c:tx>
          <c:spPr>
            <a:ln w="28575" cap="rnd">
              <a:solidFill>
                <a:schemeClr val="accent2"/>
              </a:solidFill>
              <a:round/>
            </a:ln>
            <a:effectLst/>
          </c:spPr>
          <c:marker>
            <c:symbol val="none"/>
          </c:marker>
          <c:val>
            <c:numRef>
              <c:f>'58'!$G$2:$G$53</c:f>
              <c:numCache>
                <c:formatCode>General</c:formatCode>
                <c:ptCount val="52"/>
                <c:pt idx="4">
                  <c:v>147.6</c:v>
                </c:pt>
                <c:pt idx="5">
                  <c:v>241.80383749874102</c:v>
                </c:pt>
                <c:pt idx="6">
                  <c:v>241.06126857965842</c:v>
                </c:pt>
                <c:pt idx="7">
                  <c:v>220.06146850048475</c:v>
                </c:pt>
                <c:pt idx="8">
                  <c:v>140.23662153257729</c:v>
                </c:pt>
                <c:pt idx="9">
                  <c:v>244.49355438996324</c:v>
                </c:pt>
                <c:pt idx="10">
                  <c:v>292.27942808459926</c:v>
                </c:pt>
                <c:pt idx="11">
                  <c:v>288.89506182683328</c:v>
                </c:pt>
                <c:pt idx="12">
                  <c:v>162.89729421100191</c:v>
                </c:pt>
                <c:pt idx="13">
                  <c:v>291.55137186627633</c:v>
                </c:pt>
                <c:pt idx="14">
                  <c:v>379.75455300563044</c:v>
                </c:pt>
                <c:pt idx="15">
                  <c:v>389.38308472700493</c:v>
                </c:pt>
                <c:pt idx="16">
                  <c:v>238.58393931542511</c:v>
                </c:pt>
                <c:pt idx="17">
                  <c:v>472.84947769840915</c:v>
                </c:pt>
                <c:pt idx="18">
                  <c:v>532.57239456550064</c:v>
                </c:pt>
                <c:pt idx="19">
                  <c:v>475.58612817833546</c:v>
                </c:pt>
                <c:pt idx="20">
                  <c:v>270.38132480526298</c:v>
                </c:pt>
                <c:pt idx="21">
                  <c:v>420.86692692489748</c:v>
                </c:pt>
                <c:pt idx="22">
                  <c:v>466.31108289364346</c:v>
                </c:pt>
                <c:pt idx="23">
                  <c:v>412.93389901202085</c:v>
                </c:pt>
                <c:pt idx="24">
                  <c:v>204.02951024702622</c:v>
                </c:pt>
                <c:pt idx="25">
                  <c:v>317.43116855384159</c:v>
                </c:pt>
                <c:pt idx="26">
                  <c:v>327.81819650101232</c:v>
                </c:pt>
                <c:pt idx="27">
                  <c:v>296.35497111317335</c:v>
                </c:pt>
                <c:pt idx="28">
                  <c:v>159.792294222207</c:v>
                </c:pt>
                <c:pt idx="29">
                  <c:v>256.13343413648317</c:v>
                </c:pt>
                <c:pt idx="30">
                  <c:v>262.32684749427813</c:v>
                </c:pt>
                <c:pt idx="31">
                  <c:v>274.17648477492412</c:v>
                </c:pt>
                <c:pt idx="32">
                  <c:v>172.43252264769254</c:v>
                </c:pt>
                <c:pt idx="33">
                  <c:v>235.14275313630625</c:v>
                </c:pt>
                <c:pt idx="34">
                  <c:v>302.54762951488863</c:v>
                </c:pt>
                <c:pt idx="35">
                  <c:v>300.95084895499559</c:v>
                </c:pt>
                <c:pt idx="36">
                  <c:v>227.34522820422904</c:v>
                </c:pt>
                <c:pt idx="37">
                  <c:v>264.08918470782066</c:v>
                </c:pt>
                <c:pt idx="38">
                  <c:v>292.51196210961757</c:v>
                </c:pt>
                <c:pt idx="39">
                  <c:v>289.88217724580937</c:v>
                </c:pt>
                <c:pt idx="40">
                  <c:v>179.53795788152064</c:v>
                </c:pt>
                <c:pt idx="41">
                  <c:v>265.77223292104566</c:v>
                </c:pt>
                <c:pt idx="42">
                  <c:v>291.41086640329928</c:v>
                </c:pt>
                <c:pt idx="43">
                  <c:v>308.71061375685355</c:v>
                </c:pt>
                <c:pt idx="44">
                  <c:v>205.79474552479377</c:v>
                </c:pt>
                <c:pt idx="45">
                  <c:v>333.60111633521683</c:v>
                </c:pt>
                <c:pt idx="46">
                  <c:v>398.31096292224362</c:v>
                </c:pt>
                <c:pt idx="47">
                  <c:v>357.04905432563578</c:v>
                </c:pt>
                <c:pt idx="48">
                  <c:v>238.74092016049426</c:v>
                </c:pt>
                <c:pt idx="49">
                  <c:v>297.5923503648055</c:v>
                </c:pt>
                <c:pt idx="50">
                  <c:v>301.97179891097687</c:v>
                </c:pt>
                <c:pt idx="51">
                  <c:v>281.22595336118889</c:v>
                </c:pt>
              </c:numCache>
            </c:numRef>
          </c:val>
          <c:smooth val="0"/>
          <c:extLst>
            <c:ext xmlns:c16="http://schemas.microsoft.com/office/drawing/2014/chart" uri="{C3380CC4-5D6E-409C-BE32-E72D297353CC}">
              <c16:uniqueId val="{00000001-AB09-4DE9-86F7-14E35DECD363}"/>
            </c:ext>
          </c:extLst>
        </c:ser>
        <c:dLbls>
          <c:showLegendKey val="0"/>
          <c:showVal val="0"/>
          <c:showCatName val="0"/>
          <c:showSerName val="0"/>
          <c:showPercent val="0"/>
          <c:showBubbleSize val="0"/>
        </c:dLbls>
        <c:smooth val="0"/>
        <c:axId val="1615886896"/>
        <c:axId val="1615880368"/>
      </c:lineChart>
      <c:catAx>
        <c:axId val="1615886896"/>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615880368"/>
        <c:crosses val="autoZero"/>
        <c:auto val="1"/>
        <c:lblAlgn val="ctr"/>
        <c:lblOffset val="100"/>
        <c:noMultiLvlLbl val="0"/>
      </c:catAx>
      <c:valAx>
        <c:axId val="1615880368"/>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615886896"/>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2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Value</a:t>
            </a:r>
            <a:r>
              <a:rPr lang="en-US" baseline="0"/>
              <a:t> of CPI</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manualLayout>
          <c:layoutTarget val="inner"/>
          <c:xMode val="edge"/>
          <c:yMode val="edge"/>
          <c:x val="9.8219816272965887E-2"/>
          <c:y val="0.17171296296296298"/>
          <c:w val="0.87122462817147861"/>
          <c:h val="0.70841097987751533"/>
        </c:manualLayout>
      </c:layout>
      <c:lineChart>
        <c:grouping val="standard"/>
        <c:varyColors val="0"/>
        <c:ser>
          <c:idx val="0"/>
          <c:order val="0"/>
          <c:spPr>
            <a:ln w="28575" cap="rnd">
              <a:solidFill>
                <a:schemeClr val="accent1"/>
              </a:solidFill>
              <a:round/>
            </a:ln>
            <a:effectLst/>
          </c:spPr>
          <c:marker>
            <c:symbol val="none"/>
          </c:marker>
          <c:val>
            <c:numRef>
              <c:f>'11.2 a'!$D$2:$D$179</c:f>
              <c:numCache>
                <c:formatCode>0.0</c:formatCode>
                <c:ptCount val="178"/>
                <c:pt idx="0">
                  <c:v>134.6</c:v>
                </c:pt>
                <c:pt idx="1">
                  <c:v>134.80000000000001</c:v>
                </c:pt>
                <c:pt idx="2">
                  <c:v>135</c:v>
                </c:pt>
                <c:pt idx="3">
                  <c:v>135.19999999999999</c:v>
                </c:pt>
                <c:pt idx="4">
                  <c:v>135.6</c:v>
                </c:pt>
                <c:pt idx="5">
                  <c:v>136</c:v>
                </c:pt>
                <c:pt idx="6">
                  <c:v>136.19999999999999</c:v>
                </c:pt>
                <c:pt idx="7">
                  <c:v>136.6</c:v>
                </c:pt>
                <c:pt idx="8">
                  <c:v>137.19999999999999</c:v>
                </c:pt>
                <c:pt idx="9">
                  <c:v>137.4</c:v>
                </c:pt>
                <c:pt idx="10">
                  <c:v>137.80000000000001</c:v>
                </c:pt>
                <c:pt idx="11">
                  <c:v>137.9</c:v>
                </c:pt>
                <c:pt idx="12">
                  <c:v>138.1</c:v>
                </c:pt>
                <c:pt idx="13">
                  <c:v>138.6</c:v>
                </c:pt>
                <c:pt idx="14">
                  <c:v>139.30000000000001</c:v>
                </c:pt>
                <c:pt idx="15">
                  <c:v>139.5</c:v>
                </c:pt>
                <c:pt idx="16">
                  <c:v>139.69999999999999</c:v>
                </c:pt>
                <c:pt idx="17">
                  <c:v>140.19999999999999</c:v>
                </c:pt>
                <c:pt idx="18">
                  <c:v>140.5</c:v>
                </c:pt>
                <c:pt idx="19">
                  <c:v>140.9</c:v>
                </c:pt>
                <c:pt idx="20">
                  <c:v>141.30000000000001</c:v>
                </c:pt>
                <c:pt idx="21">
                  <c:v>141.80000000000001</c:v>
                </c:pt>
                <c:pt idx="22">
                  <c:v>142</c:v>
                </c:pt>
                <c:pt idx="23">
                  <c:v>141.9</c:v>
                </c:pt>
                <c:pt idx="24">
                  <c:v>142.6</c:v>
                </c:pt>
                <c:pt idx="25">
                  <c:v>143.1</c:v>
                </c:pt>
                <c:pt idx="26">
                  <c:v>143.6</c:v>
                </c:pt>
                <c:pt idx="27">
                  <c:v>144</c:v>
                </c:pt>
                <c:pt idx="28">
                  <c:v>144.19999999999999</c:v>
                </c:pt>
                <c:pt idx="29">
                  <c:v>144.4</c:v>
                </c:pt>
                <c:pt idx="30">
                  <c:v>144.4</c:v>
                </c:pt>
                <c:pt idx="31">
                  <c:v>144.80000000000001</c:v>
                </c:pt>
                <c:pt idx="32">
                  <c:v>145.1</c:v>
                </c:pt>
                <c:pt idx="33">
                  <c:v>145.69999999999999</c:v>
                </c:pt>
                <c:pt idx="34">
                  <c:v>145.80000000000001</c:v>
                </c:pt>
                <c:pt idx="35">
                  <c:v>145.80000000000001</c:v>
                </c:pt>
                <c:pt idx="36">
                  <c:v>146.19999999999999</c:v>
                </c:pt>
                <c:pt idx="37">
                  <c:v>146.69999999999999</c:v>
                </c:pt>
                <c:pt idx="38">
                  <c:v>147.19999999999999</c:v>
                </c:pt>
                <c:pt idx="39">
                  <c:v>147.4</c:v>
                </c:pt>
                <c:pt idx="40">
                  <c:v>147.5</c:v>
                </c:pt>
                <c:pt idx="41">
                  <c:v>148</c:v>
                </c:pt>
                <c:pt idx="42">
                  <c:v>148.4</c:v>
                </c:pt>
                <c:pt idx="43">
                  <c:v>149</c:v>
                </c:pt>
                <c:pt idx="44">
                  <c:v>149.4</c:v>
                </c:pt>
                <c:pt idx="45">
                  <c:v>149.5</c:v>
                </c:pt>
                <c:pt idx="46">
                  <c:v>149.69999999999999</c:v>
                </c:pt>
                <c:pt idx="47">
                  <c:v>149.69999999999999</c:v>
                </c:pt>
                <c:pt idx="48">
                  <c:v>150.30000000000001</c:v>
                </c:pt>
                <c:pt idx="49">
                  <c:v>150.9</c:v>
                </c:pt>
                <c:pt idx="50">
                  <c:v>151.4</c:v>
                </c:pt>
                <c:pt idx="51">
                  <c:v>151.9</c:v>
                </c:pt>
                <c:pt idx="52">
                  <c:v>152.19999999999999</c:v>
                </c:pt>
                <c:pt idx="53">
                  <c:v>152.5</c:v>
                </c:pt>
                <c:pt idx="54">
                  <c:v>152.5</c:v>
                </c:pt>
                <c:pt idx="55">
                  <c:v>152.9</c:v>
                </c:pt>
                <c:pt idx="56">
                  <c:v>153.19999999999999</c:v>
                </c:pt>
                <c:pt idx="57">
                  <c:v>153.69999999999999</c:v>
                </c:pt>
                <c:pt idx="58">
                  <c:v>153.6</c:v>
                </c:pt>
                <c:pt idx="59">
                  <c:v>153.5</c:v>
                </c:pt>
                <c:pt idx="60">
                  <c:v>154.4</c:v>
                </c:pt>
                <c:pt idx="61">
                  <c:v>154.9</c:v>
                </c:pt>
                <c:pt idx="62">
                  <c:v>155.69999999999999</c:v>
                </c:pt>
                <c:pt idx="63">
                  <c:v>156.30000000000001</c:v>
                </c:pt>
                <c:pt idx="64">
                  <c:v>156.6</c:v>
                </c:pt>
                <c:pt idx="65">
                  <c:v>156.69999999999999</c:v>
                </c:pt>
                <c:pt idx="66">
                  <c:v>157</c:v>
                </c:pt>
                <c:pt idx="67">
                  <c:v>157.30000000000001</c:v>
                </c:pt>
                <c:pt idx="68">
                  <c:v>157.80000000000001</c:v>
                </c:pt>
                <c:pt idx="69">
                  <c:v>158.30000000000001</c:v>
                </c:pt>
                <c:pt idx="70">
                  <c:v>158.6</c:v>
                </c:pt>
                <c:pt idx="71">
                  <c:v>158.6</c:v>
                </c:pt>
                <c:pt idx="72">
                  <c:v>159.1</c:v>
                </c:pt>
                <c:pt idx="73">
                  <c:v>159.6</c:v>
                </c:pt>
                <c:pt idx="74">
                  <c:v>160</c:v>
                </c:pt>
                <c:pt idx="75">
                  <c:v>160.19999999999999</c:v>
                </c:pt>
                <c:pt idx="76">
                  <c:v>160.1</c:v>
                </c:pt>
                <c:pt idx="77">
                  <c:v>160.30000000000001</c:v>
                </c:pt>
                <c:pt idx="78">
                  <c:v>160.5</c:v>
                </c:pt>
                <c:pt idx="79">
                  <c:v>160.80000000000001</c:v>
                </c:pt>
                <c:pt idx="80">
                  <c:v>161.19999999999999</c:v>
                </c:pt>
                <c:pt idx="81">
                  <c:v>161.6</c:v>
                </c:pt>
                <c:pt idx="82">
                  <c:v>161.5</c:v>
                </c:pt>
                <c:pt idx="83">
                  <c:v>161.30000000000001</c:v>
                </c:pt>
                <c:pt idx="84">
                  <c:v>161.6</c:v>
                </c:pt>
                <c:pt idx="85">
                  <c:v>161.9</c:v>
                </c:pt>
                <c:pt idx="86">
                  <c:v>162.19999999999999</c:v>
                </c:pt>
                <c:pt idx="87">
                  <c:v>162.5</c:v>
                </c:pt>
                <c:pt idx="88">
                  <c:v>162.80000000000001</c:v>
                </c:pt>
                <c:pt idx="89">
                  <c:v>163</c:v>
                </c:pt>
                <c:pt idx="90">
                  <c:v>163.19999999999999</c:v>
                </c:pt>
                <c:pt idx="91">
                  <c:v>163.4</c:v>
                </c:pt>
                <c:pt idx="92">
                  <c:v>163.6</c:v>
                </c:pt>
                <c:pt idx="93">
                  <c:v>164</c:v>
                </c:pt>
                <c:pt idx="94">
                  <c:v>164</c:v>
                </c:pt>
                <c:pt idx="95">
                  <c:v>163.9</c:v>
                </c:pt>
                <c:pt idx="96">
                  <c:v>164.3</c:v>
                </c:pt>
                <c:pt idx="97">
                  <c:v>164.5</c:v>
                </c:pt>
                <c:pt idx="98">
                  <c:v>165</c:v>
                </c:pt>
                <c:pt idx="99">
                  <c:v>166.2</c:v>
                </c:pt>
                <c:pt idx="100">
                  <c:v>166.2</c:v>
                </c:pt>
                <c:pt idx="101">
                  <c:v>166.2</c:v>
                </c:pt>
                <c:pt idx="102">
                  <c:v>166.7</c:v>
                </c:pt>
                <c:pt idx="103">
                  <c:v>167.1</c:v>
                </c:pt>
                <c:pt idx="104">
                  <c:v>167.9</c:v>
                </c:pt>
                <c:pt idx="105">
                  <c:v>168.2</c:v>
                </c:pt>
                <c:pt idx="106">
                  <c:v>168.3</c:v>
                </c:pt>
                <c:pt idx="107">
                  <c:v>168.3</c:v>
                </c:pt>
                <c:pt idx="108">
                  <c:v>166.6</c:v>
                </c:pt>
                <c:pt idx="109">
                  <c:v>168.8</c:v>
                </c:pt>
                <c:pt idx="110">
                  <c:v>169.8</c:v>
                </c:pt>
                <c:pt idx="111">
                  <c:v>171.2</c:v>
                </c:pt>
                <c:pt idx="112">
                  <c:v>171.3</c:v>
                </c:pt>
                <c:pt idx="113">
                  <c:v>171.5</c:v>
                </c:pt>
                <c:pt idx="114">
                  <c:v>172.4</c:v>
                </c:pt>
                <c:pt idx="115">
                  <c:v>172.8</c:v>
                </c:pt>
                <c:pt idx="116">
                  <c:v>173.7</c:v>
                </c:pt>
                <c:pt idx="117">
                  <c:v>174</c:v>
                </c:pt>
                <c:pt idx="118">
                  <c:v>174.1</c:v>
                </c:pt>
                <c:pt idx="119">
                  <c:v>174</c:v>
                </c:pt>
                <c:pt idx="120">
                  <c:v>175.1</c:v>
                </c:pt>
                <c:pt idx="121">
                  <c:v>175.8</c:v>
                </c:pt>
                <c:pt idx="122">
                  <c:v>176.2</c:v>
                </c:pt>
                <c:pt idx="123">
                  <c:v>176.9</c:v>
                </c:pt>
                <c:pt idx="124">
                  <c:v>177.7</c:v>
                </c:pt>
                <c:pt idx="125">
                  <c:v>178</c:v>
                </c:pt>
                <c:pt idx="126">
                  <c:v>177.5</c:v>
                </c:pt>
                <c:pt idx="127">
                  <c:v>177.5</c:v>
                </c:pt>
                <c:pt idx="128">
                  <c:v>178.3</c:v>
                </c:pt>
                <c:pt idx="129">
                  <c:v>177.7</c:v>
                </c:pt>
                <c:pt idx="130">
                  <c:v>177.4</c:v>
                </c:pt>
                <c:pt idx="131">
                  <c:v>176.7</c:v>
                </c:pt>
                <c:pt idx="132">
                  <c:v>177.1</c:v>
                </c:pt>
                <c:pt idx="133">
                  <c:v>177.8</c:v>
                </c:pt>
                <c:pt idx="134">
                  <c:v>178.8</c:v>
                </c:pt>
                <c:pt idx="135">
                  <c:v>179.8</c:v>
                </c:pt>
                <c:pt idx="136">
                  <c:v>179.8</c:v>
                </c:pt>
                <c:pt idx="137">
                  <c:v>179.9</c:v>
                </c:pt>
                <c:pt idx="138">
                  <c:v>180.1</c:v>
                </c:pt>
                <c:pt idx="139">
                  <c:v>180.7</c:v>
                </c:pt>
                <c:pt idx="140">
                  <c:v>181</c:v>
                </c:pt>
                <c:pt idx="141">
                  <c:v>181.3</c:v>
                </c:pt>
                <c:pt idx="142">
                  <c:v>181.3</c:v>
                </c:pt>
                <c:pt idx="143">
                  <c:v>180.9</c:v>
                </c:pt>
                <c:pt idx="144">
                  <c:v>181.7</c:v>
                </c:pt>
                <c:pt idx="145">
                  <c:v>183.1</c:v>
                </c:pt>
                <c:pt idx="146">
                  <c:v>184.2</c:v>
                </c:pt>
                <c:pt idx="147">
                  <c:v>183.8</c:v>
                </c:pt>
                <c:pt idx="148">
                  <c:v>183.5</c:v>
                </c:pt>
                <c:pt idx="149">
                  <c:v>183.7</c:v>
                </c:pt>
                <c:pt idx="150">
                  <c:v>183.9</c:v>
                </c:pt>
                <c:pt idx="151">
                  <c:v>184.6</c:v>
                </c:pt>
                <c:pt idx="152">
                  <c:v>185.2</c:v>
                </c:pt>
                <c:pt idx="153">
                  <c:v>185</c:v>
                </c:pt>
                <c:pt idx="154">
                  <c:v>184.5</c:v>
                </c:pt>
                <c:pt idx="155">
                  <c:v>184.3</c:v>
                </c:pt>
                <c:pt idx="156">
                  <c:v>185.2</c:v>
                </c:pt>
                <c:pt idx="157">
                  <c:v>186.2</c:v>
                </c:pt>
                <c:pt idx="158">
                  <c:v>187.4</c:v>
                </c:pt>
                <c:pt idx="159">
                  <c:v>188</c:v>
                </c:pt>
                <c:pt idx="160">
                  <c:v>189.1</c:v>
                </c:pt>
                <c:pt idx="161">
                  <c:v>189.7</c:v>
                </c:pt>
                <c:pt idx="162">
                  <c:v>189.4</c:v>
                </c:pt>
                <c:pt idx="163">
                  <c:v>189.5</c:v>
                </c:pt>
                <c:pt idx="164">
                  <c:v>189.9</c:v>
                </c:pt>
                <c:pt idx="165">
                  <c:v>190.9</c:v>
                </c:pt>
                <c:pt idx="166">
                  <c:v>191</c:v>
                </c:pt>
                <c:pt idx="167">
                  <c:v>190.3</c:v>
                </c:pt>
                <c:pt idx="168">
                  <c:v>190.7</c:v>
                </c:pt>
                <c:pt idx="169">
                  <c:v>191.8</c:v>
                </c:pt>
                <c:pt idx="170">
                  <c:v>193.3</c:v>
                </c:pt>
                <c:pt idx="171">
                  <c:v>194.6</c:v>
                </c:pt>
                <c:pt idx="172">
                  <c:v>194.4</c:v>
                </c:pt>
                <c:pt idx="173">
                  <c:v>194.5</c:v>
                </c:pt>
                <c:pt idx="174">
                  <c:v>195.4</c:v>
                </c:pt>
                <c:pt idx="175">
                  <c:v>196.4</c:v>
                </c:pt>
                <c:pt idx="176">
                  <c:v>198.8</c:v>
                </c:pt>
                <c:pt idx="177">
                  <c:v>193.2</c:v>
                </c:pt>
              </c:numCache>
            </c:numRef>
          </c:val>
          <c:smooth val="0"/>
          <c:extLst>
            <c:ext xmlns:c16="http://schemas.microsoft.com/office/drawing/2014/chart" uri="{C3380CC4-5D6E-409C-BE32-E72D297353CC}">
              <c16:uniqueId val="{00000000-F83A-4985-9DFD-97515B4A85E6}"/>
            </c:ext>
          </c:extLst>
        </c:ser>
        <c:dLbls>
          <c:showLegendKey val="0"/>
          <c:showVal val="0"/>
          <c:showCatName val="0"/>
          <c:showSerName val="0"/>
          <c:showPercent val="0"/>
          <c:showBubbleSize val="0"/>
        </c:dLbls>
        <c:smooth val="0"/>
        <c:axId val="1615883088"/>
        <c:axId val="1615885264"/>
      </c:lineChart>
      <c:catAx>
        <c:axId val="1615883088"/>
        <c:scaling>
          <c:orientation val="minMax"/>
        </c:scaling>
        <c:delete val="0"/>
        <c:axPos val="b"/>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615885264"/>
        <c:crosses val="autoZero"/>
        <c:auto val="1"/>
        <c:lblAlgn val="ctr"/>
        <c:lblOffset val="100"/>
        <c:noMultiLvlLbl val="0"/>
      </c:catAx>
      <c:valAx>
        <c:axId val="1615885264"/>
        <c:scaling>
          <c:orientation val="minMax"/>
        </c:scaling>
        <c:delete val="0"/>
        <c:axPos val="l"/>
        <c:majorGridlines>
          <c:spPr>
            <a:ln w="9525" cap="flat" cmpd="sng" algn="ctr">
              <a:solidFill>
                <a:schemeClr val="tx1">
                  <a:lumMod val="15000"/>
                  <a:lumOff val="85000"/>
                </a:schemeClr>
              </a:solidFill>
              <a:round/>
            </a:ln>
            <a:effectLst/>
          </c:spPr>
        </c:majorGridlines>
        <c:numFmt formatCode="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615883088"/>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3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Using</a:t>
            </a:r>
            <a:r>
              <a:rPr lang="en-US" baseline="0"/>
              <a:t> Holt's method </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v>Actual CPI</c:v>
          </c:tx>
          <c:spPr>
            <a:ln w="28575" cap="rnd">
              <a:solidFill>
                <a:schemeClr val="accent1"/>
              </a:solidFill>
              <a:round/>
            </a:ln>
            <a:effectLst/>
          </c:spPr>
          <c:marker>
            <c:symbol val="none"/>
          </c:marker>
          <c:val>
            <c:numRef>
              <c:f>'11.2 b'!$D$2:$D$179</c:f>
              <c:numCache>
                <c:formatCode>0.0</c:formatCode>
                <c:ptCount val="178"/>
                <c:pt idx="0">
                  <c:v>134.6</c:v>
                </c:pt>
                <c:pt idx="1">
                  <c:v>134.80000000000001</c:v>
                </c:pt>
                <c:pt idx="2">
                  <c:v>135</c:v>
                </c:pt>
                <c:pt idx="3">
                  <c:v>135.19999999999999</c:v>
                </c:pt>
                <c:pt idx="4">
                  <c:v>135.6</c:v>
                </c:pt>
                <c:pt idx="5">
                  <c:v>136</c:v>
                </c:pt>
                <c:pt idx="6">
                  <c:v>136.19999999999999</c:v>
                </c:pt>
                <c:pt idx="7">
                  <c:v>136.6</c:v>
                </c:pt>
                <c:pt idx="8">
                  <c:v>137.19999999999999</c:v>
                </c:pt>
                <c:pt idx="9">
                  <c:v>137.4</c:v>
                </c:pt>
                <c:pt idx="10">
                  <c:v>137.80000000000001</c:v>
                </c:pt>
                <c:pt idx="11">
                  <c:v>137.9</c:v>
                </c:pt>
                <c:pt idx="12">
                  <c:v>138.1</c:v>
                </c:pt>
                <c:pt idx="13">
                  <c:v>138.6</c:v>
                </c:pt>
                <c:pt idx="14">
                  <c:v>139.30000000000001</c:v>
                </c:pt>
                <c:pt idx="15">
                  <c:v>139.5</c:v>
                </c:pt>
                <c:pt idx="16">
                  <c:v>139.69999999999999</c:v>
                </c:pt>
                <c:pt idx="17">
                  <c:v>140.19999999999999</c:v>
                </c:pt>
                <c:pt idx="18">
                  <c:v>140.5</c:v>
                </c:pt>
                <c:pt idx="19">
                  <c:v>140.9</c:v>
                </c:pt>
                <c:pt idx="20">
                  <c:v>141.30000000000001</c:v>
                </c:pt>
                <c:pt idx="21">
                  <c:v>141.80000000000001</c:v>
                </c:pt>
                <c:pt idx="22">
                  <c:v>142</c:v>
                </c:pt>
                <c:pt idx="23">
                  <c:v>141.9</c:v>
                </c:pt>
                <c:pt idx="24">
                  <c:v>142.6</c:v>
                </c:pt>
                <c:pt idx="25">
                  <c:v>143.1</c:v>
                </c:pt>
                <c:pt idx="26">
                  <c:v>143.6</c:v>
                </c:pt>
                <c:pt idx="27">
                  <c:v>144</c:v>
                </c:pt>
                <c:pt idx="28">
                  <c:v>144.19999999999999</c:v>
                </c:pt>
                <c:pt idx="29">
                  <c:v>144.4</c:v>
                </c:pt>
                <c:pt idx="30">
                  <c:v>144.4</c:v>
                </c:pt>
                <c:pt idx="31">
                  <c:v>144.80000000000001</c:v>
                </c:pt>
                <c:pt idx="32">
                  <c:v>145.1</c:v>
                </c:pt>
                <c:pt idx="33">
                  <c:v>145.69999999999999</c:v>
                </c:pt>
                <c:pt idx="34">
                  <c:v>145.80000000000001</c:v>
                </c:pt>
                <c:pt idx="35">
                  <c:v>145.80000000000001</c:v>
                </c:pt>
                <c:pt idx="36">
                  <c:v>146.19999999999999</c:v>
                </c:pt>
                <c:pt idx="37">
                  <c:v>146.69999999999999</c:v>
                </c:pt>
                <c:pt idx="38">
                  <c:v>147.19999999999999</c:v>
                </c:pt>
                <c:pt idx="39">
                  <c:v>147.4</c:v>
                </c:pt>
                <c:pt idx="40">
                  <c:v>147.5</c:v>
                </c:pt>
                <c:pt idx="41">
                  <c:v>148</c:v>
                </c:pt>
                <c:pt idx="42">
                  <c:v>148.4</c:v>
                </c:pt>
                <c:pt idx="43">
                  <c:v>149</c:v>
                </c:pt>
                <c:pt idx="44">
                  <c:v>149.4</c:v>
                </c:pt>
                <c:pt idx="45">
                  <c:v>149.5</c:v>
                </c:pt>
                <c:pt idx="46">
                  <c:v>149.69999999999999</c:v>
                </c:pt>
                <c:pt idx="47">
                  <c:v>149.69999999999999</c:v>
                </c:pt>
                <c:pt idx="48">
                  <c:v>150.30000000000001</c:v>
                </c:pt>
                <c:pt idx="49">
                  <c:v>150.9</c:v>
                </c:pt>
                <c:pt idx="50">
                  <c:v>151.4</c:v>
                </c:pt>
                <c:pt idx="51">
                  <c:v>151.9</c:v>
                </c:pt>
                <c:pt idx="52">
                  <c:v>152.19999999999999</c:v>
                </c:pt>
                <c:pt idx="53">
                  <c:v>152.5</c:v>
                </c:pt>
                <c:pt idx="54">
                  <c:v>152.5</c:v>
                </c:pt>
                <c:pt idx="55">
                  <c:v>152.9</c:v>
                </c:pt>
                <c:pt idx="56">
                  <c:v>153.19999999999999</c:v>
                </c:pt>
                <c:pt idx="57">
                  <c:v>153.69999999999999</c:v>
                </c:pt>
                <c:pt idx="58">
                  <c:v>153.6</c:v>
                </c:pt>
                <c:pt idx="59">
                  <c:v>153.5</c:v>
                </c:pt>
                <c:pt idx="60">
                  <c:v>154.4</c:v>
                </c:pt>
                <c:pt idx="61">
                  <c:v>154.9</c:v>
                </c:pt>
                <c:pt idx="62">
                  <c:v>155.69999999999999</c:v>
                </c:pt>
                <c:pt idx="63">
                  <c:v>156.30000000000001</c:v>
                </c:pt>
                <c:pt idx="64">
                  <c:v>156.6</c:v>
                </c:pt>
                <c:pt idx="65">
                  <c:v>156.69999999999999</c:v>
                </c:pt>
                <c:pt idx="66">
                  <c:v>157</c:v>
                </c:pt>
                <c:pt idx="67">
                  <c:v>157.30000000000001</c:v>
                </c:pt>
                <c:pt idx="68">
                  <c:v>157.80000000000001</c:v>
                </c:pt>
                <c:pt idx="69">
                  <c:v>158.30000000000001</c:v>
                </c:pt>
                <c:pt idx="70">
                  <c:v>158.6</c:v>
                </c:pt>
                <c:pt idx="71">
                  <c:v>158.6</c:v>
                </c:pt>
                <c:pt idx="72">
                  <c:v>159.1</c:v>
                </c:pt>
                <c:pt idx="73">
                  <c:v>159.6</c:v>
                </c:pt>
                <c:pt idx="74">
                  <c:v>160</c:v>
                </c:pt>
                <c:pt idx="75">
                  <c:v>160.19999999999999</c:v>
                </c:pt>
                <c:pt idx="76">
                  <c:v>160.1</c:v>
                </c:pt>
                <c:pt idx="77">
                  <c:v>160.30000000000001</c:v>
                </c:pt>
                <c:pt idx="78">
                  <c:v>160.5</c:v>
                </c:pt>
                <c:pt idx="79">
                  <c:v>160.80000000000001</c:v>
                </c:pt>
                <c:pt idx="80">
                  <c:v>161.19999999999999</c:v>
                </c:pt>
                <c:pt idx="81">
                  <c:v>161.6</c:v>
                </c:pt>
                <c:pt idx="82">
                  <c:v>161.5</c:v>
                </c:pt>
                <c:pt idx="83">
                  <c:v>161.30000000000001</c:v>
                </c:pt>
                <c:pt idx="84">
                  <c:v>161.6</c:v>
                </c:pt>
                <c:pt idx="85">
                  <c:v>161.9</c:v>
                </c:pt>
                <c:pt idx="86">
                  <c:v>162.19999999999999</c:v>
                </c:pt>
                <c:pt idx="87">
                  <c:v>162.5</c:v>
                </c:pt>
                <c:pt idx="88">
                  <c:v>162.80000000000001</c:v>
                </c:pt>
                <c:pt idx="89">
                  <c:v>163</c:v>
                </c:pt>
                <c:pt idx="90">
                  <c:v>163.19999999999999</c:v>
                </c:pt>
                <c:pt idx="91">
                  <c:v>163.4</c:v>
                </c:pt>
                <c:pt idx="92">
                  <c:v>163.6</c:v>
                </c:pt>
                <c:pt idx="93">
                  <c:v>164</c:v>
                </c:pt>
                <c:pt idx="94">
                  <c:v>164</c:v>
                </c:pt>
                <c:pt idx="95">
                  <c:v>163.9</c:v>
                </c:pt>
                <c:pt idx="96">
                  <c:v>164.3</c:v>
                </c:pt>
                <c:pt idx="97">
                  <c:v>164.5</c:v>
                </c:pt>
                <c:pt idx="98">
                  <c:v>165</c:v>
                </c:pt>
                <c:pt idx="99">
                  <c:v>166.2</c:v>
                </c:pt>
                <c:pt idx="100">
                  <c:v>166.2</c:v>
                </c:pt>
                <c:pt idx="101">
                  <c:v>166.2</c:v>
                </c:pt>
                <c:pt idx="102">
                  <c:v>166.7</c:v>
                </c:pt>
                <c:pt idx="103">
                  <c:v>167.1</c:v>
                </c:pt>
                <c:pt idx="104">
                  <c:v>167.9</c:v>
                </c:pt>
                <c:pt idx="105">
                  <c:v>168.2</c:v>
                </c:pt>
                <c:pt idx="106">
                  <c:v>168.3</c:v>
                </c:pt>
                <c:pt idx="107">
                  <c:v>168.3</c:v>
                </c:pt>
                <c:pt idx="108">
                  <c:v>166.6</c:v>
                </c:pt>
                <c:pt idx="109">
                  <c:v>168.8</c:v>
                </c:pt>
                <c:pt idx="110">
                  <c:v>169.8</c:v>
                </c:pt>
                <c:pt idx="111">
                  <c:v>171.2</c:v>
                </c:pt>
                <c:pt idx="112">
                  <c:v>171.3</c:v>
                </c:pt>
                <c:pt idx="113">
                  <c:v>171.5</c:v>
                </c:pt>
                <c:pt idx="114">
                  <c:v>172.4</c:v>
                </c:pt>
                <c:pt idx="115">
                  <c:v>172.8</c:v>
                </c:pt>
                <c:pt idx="116">
                  <c:v>173.7</c:v>
                </c:pt>
                <c:pt idx="117">
                  <c:v>174</c:v>
                </c:pt>
                <c:pt idx="118">
                  <c:v>174.1</c:v>
                </c:pt>
                <c:pt idx="119">
                  <c:v>174</c:v>
                </c:pt>
                <c:pt idx="120">
                  <c:v>175.1</c:v>
                </c:pt>
                <c:pt idx="121">
                  <c:v>175.8</c:v>
                </c:pt>
                <c:pt idx="122">
                  <c:v>176.2</c:v>
                </c:pt>
                <c:pt idx="123">
                  <c:v>176.9</c:v>
                </c:pt>
                <c:pt idx="124">
                  <c:v>177.7</c:v>
                </c:pt>
                <c:pt idx="125">
                  <c:v>178</c:v>
                </c:pt>
                <c:pt idx="126">
                  <c:v>177.5</c:v>
                </c:pt>
                <c:pt idx="127">
                  <c:v>177.5</c:v>
                </c:pt>
                <c:pt idx="128">
                  <c:v>178.3</c:v>
                </c:pt>
                <c:pt idx="129">
                  <c:v>177.7</c:v>
                </c:pt>
                <c:pt idx="130">
                  <c:v>177.4</c:v>
                </c:pt>
                <c:pt idx="131">
                  <c:v>176.7</c:v>
                </c:pt>
                <c:pt idx="132">
                  <c:v>177.1</c:v>
                </c:pt>
                <c:pt idx="133">
                  <c:v>177.8</c:v>
                </c:pt>
                <c:pt idx="134">
                  <c:v>178.8</c:v>
                </c:pt>
                <c:pt idx="135">
                  <c:v>179.8</c:v>
                </c:pt>
                <c:pt idx="136">
                  <c:v>179.8</c:v>
                </c:pt>
                <c:pt idx="137">
                  <c:v>179.9</c:v>
                </c:pt>
                <c:pt idx="138">
                  <c:v>180.1</c:v>
                </c:pt>
                <c:pt idx="139">
                  <c:v>180.7</c:v>
                </c:pt>
                <c:pt idx="140">
                  <c:v>181</c:v>
                </c:pt>
                <c:pt idx="141">
                  <c:v>181.3</c:v>
                </c:pt>
                <c:pt idx="142">
                  <c:v>181.3</c:v>
                </c:pt>
                <c:pt idx="143">
                  <c:v>180.9</c:v>
                </c:pt>
                <c:pt idx="144">
                  <c:v>181.7</c:v>
                </c:pt>
                <c:pt idx="145">
                  <c:v>183.1</c:v>
                </c:pt>
                <c:pt idx="146">
                  <c:v>184.2</c:v>
                </c:pt>
                <c:pt idx="147">
                  <c:v>183.8</c:v>
                </c:pt>
                <c:pt idx="148">
                  <c:v>183.5</c:v>
                </c:pt>
                <c:pt idx="149">
                  <c:v>183.7</c:v>
                </c:pt>
                <c:pt idx="150">
                  <c:v>183.9</c:v>
                </c:pt>
                <c:pt idx="151">
                  <c:v>184.6</c:v>
                </c:pt>
                <c:pt idx="152">
                  <c:v>185.2</c:v>
                </c:pt>
                <c:pt idx="153">
                  <c:v>185</c:v>
                </c:pt>
                <c:pt idx="154">
                  <c:v>184.5</c:v>
                </c:pt>
                <c:pt idx="155">
                  <c:v>184.3</c:v>
                </c:pt>
                <c:pt idx="156">
                  <c:v>185.2</c:v>
                </c:pt>
                <c:pt idx="157">
                  <c:v>186.2</c:v>
                </c:pt>
                <c:pt idx="158">
                  <c:v>187.4</c:v>
                </c:pt>
                <c:pt idx="159">
                  <c:v>188</c:v>
                </c:pt>
                <c:pt idx="160">
                  <c:v>189.1</c:v>
                </c:pt>
                <c:pt idx="161">
                  <c:v>189.7</c:v>
                </c:pt>
                <c:pt idx="162">
                  <c:v>189.4</c:v>
                </c:pt>
                <c:pt idx="163">
                  <c:v>189.5</c:v>
                </c:pt>
                <c:pt idx="164">
                  <c:v>189.9</c:v>
                </c:pt>
                <c:pt idx="165">
                  <c:v>190.9</c:v>
                </c:pt>
                <c:pt idx="166">
                  <c:v>191</c:v>
                </c:pt>
                <c:pt idx="167">
                  <c:v>190.3</c:v>
                </c:pt>
                <c:pt idx="168">
                  <c:v>190.7</c:v>
                </c:pt>
                <c:pt idx="169">
                  <c:v>191.8</c:v>
                </c:pt>
                <c:pt idx="170">
                  <c:v>193.3</c:v>
                </c:pt>
                <c:pt idx="171">
                  <c:v>194.6</c:v>
                </c:pt>
                <c:pt idx="172">
                  <c:v>194.4</c:v>
                </c:pt>
                <c:pt idx="173">
                  <c:v>194.5</c:v>
                </c:pt>
                <c:pt idx="174">
                  <c:v>195.4</c:v>
                </c:pt>
                <c:pt idx="175">
                  <c:v>196.4</c:v>
                </c:pt>
                <c:pt idx="176">
                  <c:v>198.8</c:v>
                </c:pt>
                <c:pt idx="177">
                  <c:v>193.2</c:v>
                </c:pt>
              </c:numCache>
            </c:numRef>
          </c:val>
          <c:smooth val="0"/>
          <c:extLst>
            <c:ext xmlns:c16="http://schemas.microsoft.com/office/drawing/2014/chart" uri="{C3380CC4-5D6E-409C-BE32-E72D297353CC}">
              <c16:uniqueId val="{00000000-BD09-4250-8A10-21ED68D6B7C0}"/>
            </c:ext>
          </c:extLst>
        </c:ser>
        <c:ser>
          <c:idx val="1"/>
          <c:order val="1"/>
          <c:tx>
            <c:v>Forecasted CPI</c:v>
          </c:tx>
          <c:spPr>
            <a:ln w="28575" cap="rnd">
              <a:solidFill>
                <a:schemeClr val="accent2"/>
              </a:solidFill>
              <a:round/>
            </a:ln>
            <a:effectLst/>
          </c:spPr>
          <c:marker>
            <c:symbol val="none"/>
          </c:marker>
          <c:val>
            <c:numRef>
              <c:f>'11.2 b'!$G$2:$G$179</c:f>
              <c:numCache>
                <c:formatCode>0.0</c:formatCode>
                <c:ptCount val="178"/>
                <c:pt idx="1">
                  <c:v>134.6</c:v>
                </c:pt>
                <c:pt idx="2">
                  <c:v>134.78418979893769</c:v>
                </c:pt>
                <c:pt idx="3">
                  <c:v>134.98882082221215</c:v>
                </c:pt>
                <c:pt idx="4">
                  <c:v>135.19553263078348</c:v>
                </c:pt>
                <c:pt idx="5">
                  <c:v>135.58646255503027</c:v>
                </c:pt>
                <c:pt idx="6">
                  <c:v>135.99763858686771</c:v>
                </c:pt>
                <c:pt idx="7">
                  <c:v>136.22649199304641</c:v>
                </c:pt>
                <c:pt idx="8">
                  <c:v>136.6189129537234</c:v>
                </c:pt>
                <c:pt idx="9">
                  <c:v>137.21348631783434</c:v>
                </c:pt>
                <c:pt idx="10">
                  <c:v>137.46176412577003</c:v>
                </c:pt>
                <c:pt idx="11">
                  <c:v>137.85525461543423</c:v>
                </c:pt>
                <c:pt idx="12">
                  <c:v>137.98840088148015</c:v>
                </c:pt>
                <c:pt idx="13">
                  <c:v>138.18443172784634</c:v>
                </c:pt>
                <c:pt idx="14">
                  <c:v>138.66368414099259</c:v>
                </c:pt>
                <c:pt idx="15">
                  <c:v>139.35845326569958</c:v>
                </c:pt>
                <c:pt idx="16">
                  <c:v>139.61627560706825</c:v>
                </c:pt>
                <c:pt idx="17">
                  <c:v>139.82500858662715</c:v>
                </c:pt>
                <c:pt idx="18">
                  <c:v>140.30444548278419</c:v>
                </c:pt>
                <c:pt idx="19">
                  <c:v>140.62965646401258</c:v>
                </c:pt>
                <c:pt idx="20">
                  <c:v>141.02949443668874</c:v>
                </c:pt>
                <c:pt idx="21">
                  <c:v>141.43743085766869</c:v>
                </c:pt>
                <c:pt idx="22">
                  <c:v>141.93810713287758</c:v>
                </c:pt>
                <c:pt idx="23">
                  <c:v>142.17253694223677</c:v>
                </c:pt>
                <c:pt idx="24">
                  <c:v>142.10079386374304</c:v>
                </c:pt>
                <c:pt idx="25">
                  <c:v>142.73177307283569</c:v>
                </c:pt>
                <c:pt idx="26">
                  <c:v>143.25680585698521</c:v>
                </c:pt>
                <c:pt idx="27">
                  <c:v>143.76961213377984</c:v>
                </c:pt>
                <c:pt idx="28">
                  <c:v>144.18862092497153</c:v>
                </c:pt>
                <c:pt idx="29">
                  <c:v>144.41270815587157</c:v>
                </c:pt>
                <c:pt idx="30">
                  <c:v>144.61494686803491</c:v>
                </c:pt>
                <c:pt idx="31">
                  <c:v>144.63056036866939</c:v>
                </c:pt>
                <c:pt idx="32">
                  <c:v>144.99385389353833</c:v>
                </c:pt>
                <c:pt idx="33">
                  <c:v>145.30383954335713</c:v>
                </c:pt>
                <c:pt idx="34">
                  <c:v>145.88403475640905</c:v>
                </c:pt>
                <c:pt idx="35">
                  <c:v>146.03364344325624</c:v>
                </c:pt>
                <c:pt idx="36">
                  <c:v>146.04299918743493</c:v>
                </c:pt>
                <c:pt idx="37">
                  <c:v>146.40524827294271</c:v>
                </c:pt>
                <c:pt idx="38">
                  <c:v>146.89897540447896</c:v>
                </c:pt>
                <c:pt idx="39">
                  <c:v>147.40714646011378</c:v>
                </c:pt>
                <c:pt idx="40">
                  <c:v>147.64035907260245</c:v>
                </c:pt>
                <c:pt idx="41">
                  <c:v>147.75067952775592</c:v>
                </c:pt>
                <c:pt idx="42">
                  <c:v>148.215747824858</c:v>
                </c:pt>
                <c:pt idx="43">
                  <c:v>148.62822260265611</c:v>
                </c:pt>
                <c:pt idx="44">
                  <c:v>149.21881632904007</c:v>
                </c:pt>
                <c:pt idx="45">
                  <c:v>149.64481476341516</c:v>
                </c:pt>
                <c:pt idx="46">
                  <c:v>149.77591282426022</c:v>
                </c:pt>
                <c:pt idx="47">
                  <c:v>149.9662078976487</c:v>
                </c:pt>
                <c:pt idx="48">
                  <c:v>149.97901876032304</c:v>
                </c:pt>
                <c:pt idx="49">
                  <c:v>150.52477324435179</c:v>
                </c:pt>
                <c:pt idx="50">
                  <c:v>151.12992327122669</c:v>
                </c:pt>
                <c:pt idx="51">
                  <c:v>151.64926872080295</c:v>
                </c:pt>
                <c:pt idx="52">
                  <c:v>152.15873938219616</c:v>
                </c:pt>
                <c:pt idx="53">
                  <c:v>152.48267079567935</c:v>
                </c:pt>
                <c:pt idx="54">
                  <c:v>152.78577583251632</c:v>
                </c:pt>
                <c:pt idx="55">
                  <c:v>152.81024614139847</c:v>
                </c:pt>
                <c:pt idx="56">
                  <c:v>153.1721571383973</c:v>
                </c:pt>
                <c:pt idx="57">
                  <c:v>153.47969040336761</c:v>
                </c:pt>
                <c:pt idx="58">
                  <c:v>153.96529441092787</c:v>
                </c:pt>
                <c:pt idx="59">
                  <c:v>153.91806501899327</c:v>
                </c:pt>
                <c:pt idx="60">
                  <c:v>153.81149540679874</c:v>
                </c:pt>
                <c:pt idx="61">
                  <c:v>154.61963220888282</c:v>
                </c:pt>
                <c:pt idx="62">
                  <c:v>155.16129522656334</c:v>
                </c:pt>
                <c:pt idx="63">
                  <c:v>155.94911741278483</c:v>
                </c:pt>
                <c:pt idx="64">
                  <c:v>156.57980511637228</c:v>
                </c:pt>
                <c:pt idx="65">
                  <c:v>156.91626372577102</c:v>
                </c:pt>
                <c:pt idx="66">
                  <c:v>157.03554983050768</c:v>
                </c:pt>
                <c:pt idx="67">
                  <c:v>157.31490515836626</c:v>
                </c:pt>
                <c:pt idx="68">
                  <c:v>157.61222786274169</c:v>
                </c:pt>
                <c:pt idx="69">
                  <c:v>158.09576774484185</c:v>
                </c:pt>
                <c:pt idx="70">
                  <c:v>158.59998784128655</c:v>
                </c:pt>
                <c:pt idx="71">
                  <c:v>158.92213692676114</c:v>
                </c:pt>
                <c:pt idx="72">
                  <c:v>158.9476034933451</c:v>
                </c:pt>
                <c:pt idx="73">
                  <c:v>159.40061897690498</c:v>
                </c:pt>
                <c:pt idx="74">
                  <c:v>159.90138589762608</c:v>
                </c:pt>
                <c:pt idx="75">
                  <c:v>160.31521425906686</c:v>
                </c:pt>
                <c:pt idx="76">
                  <c:v>160.53501727260391</c:v>
                </c:pt>
                <c:pt idx="77">
                  <c:v>160.45691024176551</c:v>
                </c:pt>
                <c:pt idx="78">
                  <c:v>160.62213427615814</c:v>
                </c:pt>
                <c:pt idx="79">
                  <c:v>160.81477138446667</c:v>
                </c:pt>
                <c:pt idx="80">
                  <c:v>161.1026929819721</c:v>
                </c:pt>
                <c:pt idx="81">
                  <c:v>161.49339873116574</c:v>
                </c:pt>
                <c:pt idx="82">
                  <c:v>161.89552524415646</c:v>
                </c:pt>
                <c:pt idx="83">
                  <c:v>161.83835337246586</c:v>
                </c:pt>
                <c:pt idx="84">
                  <c:v>161.6380139849868</c:v>
                </c:pt>
                <c:pt idx="85">
                  <c:v>161.88263181511937</c:v>
                </c:pt>
                <c:pt idx="86">
                  <c:v>162.17713602894111</c:v>
                </c:pt>
                <c:pt idx="87">
                  <c:v>162.47721227871526</c:v>
                </c:pt>
                <c:pt idx="88">
                  <c:v>162.77789060260707</c:v>
                </c:pt>
                <c:pt idx="89">
                  <c:v>163.07861427900124</c:v>
                </c:pt>
                <c:pt idx="90">
                  <c:v>163.28722669553116</c:v>
                </c:pt>
                <c:pt idx="91">
                  <c:v>163.48559592747762</c:v>
                </c:pt>
                <c:pt idx="92">
                  <c:v>163.68290218435814</c:v>
                </c:pt>
                <c:pt idx="93">
                  <c:v>163.88017236338484</c:v>
                </c:pt>
                <c:pt idx="94">
                  <c:v>164.26170869666035</c:v>
                </c:pt>
                <c:pt idx="95">
                  <c:v>164.2953929605026</c:v>
                </c:pt>
                <c:pt idx="96">
                  <c:v>164.19826550690186</c:v>
                </c:pt>
                <c:pt idx="97">
                  <c:v>164.54734087701013</c:v>
                </c:pt>
                <c:pt idx="98">
                  <c:v>164.76211685400915</c:v>
                </c:pt>
                <c:pt idx="99">
                  <c:v>165.23817758868648</c:v>
                </c:pt>
                <c:pt idx="100">
                  <c:v>166.38794422030159</c:v>
                </c:pt>
                <c:pt idx="101">
                  <c:v>166.50711602561128</c:v>
                </c:pt>
                <c:pt idx="102">
                  <c:v>166.51101033135311</c:v>
                </c:pt>
                <c:pt idx="103">
                  <c:v>166.96276218325491</c:v>
                </c:pt>
                <c:pt idx="104">
                  <c:v>167.37241030499621</c:v>
                </c:pt>
                <c:pt idx="105">
                  <c:v>168.14558796176084</c:v>
                </c:pt>
                <c:pt idx="106">
                  <c:v>168.49850647242326</c:v>
                </c:pt>
                <c:pt idx="107">
                  <c:v>168.62009987620058</c:v>
                </c:pt>
                <c:pt idx="108">
                  <c:v>168.62387503739626</c:v>
                </c:pt>
                <c:pt idx="109">
                  <c:v>167.04914790303599</c:v>
                </c:pt>
                <c:pt idx="110">
                  <c:v>168.89124154681704</c:v>
                </c:pt>
                <c:pt idx="111">
                  <c:v>170.00929226230781</c:v>
                </c:pt>
                <c:pt idx="112">
                  <c:v>171.4137251830669</c:v>
                </c:pt>
                <c:pt idx="113">
                  <c:v>171.65185369885685</c:v>
                </c:pt>
                <c:pt idx="114">
                  <c:v>171.85152380085634</c:v>
                </c:pt>
                <c:pt idx="115">
                  <c:v>172.69169688520691</c:v>
                </c:pt>
                <c:pt idx="116">
                  <c:v>173.14262050172175</c:v>
                </c:pt>
                <c:pt idx="117">
                  <c:v>174.01030512619059</c:v>
                </c:pt>
                <c:pt idx="118">
                  <c:v>174.37157045233147</c:v>
                </c:pt>
                <c:pt idx="119">
                  <c:v>174.4919207252531</c:v>
                </c:pt>
                <c:pt idx="120">
                  <c:v>174.40135432997911</c:v>
                </c:pt>
                <c:pt idx="121">
                  <c:v>175.39277433506726</c:v>
                </c:pt>
                <c:pt idx="122">
                  <c:v>176.13635448094698</c:v>
                </c:pt>
                <c:pt idx="123">
                  <c:v>176.57548897274555</c:v>
                </c:pt>
                <c:pt idx="124">
                  <c:v>177.25673873623035</c:v>
                </c:pt>
                <c:pt idx="125">
                  <c:v>178.05689339060049</c:v>
                </c:pt>
                <c:pt idx="126">
                  <c:v>178.40946485185725</c:v>
                </c:pt>
                <c:pt idx="127">
                  <c:v>177.97518857959597</c:v>
                </c:pt>
                <c:pt idx="128">
                  <c:v>177.91411653747204</c:v>
                </c:pt>
                <c:pt idx="129">
                  <c:v>178.63207539740733</c:v>
                </c:pt>
                <c:pt idx="130">
                  <c:v>178.14760795619173</c:v>
                </c:pt>
                <c:pt idx="131">
                  <c:v>177.80561870879595</c:v>
                </c:pt>
                <c:pt idx="132">
                  <c:v>177.11193702142342</c:v>
                </c:pt>
                <c:pt idx="133">
                  <c:v>177.39297057543894</c:v>
                </c:pt>
                <c:pt idx="134">
                  <c:v>178.05949985839158</c:v>
                </c:pt>
                <c:pt idx="135">
                  <c:v>179.04510702854188</c:v>
                </c:pt>
                <c:pt idx="136">
                  <c:v>180.0657430587074</c:v>
                </c:pt>
                <c:pt idx="137">
                  <c:v>180.16862237011173</c:v>
                </c:pt>
                <c:pt idx="138">
                  <c:v>180.26103602642203</c:v>
                </c:pt>
                <c:pt idx="139">
                  <c:v>180.44463259786025</c:v>
                </c:pt>
                <c:pt idx="140">
                  <c:v>181.00698035626206</c:v>
                </c:pt>
                <c:pt idx="141">
                  <c:v>181.3352280788051</c:v>
                </c:pt>
                <c:pt idx="142">
                  <c:v>181.63725583803318</c:v>
                </c:pt>
                <c:pt idx="143">
                  <c:v>181.66009558333894</c:v>
                </c:pt>
                <c:pt idx="144">
                  <c:v>181.28360475966107</c:v>
                </c:pt>
                <c:pt idx="145">
                  <c:v>181.96825199162211</c:v>
                </c:pt>
                <c:pt idx="146">
                  <c:v>183.32394639584362</c:v>
                </c:pt>
                <c:pt idx="147">
                  <c:v>184.47743741522771</c:v>
                </c:pt>
                <c:pt idx="148">
                  <c:v>184.22600207800289</c:v>
                </c:pt>
                <c:pt idx="149">
                  <c:v>183.90992167320334</c:v>
                </c:pt>
                <c:pt idx="150">
                  <c:v>184.04777750418813</c:v>
                </c:pt>
                <c:pt idx="151">
                  <c:v>184.23669237094757</c:v>
                </c:pt>
                <c:pt idx="152">
                  <c:v>184.89194530135518</c:v>
                </c:pt>
                <c:pt idx="153">
                  <c:v>185.50699586317577</c:v>
                </c:pt>
                <c:pt idx="154">
                  <c:v>185.38048452460254</c:v>
                </c:pt>
                <c:pt idx="155">
                  <c:v>184.89510138224955</c:v>
                </c:pt>
                <c:pt idx="156">
                  <c:v>184.64665163442461</c:v>
                </c:pt>
                <c:pt idx="157">
                  <c:v>185.43836706044874</c:v>
                </c:pt>
                <c:pt idx="158">
                  <c:v>186.43817270921897</c:v>
                </c:pt>
                <c:pt idx="159">
                  <c:v>187.64474233487937</c:v>
                </c:pt>
                <c:pt idx="160">
                  <c:v>188.32097401426279</c:v>
                </c:pt>
                <c:pt idx="161">
                  <c:v>189.39792076205347</c:v>
                </c:pt>
                <c:pt idx="162">
                  <c:v>190.05853050055197</c:v>
                </c:pt>
                <c:pt idx="163">
                  <c:v>189.8433500577186</c:v>
                </c:pt>
                <c:pt idx="164">
                  <c:v>189.89907117892454</c:v>
                </c:pt>
                <c:pt idx="165">
                  <c:v>190.26175966129907</c:v>
                </c:pt>
                <c:pt idx="166">
                  <c:v>191.21140685635422</c:v>
                </c:pt>
                <c:pt idx="167">
                  <c:v>191.39733925369006</c:v>
                </c:pt>
                <c:pt idx="168">
                  <c:v>190.76115685554242</c:v>
                </c:pt>
                <c:pt idx="169">
                  <c:v>191.04697923674601</c:v>
                </c:pt>
                <c:pt idx="170">
                  <c:v>192.08081941042309</c:v>
                </c:pt>
                <c:pt idx="171">
                  <c:v>193.56611096393601</c:v>
                </c:pt>
                <c:pt idx="172">
                  <c:v>194.91660745035901</c:v>
                </c:pt>
                <c:pt idx="173">
                  <c:v>194.86957641339814</c:v>
                </c:pt>
                <c:pt idx="174">
                  <c:v>194.9427630447845</c:v>
                </c:pt>
                <c:pt idx="175">
                  <c:v>195.76653552621551</c:v>
                </c:pt>
                <c:pt idx="176">
                  <c:v>196.76604924044292</c:v>
                </c:pt>
                <c:pt idx="177">
                  <c:v>199.07396589365285</c:v>
                </c:pt>
              </c:numCache>
            </c:numRef>
          </c:val>
          <c:smooth val="0"/>
          <c:extLst>
            <c:ext xmlns:c16="http://schemas.microsoft.com/office/drawing/2014/chart" uri="{C3380CC4-5D6E-409C-BE32-E72D297353CC}">
              <c16:uniqueId val="{00000001-BD09-4250-8A10-21ED68D6B7C0}"/>
            </c:ext>
          </c:extLst>
        </c:ser>
        <c:dLbls>
          <c:showLegendKey val="0"/>
          <c:showVal val="0"/>
          <c:showCatName val="0"/>
          <c:showSerName val="0"/>
          <c:showPercent val="0"/>
          <c:showBubbleSize val="0"/>
        </c:dLbls>
        <c:smooth val="0"/>
        <c:axId val="1615794496"/>
        <c:axId val="1615790688"/>
      </c:lineChart>
      <c:catAx>
        <c:axId val="1615794496"/>
        <c:scaling>
          <c:orientation val="minMax"/>
        </c:scaling>
        <c:delete val="0"/>
        <c:axPos val="b"/>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615790688"/>
        <c:crosses val="autoZero"/>
        <c:auto val="1"/>
        <c:lblAlgn val="ctr"/>
        <c:lblOffset val="100"/>
        <c:noMultiLvlLbl val="0"/>
      </c:catAx>
      <c:valAx>
        <c:axId val="1615790688"/>
        <c:scaling>
          <c:orientation val="minMax"/>
        </c:scaling>
        <c:delete val="0"/>
        <c:axPos val="l"/>
        <c:majorGridlines>
          <c:spPr>
            <a:ln w="9525" cap="flat" cmpd="sng" algn="ctr">
              <a:solidFill>
                <a:schemeClr val="tx1">
                  <a:lumMod val="15000"/>
                  <a:lumOff val="85000"/>
                </a:schemeClr>
              </a:solidFill>
              <a:round/>
            </a:ln>
            <a:effectLst/>
          </c:spPr>
        </c:majorGridlines>
        <c:numFmt formatCode="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615794496"/>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3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Linear</a:t>
            </a:r>
            <a:r>
              <a:rPr lang="en-US" baseline="0"/>
              <a:t> regression method</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v>Actual CPI</c:v>
          </c:tx>
          <c:spPr>
            <a:ln w="28575" cap="rnd">
              <a:solidFill>
                <a:schemeClr val="accent1"/>
              </a:solidFill>
              <a:round/>
            </a:ln>
            <a:effectLst/>
          </c:spPr>
          <c:marker>
            <c:symbol val="none"/>
          </c:marker>
          <c:cat>
            <c:numRef>
              <c:f>'11.2 c'!$C$2:$C$179</c:f>
              <c:numCache>
                <c:formatCode>General</c:formatCode>
                <c:ptCount val="178"/>
                <c:pt idx="0">
                  <c:v>73</c:v>
                </c:pt>
                <c:pt idx="1">
                  <c:v>74</c:v>
                </c:pt>
                <c:pt idx="2">
                  <c:v>75</c:v>
                </c:pt>
                <c:pt idx="3">
                  <c:v>76</c:v>
                </c:pt>
                <c:pt idx="4">
                  <c:v>77</c:v>
                </c:pt>
                <c:pt idx="5">
                  <c:v>78</c:v>
                </c:pt>
                <c:pt idx="6">
                  <c:v>79</c:v>
                </c:pt>
                <c:pt idx="7">
                  <c:v>80</c:v>
                </c:pt>
                <c:pt idx="8">
                  <c:v>81</c:v>
                </c:pt>
                <c:pt idx="9">
                  <c:v>82</c:v>
                </c:pt>
                <c:pt idx="10">
                  <c:v>83</c:v>
                </c:pt>
                <c:pt idx="11">
                  <c:v>84</c:v>
                </c:pt>
                <c:pt idx="12">
                  <c:v>85</c:v>
                </c:pt>
                <c:pt idx="13">
                  <c:v>86</c:v>
                </c:pt>
                <c:pt idx="14">
                  <c:v>87</c:v>
                </c:pt>
                <c:pt idx="15">
                  <c:v>88</c:v>
                </c:pt>
                <c:pt idx="16">
                  <c:v>89</c:v>
                </c:pt>
                <c:pt idx="17">
                  <c:v>90</c:v>
                </c:pt>
                <c:pt idx="18">
                  <c:v>91</c:v>
                </c:pt>
                <c:pt idx="19">
                  <c:v>92</c:v>
                </c:pt>
                <c:pt idx="20">
                  <c:v>93</c:v>
                </c:pt>
                <c:pt idx="21">
                  <c:v>94</c:v>
                </c:pt>
                <c:pt idx="22">
                  <c:v>95</c:v>
                </c:pt>
                <c:pt idx="23">
                  <c:v>96</c:v>
                </c:pt>
                <c:pt idx="24">
                  <c:v>97</c:v>
                </c:pt>
                <c:pt idx="25">
                  <c:v>98</c:v>
                </c:pt>
                <c:pt idx="26">
                  <c:v>99</c:v>
                </c:pt>
                <c:pt idx="27">
                  <c:v>100</c:v>
                </c:pt>
                <c:pt idx="28">
                  <c:v>101</c:v>
                </c:pt>
                <c:pt idx="29">
                  <c:v>102</c:v>
                </c:pt>
                <c:pt idx="30">
                  <c:v>103</c:v>
                </c:pt>
                <c:pt idx="31">
                  <c:v>104</c:v>
                </c:pt>
                <c:pt idx="32">
                  <c:v>105</c:v>
                </c:pt>
                <c:pt idx="33">
                  <c:v>106</c:v>
                </c:pt>
                <c:pt idx="34">
                  <c:v>107</c:v>
                </c:pt>
                <c:pt idx="35">
                  <c:v>108</c:v>
                </c:pt>
                <c:pt idx="36">
                  <c:v>109</c:v>
                </c:pt>
                <c:pt idx="37">
                  <c:v>110</c:v>
                </c:pt>
                <c:pt idx="38">
                  <c:v>111</c:v>
                </c:pt>
                <c:pt idx="39">
                  <c:v>112</c:v>
                </c:pt>
                <c:pt idx="40">
                  <c:v>113</c:v>
                </c:pt>
                <c:pt idx="41">
                  <c:v>114</c:v>
                </c:pt>
                <c:pt idx="42">
                  <c:v>115</c:v>
                </c:pt>
                <c:pt idx="43">
                  <c:v>116</c:v>
                </c:pt>
                <c:pt idx="44">
                  <c:v>117</c:v>
                </c:pt>
                <c:pt idx="45">
                  <c:v>118</c:v>
                </c:pt>
                <c:pt idx="46">
                  <c:v>119</c:v>
                </c:pt>
                <c:pt idx="47">
                  <c:v>120</c:v>
                </c:pt>
                <c:pt idx="48">
                  <c:v>121</c:v>
                </c:pt>
                <c:pt idx="49">
                  <c:v>122</c:v>
                </c:pt>
                <c:pt idx="50">
                  <c:v>123</c:v>
                </c:pt>
                <c:pt idx="51">
                  <c:v>124</c:v>
                </c:pt>
                <c:pt idx="52">
                  <c:v>125</c:v>
                </c:pt>
                <c:pt idx="53">
                  <c:v>126</c:v>
                </c:pt>
                <c:pt idx="54">
                  <c:v>127</c:v>
                </c:pt>
                <c:pt idx="55">
                  <c:v>128</c:v>
                </c:pt>
                <c:pt idx="56">
                  <c:v>129</c:v>
                </c:pt>
                <c:pt idx="57">
                  <c:v>130</c:v>
                </c:pt>
                <c:pt idx="58">
                  <c:v>131</c:v>
                </c:pt>
                <c:pt idx="59">
                  <c:v>132</c:v>
                </c:pt>
                <c:pt idx="60">
                  <c:v>133</c:v>
                </c:pt>
                <c:pt idx="61">
                  <c:v>134</c:v>
                </c:pt>
                <c:pt idx="62">
                  <c:v>135</c:v>
                </c:pt>
                <c:pt idx="63">
                  <c:v>136</c:v>
                </c:pt>
                <c:pt idx="64">
                  <c:v>137</c:v>
                </c:pt>
                <c:pt idx="65">
                  <c:v>138</c:v>
                </c:pt>
                <c:pt idx="66">
                  <c:v>139</c:v>
                </c:pt>
                <c:pt idx="67">
                  <c:v>140</c:v>
                </c:pt>
                <c:pt idx="68">
                  <c:v>141</c:v>
                </c:pt>
                <c:pt idx="69">
                  <c:v>142</c:v>
                </c:pt>
                <c:pt idx="70">
                  <c:v>143</c:v>
                </c:pt>
                <c:pt idx="71">
                  <c:v>144</c:v>
                </c:pt>
                <c:pt idx="72">
                  <c:v>145</c:v>
                </c:pt>
                <c:pt idx="73">
                  <c:v>146</c:v>
                </c:pt>
                <c:pt idx="74">
                  <c:v>147</c:v>
                </c:pt>
                <c:pt idx="75">
                  <c:v>148</c:v>
                </c:pt>
                <c:pt idx="76">
                  <c:v>149</c:v>
                </c:pt>
                <c:pt idx="77">
                  <c:v>150</c:v>
                </c:pt>
                <c:pt idx="78">
                  <c:v>151</c:v>
                </c:pt>
                <c:pt idx="79">
                  <c:v>152</c:v>
                </c:pt>
                <c:pt idx="80">
                  <c:v>153</c:v>
                </c:pt>
                <c:pt idx="81">
                  <c:v>154</c:v>
                </c:pt>
                <c:pt idx="82">
                  <c:v>155</c:v>
                </c:pt>
                <c:pt idx="83">
                  <c:v>156</c:v>
                </c:pt>
                <c:pt idx="84">
                  <c:v>157</c:v>
                </c:pt>
                <c:pt idx="85">
                  <c:v>158</c:v>
                </c:pt>
                <c:pt idx="86">
                  <c:v>159</c:v>
                </c:pt>
                <c:pt idx="87">
                  <c:v>160</c:v>
                </c:pt>
                <c:pt idx="88">
                  <c:v>161</c:v>
                </c:pt>
                <c:pt idx="89">
                  <c:v>162</c:v>
                </c:pt>
                <c:pt idx="90">
                  <c:v>163</c:v>
                </c:pt>
                <c:pt idx="91">
                  <c:v>164</c:v>
                </c:pt>
                <c:pt idx="92">
                  <c:v>165</c:v>
                </c:pt>
                <c:pt idx="93">
                  <c:v>166</c:v>
                </c:pt>
                <c:pt idx="94">
                  <c:v>167</c:v>
                </c:pt>
                <c:pt idx="95">
                  <c:v>168</c:v>
                </c:pt>
                <c:pt idx="96">
                  <c:v>169</c:v>
                </c:pt>
                <c:pt idx="97">
                  <c:v>170</c:v>
                </c:pt>
                <c:pt idx="98">
                  <c:v>171</c:v>
                </c:pt>
                <c:pt idx="99">
                  <c:v>172</c:v>
                </c:pt>
                <c:pt idx="100">
                  <c:v>173</c:v>
                </c:pt>
                <c:pt idx="101">
                  <c:v>174</c:v>
                </c:pt>
                <c:pt idx="102">
                  <c:v>175</c:v>
                </c:pt>
                <c:pt idx="103">
                  <c:v>176</c:v>
                </c:pt>
                <c:pt idx="104">
                  <c:v>177</c:v>
                </c:pt>
                <c:pt idx="105">
                  <c:v>178</c:v>
                </c:pt>
                <c:pt idx="106">
                  <c:v>179</c:v>
                </c:pt>
                <c:pt idx="107">
                  <c:v>180</c:v>
                </c:pt>
                <c:pt idx="108">
                  <c:v>181</c:v>
                </c:pt>
                <c:pt idx="109">
                  <c:v>182</c:v>
                </c:pt>
                <c:pt idx="110">
                  <c:v>183</c:v>
                </c:pt>
                <c:pt idx="111">
                  <c:v>184</c:v>
                </c:pt>
                <c:pt idx="112">
                  <c:v>185</c:v>
                </c:pt>
                <c:pt idx="113">
                  <c:v>186</c:v>
                </c:pt>
                <c:pt idx="114">
                  <c:v>187</c:v>
                </c:pt>
                <c:pt idx="115">
                  <c:v>188</c:v>
                </c:pt>
                <c:pt idx="116">
                  <c:v>189</c:v>
                </c:pt>
                <c:pt idx="117">
                  <c:v>190</c:v>
                </c:pt>
                <c:pt idx="118">
                  <c:v>191</c:v>
                </c:pt>
                <c:pt idx="119">
                  <c:v>192</c:v>
                </c:pt>
                <c:pt idx="120">
                  <c:v>193</c:v>
                </c:pt>
                <c:pt idx="121">
                  <c:v>194</c:v>
                </c:pt>
                <c:pt idx="122">
                  <c:v>195</c:v>
                </c:pt>
                <c:pt idx="123">
                  <c:v>196</c:v>
                </c:pt>
                <c:pt idx="124">
                  <c:v>197</c:v>
                </c:pt>
                <c:pt idx="125">
                  <c:v>198</c:v>
                </c:pt>
                <c:pt idx="126">
                  <c:v>199</c:v>
                </c:pt>
                <c:pt idx="127">
                  <c:v>200</c:v>
                </c:pt>
                <c:pt idx="128">
                  <c:v>201</c:v>
                </c:pt>
                <c:pt idx="129">
                  <c:v>202</c:v>
                </c:pt>
                <c:pt idx="130">
                  <c:v>203</c:v>
                </c:pt>
                <c:pt idx="131">
                  <c:v>204</c:v>
                </c:pt>
                <c:pt idx="132">
                  <c:v>205</c:v>
                </c:pt>
                <c:pt idx="133">
                  <c:v>206</c:v>
                </c:pt>
                <c:pt idx="134">
                  <c:v>207</c:v>
                </c:pt>
                <c:pt idx="135">
                  <c:v>208</c:v>
                </c:pt>
                <c:pt idx="136">
                  <c:v>209</c:v>
                </c:pt>
                <c:pt idx="137">
                  <c:v>210</c:v>
                </c:pt>
                <c:pt idx="138">
                  <c:v>211</c:v>
                </c:pt>
                <c:pt idx="139">
                  <c:v>212</c:v>
                </c:pt>
                <c:pt idx="140">
                  <c:v>213</c:v>
                </c:pt>
                <c:pt idx="141">
                  <c:v>214</c:v>
                </c:pt>
                <c:pt idx="142">
                  <c:v>215</c:v>
                </c:pt>
                <c:pt idx="143">
                  <c:v>216</c:v>
                </c:pt>
                <c:pt idx="144">
                  <c:v>217</c:v>
                </c:pt>
                <c:pt idx="145">
                  <c:v>218</c:v>
                </c:pt>
                <c:pt idx="146">
                  <c:v>219</c:v>
                </c:pt>
                <c:pt idx="147">
                  <c:v>220</c:v>
                </c:pt>
                <c:pt idx="148">
                  <c:v>221</c:v>
                </c:pt>
                <c:pt idx="149">
                  <c:v>222</c:v>
                </c:pt>
                <c:pt idx="150">
                  <c:v>223</c:v>
                </c:pt>
                <c:pt idx="151">
                  <c:v>224</c:v>
                </c:pt>
                <c:pt idx="152">
                  <c:v>225</c:v>
                </c:pt>
                <c:pt idx="153">
                  <c:v>226</c:v>
                </c:pt>
                <c:pt idx="154">
                  <c:v>227</c:v>
                </c:pt>
                <c:pt idx="155">
                  <c:v>228</c:v>
                </c:pt>
                <c:pt idx="156">
                  <c:v>229</c:v>
                </c:pt>
                <c:pt idx="157">
                  <c:v>230</c:v>
                </c:pt>
                <c:pt idx="158">
                  <c:v>231</c:v>
                </c:pt>
                <c:pt idx="159">
                  <c:v>232</c:v>
                </c:pt>
                <c:pt idx="160">
                  <c:v>233</c:v>
                </c:pt>
                <c:pt idx="161">
                  <c:v>234</c:v>
                </c:pt>
                <c:pt idx="162">
                  <c:v>235</c:v>
                </c:pt>
                <c:pt idx="163">
                  <c:v>236</c:v>
                </c:pt>
                <c:pt idx="164">
                  <c:v>237</c:v>
                </c:pt>
                <c:pt idx="165">
                  <c:v>238</c:v>
                </c:pt>
                <c:pt idx="166">
                  <c:v>239</c:v>
                </c:pt>
                <c:pt idx="167">
                  <c:v>240</c:v>
                </c:pt>
                <c:pt idx="168">
                  <c:v>241</c:v>
                </c:pt>
                <c:pt idx="169">
                  <c:v>242</c:v>
                </c:pt>
                <c:pt idx="170">
                  <c:v>243</c:v>
                </c:pt>
                <c:pt idx="171">
                  <c:v>244</c:v>
                </c:pt>
                <c:pt idx="172">
                  <c:v>245</c:v>
                </c:pt>
                <c:pt idx="173">
                  <c:v>246</c:v>
                </c:pt>
                <c:pt idx="174">
                  <c:v>247</c:v>
                </c:pt>
                <c:pt idx="175">
                  <c:v>248</c:v>
                </c:pt>
                <c:pt idx="176">
                  <c:v>249</c:v>
                </c:pt>
                <c:pt idx="177">
                  <c:v>250</c:v>
                </c:pt>
              </c:numCache>
            </c:numRef>
          </c:cat>
          <c:val>
            <c:numRef>
              <c:f>'11.2 c'!$D$2:$D$179</c:f>
              <c:numCache>
                <c:formatCode>0.0</c:formatCode>
                <c:ptCount val="178"/>
                <c:pt idx="0">
                  <c:v>134.6</c:v>
                </c:pt>
                <c:pt idx="1">
                  <c:v>134.80000000000001</c:v>
                </c:pt>
                <c:pt idx="2">
                  <c:v>135</c:v>
                </c:pt>
                <c:pt idx="3">
                  <c:v>135.19999999999999</c:v>
                </c:pt>
                <c:pt idx="4">
                  <c:v>135.6</c:v>
                </c:pt>
                <c:pt idx="5">
                  <c:v>136</c:v>
                </c:pt>
                <c:pt idx="6">
                  <c:v>136.19999999999999</c:v>
                </c:pt>
                <c:pt idx="7">
                  <c:v>136.6</c:v>
                </c:pt>
                <c:pt idx="8">
                  <c:v>137.19999999999999</c:v>
                </c:pt>
                <c:pt idx="9">
                  <c:v>137.4</c:v>
                </c:pt>
                <c:pt idx="10">
                  <c:v>137.80000000000001</c:v>
                </c:pt>
                <c:pt idx="11">
                  <c:v>137.9</c:v>
                </c:pt>
                <c:pt idx="12">
                  <c:v>138.1</c:v>
                </c:pt>
                <c:pt idx="13">
                  <c:v>138.6</c:v>
                </c:pt>
                <c:pt idx="14">
                  <c:v>139.30000000000001</c:v>
                </c:pt>
                <c:pt idx="15">
                  <c:v>139.5</c:v>
                </c:pt>
                <c:pt idx="16">
                  <c:v>139.69999999999999</c:v>
                </c:pt>
                <c:pt idx="17">
                  <c:v>140.19999999999999</c:v>
                </c:pt>
                <c:pt idx="18">
                  <c:v>140.5</c:v>
                </c:pt>
                <c:pt idx="19">
                  <c:v>140.9</c:v>
                </c:pt>
                <c:pt idx="20">
                  <c:v>141.30000000000001</c:v>
                </c:pt>
                <c:pt idx="21">
                  <c:v>141.80000000000001</c:v>
                </c:pt>
                <c:pt idx="22">
                  <c:v>142</c:v>
                </c:pt>
                <c:pt idx="23">
                  <c:v>141.9</c:v>
                </c:pt>
                <c:pt idx="24">
                  <c:v>142.6</c:v>
                </c:pt>
                <c:pt idx="25">
                  <c:v>143.1</c:v>
                </c:pt>
                <c:pt idx="26">
                  <c:v>143.6</c:v>
                </c:pt>
                <c:pt idx="27">
                  <c:v>144</c:v>
                </c:pt>
                <c:pt idx="28">
                  <c:v>144.19999999999999</c:v>
                </c:pt>
                <c:pt idx="29">
                  <c:v>144.4</c:v>
                </c:pt>
                <c:pt idx="30">
                  <c:v>144.4</c:v>
                </c:pt>
                <c:pt idx="31">
                  <c:v>144.80000000000001</c:v>
                </c:pt>
                <c:pt idx="32">
                  <c:v>145.1</c:v>
                </c:pt>
                <c:pt idx="33">
                  <c:v>145.69999999999999</c:v>
                </c:pt>
                <c:pt idx="34">
                  <c:v>145.80000000000001</c:v>
                </c:pt>
                <c:pt idx="35">
                  <c:v>145.80000000000001</c:v>
                </c:pt>
                <c:pt idx="36">
                  <c:v>146.19999999999999</c:v>
                </c:pt>
                <c:pt idx="37">
                  <c:v>146.69999999999999</c:v>
                </c:pt>
                <c:pt idx="38">
                  <c:v>147.19999999999999</c:v>
                </c:pt>
                <c:pt idx="39">
                  <c:v>147.4</c:v>
                </c:pt>
                <c:pt idx="40">
                  <c:v>147.5</c:v>
                </c:pt>
                <c:pt idx="41">
                  <c:v>148</c:v>
                </c:pt>
                <c:pt idx="42">
                  <c:v>148.4</c:v>
                </c:pt>
                <c:pt idx="43">
                  <c:v>149</c:v>
                </c:pt>
                <c:pt idx="44">
                  <c:v>149.4</c:v>
                </c:pt>
                <c:pt idx="45">
                  <c:v>149.5</c:v>
                </c:pt>
                <c:pt idx="46">
                  <c:v>149.69999999999999</c:v>
                </c:pt>
                <c:pt idx="47">
                  <c:v>149.69999999999999</c:v>
                </c:pt>
                <c:pt idx="48">
                  <c:v>150.30000000000001</c:v>
                </c:pt>
                <c:pt idx="49">
                  <c:v>150.9</c:v>
                </c:pt>
                <c:pt idx="50">
                  <c:v>151.4</c:v>
                </c:pt>
                <c:pt idx="51">
                  <c:v>151.9</c:v>
                </c:pt>
                <c:pt idx="52">
                  <c:v>152.19999999999999</c:v>
                </c:pt>
                <c:pt idx="53">
                  <c:v>152.5</c:v>
                </c:pt>
                <c:pt idx="54">
                  <c:v>152.5</c:v>
                </c:pt>
                <c:pt idx="55">
                  <c:v>152.9</c:v>
                </c:pt>
                <c:pt idx="56">
                  <c:v>153.19999999999999</c:v>
                </c:pt>
                <c:pt idx="57">
                  <c:v>153.69999999999999</c:v>
                </c:pt>
                <c:pt idx="58">
                  <c:v>153.6</c:v>
                </c:pt>
                <c:pt idx="59">
                  <c:v>153.5</c:v>
                </c:pt>
                <c:pt idx="60">
                  <c:v>154.4</c:v>
                </c:pt>
                <c:pt idx="61">
                  <c:v>154.9</c:v>
                </c:pt>
                <c:pt idx="62">
                  <c:v>155.69999999999999</c:v>
                </c:pt>
                <c:pt idx="63">
                  <c:v>156.30000000000001</c:v>
                </c:pt>
                <c:pt idx="64">
                  <c:v>156.6</c:v>
                </c:pt>
                <c:pt idx="65">
                  <c:v>156.69999999999999</c:v>
                </c:pt>
                <c:pt idx="66">
                  <c:v>157</c:v>
                </c:pt>
                <c:pt idx="67">
                  <c:v>157.30000000000001</c:v>
                </c:pt>
                <c:pt idx="68">
                  <c:v>157.80000000000001</c:v>
                </c:pt>
                <c:pt idx="69">
                  <c:v>158.30000000000001</c:v>
                </c:pt>
                <c:pt idx="70">
                  <c:v>158.6</c:v>
                </c:pt>
                <c:pt idx="71">
                  <c:v>158.6</c:v>
                </c:pt>
                <c:pt idx="72">
                  <c:v>159.1</c:v>
                </c:pt>
                <c:pt idx="73">
                  <c:v>159.6</c:v>
                </c:pt>
                <c:pt idx="74">
                  <c:v>160</c:v>
                </c:pt>
                <c:pt idx="75">
                  <c:v>160.19999999999999</c:v>
                </c:pt>
                <c:pt idx="76">
                  <c:v>160.1</c:v>
                </c:pt>
                <c:pt idx="77">
                  <c:v>160.30000000000001</c:v>
                </c:pt>
                <c:pt idx="78">
                  <c:v>160.5</c:v>
                </c:pt>
                <c:pt idx="79">
                  <c:v>160.80000000000001</c:v>
                </c:pt>
                <c:pt idx="80">
                  <c:v>161.19999999999999</c:v>
                </c:pt>
                <c:pt idx="81">
                  <c:v>161.6</c:v>
                </c:pt>
                <c:pt idx="82">
                  <c:v>161.5</c:v>
                </c:pt>
                <c:pt idx="83">
                  <c:v>161.30000000000001</c:v>
                </c:pt>
                <c:pt idx="84">
                  <c:v>161.6</c:v>
                </c:pt>
                <c:pt idx="85">
                  <c:v>161.9</c:v>
                </c:pt>
                <c:pt idx="86">
                  <c:v>162.19999999999999</c:v>
                </c:pt>
                <c:pt idx="87">
                  <c:v>162.5</c:v>
                </c:pt>
                <c:pt idx="88">
                  <c:v>162.80000000000001</c:v>
                </c:pt>
                <c:pt idx="89">
                  <c:v>163</c:v>
                </c:pt>
                <c:pt idx="90">
                  <c:v>163.19999999999999</c:v>
                </c:pt>
                <c:pt idx="91">
                  <c:v>163.4</c:v>
                </c:pt>
                <c:pt idx="92">
                  <c:v>163.6</c:v>
                </c:pt>
                <c:pt idx="93">
                  <c:v>164</c:v>
                </c:pt>
                <c:pt idx="94">
                  <c:v>164</c:v>
                </c:pt>
                <c:pt idx="95">
                  <c:v>163.9</c:v>
                </c:pt>
                <c:pt idx="96">
                  <c:v>164.3</c:v>
                </c:pt>
                <c:pt idx="97">
                  <c:v>164.5</c:v>
                </c:pt>
                <c:pt idx="98">
                  <c:v>165</c:v>
                </c:pt>
                <c:pt idx="99">
                  <c:v>166.2</c:v>
                </c:pt>
                <c:pt idx="100">
                  <c:v>166.2</c:v>
                </c:pt>
                <c:pt idx="101">
                  <c:v>166.2</c:v>
                </c:pt>
                <c:pt idx="102">
                  <c:v>166.7</c:v>
                </c:pt>
                <c:pt idx="103">
                  <c:v>167.1</c:v>
                </c:pt>
                <c:pt idx="104">
                  <c:v>167.9</c:v>
                </c:pt>
                <c:pt idx="105">
                  <c:v>168.2</c:v>
                </c:pt>
                <c:pt idx="106">
                  <c:v>168.3</c:v>
                </c:pt>
                <c:pt idx="107">
                  <c:v>168.3</c:v>
                </c:pt>
                <c:pt idx="108">
                  <c:v>166.6</c:v>
                </c:pt>
                <c:pt idx="109">
                  <c:v>168.8</c:v>
                </c:pt>
                <c:pt idx="110">
                  <c:v>169.8</c:v>
                </c:pt>
                <c:pt idx="111">
                  <c:v>171.2</c:v>
                </c:pt>
                <c:pt idx="112">
                  <c:v>171.3</c:v>
                </c:pt>
                <c:pt idx="113">
                  <c:v>171.5</c:v>
                </c:pt>
                <c:pt idx="114">
                  <c:v>172.4</c:v>
                </c:pt>
                <c:pt idx="115">
                  <c:v>172.8</c:v>
                </c:pt>
                <c:pt idx="116">
                  <c:v>173.7</c:v>
                </c:pt>
                <c:pt idx="117">
                  <c:v>174</c:v>
                </c:pt>
                <c:pt idx="118">
                  <c:v>174.1</c:v>
                </c:pt>
                <c:pt idx="119">
                  <c:v>174</c:v>
                </c:pt>
                <c:pt idx="120">
                  <c:v>175.1</c:v>
                </c:pt>
                <c:pt idx="121">
                  <c:v>175.8</c:v>
                </c:pt>
                <c:pt idx="122">
                  <c:v>176.2</c:v>
                </c:pt>
                <c:pt idx="123">
                  <c:v>176.9</c:v>
                </c:pt>
                <c:pt idx="124">
                  <c:v>177.7</c:v>
                </c:pt>
                <c:pt idx="125">
                  <c:v>178</c:v>
                </c:pt>
                <c:pt idx="126">
                  <c:v>177.5</c:v>
                </c:pt>
                <c:pt idx="127">
                  <c:v>177.5</c:v>
                </c:pt>
                <c:pt idx="128">
                  <c:v>178.3</c:v>
                </c:pt>
                <c:pt idx="129">
                  <c:v>177.7</c:v>
                </c:pt>
                <c:pt idx="130">
                  <c:v>177.4</c:v>
                </c:pt>
                <c:pt idx="131">
                  <c:v>176.7</c:v>
                </c:pt>
                <c:pt idx="132">
                  <c:v>177.1</c:v>
                </c:pt>
                <c:pt idx="133">
                  <c:v>177.8</c:v>
                </c:pt>
                <c:pt idx="134">
                  <c:v>178.8</c:v>
                </c:pt>
                <c:pt idx="135">
                  <c:v>179.8</c:v>
                </c:pt>
                <c:pt idx="136">
                  <c:v>179.8</c:v>
                </c:pt>
                <c:pt idx="137">
                  <c:v>179.9</c:v>
                </c:pt>
                <c:pt idx="138">
                  <c:v>180.1</c:v>
                </c:pt>
                <c:pt idx="139">
                  <c:v>180.7</c:v>
                </c:pt>
                <c:pt idx="140">
                  <c:v>181</c:v>
                </c:pt>
                <c:pt idx="141">
                  <c:v>181.3</c:v>
                </c:pt>
                <c:pt idx="142">
                  <c:v>181.3</c:v>
                </c:pt>
                <c:pt idx="143">
                  <c:v>180.9</c:v>
                </c:pt>
                <c:pt idx="144">
                  <c:v>181.7</c:v>
                </c:pt>
                <c:pt idx="145">
                  <c:v>183.1</c:v>
                </c:pt>
                <c:pt idx="146">
                  <c:v>184.2</c:v>
                </c:pt>
                <c:pt idx="147">
                  <c:v>183.8</c:v>
                </c:pt>
                <c:pt idx="148">
                  <c:v>183.5</c:v>
                </c:pt>
                <c:pt idx="149">
                  <c:v>183.7</c:v>
                </c:pt>
                <c:pt idx="150">
                  <c:v>183.9</c:v>
                </c:pt>
                <c:pt idx="151">
                  <c:v>184.6</c:v>
                </c:pt>
                <c:pt idx="152">
                  <c:v>185.2</c:v>
                </c:pt>
                <c:pt idx="153">
                  <c:v>185</c:v>
                </c:pt>
                <c:pt idx="154">
                  <c:v>184.5</c:v>
                </c:pt>
                <c:pt idx="155">
                  <c:v>184.3</c:v>
                </c:pt>
                <c:pt idx="156">
                  <c:v>185.2</c:v>
                </c:pt>
                <c:pt idx="157">
                  <c:v>186.2</c:v>
                </c:pt>
                <c:pt idx="158">
                  <c:v>187.4</c:v>
                </c:pt>
                <c:pt idx="159">
                  <c:v>188</c:v>
                </c:pt>
                <c:pt idx="160">
                  <c:v>189.1</c:v>
                </c:pt>
                <c:pt idx="161">
                  <c:v>189.7</c:v>
                </c:pt>
                <c:pt idx="162">
                  <c:v>189.4</c:v>
                </c:pt>
                <c:pt idx="163">
                  <c:v>189.5</c:v>
                </c:pt>
                <c:pt idx="164">
                  <c:v>189.9</c:v>
                </c:pt>
                <c:pt idx="165">
                  <c:v>190.9</c:v>
                </c:pt>
                <c:pt idx="166">
                  <c:v>191</c:v>
                </c:pt>
                <c:pt idx="167">
                  <c:v>190.3</c:v>
                </c:pt>
                <c:pt idx="168">
                  <c:v>190.7</c:v>
                </c:pt>
                <c:pt idx="169">
                  <c:v>191.8</c:v>
                </c:pt>
                <c:pt idx="170">
                  <c:v>193.3</c:v>
                </c:pt>
                <c:pt idx="171">
                  <c:v>194.6</c:v>
                </c:pt>
                <c:pt idx="172">
                  <c:v>194.4</c:v>
                </c:pt>
                <c:pt idx="173">
                  <c:v>194.5</c:v>
                </c:pt>
                <c:pt idx="174">
                  <c:v>195.4</c:v>
                </c:pt>
                <c:pt idx="175">
                  <c:v>196.4</c:v>
                </c:pt>
                <c:pt idx="176">
                  <c:v>198.8</c:v>
                </c:pt>
                <c:pt idx="177">
                  <c:v>193.2</c:v>
                </c:pt>
              </c:numCache>
            </c:numRef>
          </c:val>
          <c:smooth val="0"/>
          <c:extLst>
            <c:ext xmlns:c16="http://schemas.microsoft.com/office/drawing/2014/chart" uri="{C3380CC4-5D6E-409C-BE32-E72D297353CC}">
              <c16:uniqueId val="{00000000-956B-4613-8B05-71768FF6DB32}"/>
            </c:ext>
          </c:extLst>
        </c:ser>
        <c:ser>
          <c:idx val="1"/>
          <c:order val="1"/>
          <c:tx>
            <c:v>Forecasted CPI</c:v>
          </c:tx>
          <c:spPr>
            <a:ln w="28575" cap="rnd">
              <a:solidFill>
                <a:schemeClr val="accent2"/>
              </a:solidFill>
              <a:round/>
            </a:ln>
            <a:effectLst/>
          </c:spPr>
          <c:marker>
            <c:symbol val="none"/>
          </c:marker>
          <c:cat>
            <c:numRef>
              <c:f>'11.2 c'!$C$2:$C$179</c:f>
              <c:numCache>
                <c:formatCode>General</c:formatCode>
                <c:ptCount val="178"/>
                <c:pt idx="0">
                  <c:v>73</c:v>
                </c:pt>
                <c:pt idx="1">
                  <c:v>74</c:v>
                </c:pt>
                <c:pt idx="2">
                  <c:v>75</c:v>
                </c:pt>
                <c:pt idx="3">
                  <c:v>76</c:v>
                </c:pt>
                <c:pt idx="4">
                  <c:v>77</c:v>
                </c:pt>
                <c:pt idx="5">
                  <c:v>78</c:v>
                </c:pt>
                <c:pt idx="6">
                  <c:v>79</c:v>
                </c:pt>
                <c:pt idx="7">
                  <c:v>80</c:v>
                </c:pt>
                <c:pt idx="8">
                  <c:v>81</c:v>
                </c:pt>
                <c:pt idx="9">
                  <c:v>82</c:v>
                </c:pt>
                <c:pt idx="10">
                  <c:v>83</c:v>
                </c:pt>
                <c:pt idx="11">
                  <c:v>84</c:v>
                </c:pt>
                <c:pt idx="12">
                  <c:v>85</c:v>
                </c:pt>
                <c:pt idx="13">
                  <c:v>86</c:v>
                </c:pt>
                <c:pt idx="14">
                  <c:v>87</c:v>
                </c:pt>
                <c:pt idx="15">
                  <c:v>88</c:v>
                </c:pt>
                <c:pt idx="16">
                  <c:v>89</c:v>
                </c:pt>
                <c:pt idx="17">
                  <c:v>90</c:v>
                </c:pt>
                <c:pt idx="18">
                  <c:v>91</c:v>
                </c:pt>
                <c:pt idx="19">
                  <c:v>92</c:v>
                </c:pt>
                <c:pt idx="20">
                  <c:v>93</c:v>
                </c:pt>
                <c:pt idx="21">
                  <c:v>94</c:v>
                </c:pt>
                <c:pt idx="22">
                  <c:v>95</c:v>
                </c:pt>
                <c:pt idx="23">
                  <c:v>96</c:v>
                </c:pt>
                <c:pt idx="24">
                  <c:v>97</c:v>
                </c:pt>
                <c:pt idx="25">
                  <c:v>98</c:v>
                </c:pt>
                <c:pt idx="26">
                  <c:v>99</c:v>
                </c:pt>
                <c:pt idx="27">
                  <c:v>100</c:v>
                </c:pt>
                <c:pt idx="28">
                  <c:v>101</c:v>
                </c:pt>
                <c:pt idx="29">
                  <c:v>102</c:v>
                </c:pt>
                <c:pt idx="30">
                  <c:v>103</c:v>
                </c:pt>
                <c:pt idx="31">
                  <c:v>104</c:v>
                </c:pt>
                <c:pt idx="32">
                  <c:v>105</c:v>
                </c:pt>
                <c:pt idx="33">
                  <c:v>106</c:v>
                </c:pt>
                <c:pt idx="34">
                  <c:v>107</c:v>
                </c:pt>
                <c:pt idx="35">
                  <c:v>108</c:v>
                </c:pt>
                <c:pt idx="36">
                  <c:v>109</c:v>
                </c:pt>
                <c:pt idx="37">
                  <c:v>110</c:v>
                </c:pt>
                <c:pt idx="38">
                  <c:v>111</c:v>
                </c:pt>
                <c:pt idx="39">
                  <c:v>112</c:v>
                </c:pt>
                <c:pt idx="40">
                  <c:v>113</c:v>
                </c:pt>
                <c:pt idx="41">
                  <c:v>114</c:v>
                </c:pt>
                <c:pt idx="42">
                  <c:v>115</c:v>
                </c:pt>
                <c:pt idx="43">
                  <c:v>116</c:v>
                </c:pt>
                <c:pt idx="44">
                  <c:v>117</c:v>
                </c:pt>
                <c:pt idx="45">
                  <c:v>118</c:v>
                </c:pt>
                <c:pt idx="46">
                  <c:v>119</c:v>
                </c:pt>
                <c:pt idx="47">
                  <c:v>120</c:v>
                </c:pt>
                <c:pt idx="48">
                  <c:v>121</c:v>
                </c:pt>
                <c:pt idx="49">
                  <c:v>122</c:v>
                </c:pt>
                <c:pt idx="50">
                  <c:v>123</c:v>
                </c:pt>
                <c:pt idx="51">
                  <c:v>124</c:v>
                </c:pt>
                <c:pt idx="52">
                  <c:v>125</c:v>
                </c:pt>
                <c:pt idx="53">
                  <c:v>126</c:v>
                </c:pt>
                <c:pt idx="54">
                  <c:v>127</c:v>
                </c:pt>
                <c:pt idx="55">
                  <c:v>128</c:v>
                </c:pt>
                <c:pt idx="56">
                  <c:v>129</c:v>
                </c:pt>
                <c:pt idx="57">
                  <c:v>130</c:v>
                </c:pt>
                <c:pt idx="58">
                  <c:v>131</c:v>
                </c:pt>
                <c:pt idx="59">
                  <c:v>132</c:v>
                </c:pt>
                <c:pt idx="60">
                  <c:v>133</c:v>
                </c:pt>
                <c:pt idx="61">
                  <c:v>134</c:v>
                </c:pt>
                <c:pt idx="62">
                  <c:v>135</c:v>
                </c:pt>
                <c:pt idx="63">
                  <c:v>136</c:v>
                </c:pt>
                <c:pt idx="64">
                  <c:v>137</c:v>
                </c:pt>
                <c:pt idx="65">
                  <c:v>138</c:v>
                </c:pt>
                <c:pt idx="66">
                  <c:v>139</c:v>
                </c:pt>
                <c:pt idx="67">
                  <c:v>140</c:v>
                </c:pt>
                <c:pt idx="68">
                  <c:v>141</c:v>
                </c:pt>
                <c:pt idx="69">
                  <c:v>142</c:v>
                </c:pt>
                <c:pt idx="70">
                  <c:v>143</c:v>
                </c:pt>
                <c:pt idx="71">
                  <c:v>144</c:v>
                </c:pt>
                <c:pt idx="72">
                  <c:v>145</c:v>
                </c:pt>
                <c:pt idx="73">
                  <c:v>146</c:v>
                </c:pt>
                <c:pt idx="74">
                  <c:v>147</c:v>
                </c:pt>
                <c:pt idx="75">
                  <c:v>148</c:v>
                </c:pt>
                <c:pt idx="76">
                  <c:v>149</c:v>
                </c:pt>
                <c:pt idx="77">
                  <c:v>150</c:v>
                </c:pt>
                <c:pt idx="78">
                  <c:v>151</c:v>
                </c:pt>
                <c:pt idx="79">
                  <c:v>152</c:v>
                </c:pt>
                <c:pt idx="80">
                  <c:v>153</c:v>
                </c:pt>
                <c:pt idx="81">
                  <c:v>154</c:v>
                </c:pt>
                <c:pt idx="82">
                  <c:v>155</c:v>
                </c:pt>
                <c:pt idx="83">
                  <c:v>156</c:v>
                </c:pt>
                <c:pt idx="84">
                  <c:v>157</c:v>
                </c:pt>
                <c:pt idx="85">
                  <c:v>158</c:v>
                </c:pt>
                <c:pt idx="86">
                  <c:v>159</c:v>
                </c:pt>
                <c:pt idx="87">
                  <c:v>160</c:v>
                </c:pt>
                <c:pt idx="88">
                  <c:v>161</c:v>
                </c:pt>
                <c:pt idx="89">
                  <c:v>162</c:v>
                </c:pt>
                <c:pt idx="90">
                  <c:v>163</c:v>
                </c:pt>
                <c:pt idx="91">
                  <c:v>164</c:v>
                </c:pt>
                <c:pt idx="92">
                  <c:v>165</c:v>
                </c:pt>
                <c:pt idx="93">
                  <c:v>166</c:v>
                </c:pt>
                <c:pt idx="94">
                  <c:v>167</c:v>
                </c:pt>
                <c:pt idx="95">
                  <c:v>168</c:v>
                </c:pt>
                <c:pt idx="96">
                  <c:v>169</c:v>
                </c:pt>
                <c:pt idx="97">
                  <c:v>170</c:v>
                </c:pt>
                <c:pt idx="98">
                  <c:v>171</c:v>
                </c:pt>
                <c:pt idx="99">
                  <c:v>172</c:v>
                </c:pt>
                <c:pt idx="100">
                  <c:v>173</c:v>
                </c:pt>
                <c:pt idx="101">
                  <c:v>174</c:v>
                </c:pt>
                <c:pt idx="102">
                  <c:v>175</c:v>
                </c:pt>
                <c:pt idx="103">
                  <c:v>176</c:v>
                </c:pt>
                <c:pt idx="104">
                  <c:v>177</c:v>
                </c:pt>
                <c:pt idx="105">
                  <c:v>178</c:v>
                </c:pt>
                <c:pt idx="106">
                  <c:v>179</c:v>
                </c:pt>
                <c:pt idx="107">
                  <c:v>180</c:v>
                </c:pt>
                <c:pt idx="108">
                  <c:v>181</c:v>
                </c:pt>
                <c:pt idx="109">
                  <c:v>182</c:v>
                </c:pt>
                <c:pt idx="110">
                  <c:v>183</c:v>
                </c:pt>
                <c:pt idx="111">
                  <c:v>184</c:v>
                </c:pt>
                <c:pt idx="112">
                  <c:v>185</c:v>
                </c:pt>
                <c:pt idx="113">
                  <c:v>186</c:v>
                </c:pt>
                <c:pt idx="114">
                  <c:v>187</c:v>
                </c:pt>
                <c:pt idx="115">
                  <c:v>188</c:v>
                </c:pt>
                <c:pt idx="116">
                  <c:v>189</c:v>
                </c:pt>
                <c:pt idx="117">
                  <c:v>190</c:v>
                </c:pt>
                <c:pt idx="118">
                  <c:v>191</c:v>
                </c:pt>
                <c:pt idx="119">
                  <c:v>192</c:v>
                </c:pt>
                <c:pt idx="120">
                  <c:v>193</c:v>
                </c:pt>
                <c:pt idx="121">
                  <c:v>194</c:v>
                </c:pt>
                <c:pt idx="122">
                  <c:v>195</c:v>
                </c:pt>
                <c:pt idx="123">
                  <c:v>196</c:v>
                </c:pt>
                <c:pt idx="124">
                  <c:v>197</c:v>
                </c:pt>
                <c:pt idx="125">
                  <c:v>198</c:v>
                </c:pt>
                <c:pt idx="126">
                  <c:v>199</c:v>
                </c:pt>
                <c:pt idx="127">
                  <c:v>200</c:v>
                </c:pt>
                <c:pt idx="128">
                  <c:v>201</c:v>
                </c:pt>
                <c:pt idx="129">
                  <c:v>202</c:v>
                </c:pt>
                <c:pt idx="130">
                  <c:v>203</c:v>
                </c:pt>
                <c:pt idx="131">
                  <c:v>204</c:v>
                </c:pt>
                <c:pt idx="132">
                  <c:v>205</c:v>
                </c:pt>
                <c:pt idx="133">
                  <c:v>206</c:v>
                </c:pt>
                <c:pt idx="134">
                  <c:v>207</c:v>
                </c:pt>
                <c:pt idx="135">
                  <c:v>208</c:v>
                </c:pt>
                <c:pt idx="136">
                  <c:v>209</c:v>
                </c:pt>
                <c:pt idx="137">
                  <c:v>210</c:v>
                </c:pt>
                <c:pt idx="138">
                  <c:v>211</c:v>
                </c:pt>
                <c:pt idx="139">
                  <c:v>212</c:v>
                </c:pt>
                <c:pt idx="140">
                  <c:v>213</c:v>
                </c:pt>
                <c:pt idx="141">
                  <c:v>214</c:v>
                </c:pt>
                <c:pt idx="142">
                  <c:v>215</c:v>
                </c:pt>
                <c:pt idx="143">
                  <c:v>216</c:v>
                </c:pt>
                <c:pt idx="144">
                  <c:v>217</c:v>
                </c:pt>
                <c:pt idx="145">
                  <c:v>218</c:v>
                </c:pt>
                <c:pt idx="146">
                  <c:v>219</c:v>
                </c:pt>
                <c:pt idx="147">
                  <c:v>220</c:v>
                </c:pt>
                <c:pt idx="148">
                  <c:v>221</c:v>
                </c:pt>
                <c:pt idx="149">
                  <c:v>222</c:v>
                </c:pt>
                <c:pt idx="150">
                  <c:v>223</c:v>
                </c:pt>
                <c:pt idx="151">
                  <c:v>224</c:v>
                </c:pt>
                <c:pt idx="152">
                  <c:v>225</c:v>
                </c:pt>
                <c:pt idx="153">
                  <c:v>226</c:v>
                </c:pt>
                <c:pt idx="154">
                  <c:v>227</c:v>
                </c:pt>
                <c:pt idx="155">
                  <c:v>228</c:v>
                </c:pt>
                <c:pt idx="156">
                  <c:v>229</c:v>
                </c:pt>
                <c:pt idx="157">
                  <c:v>230</c:v>
                </c:pt>
                <c:pt idx="158">
                  <c:v>231</c:v>
                </c:pt>
                <c:pt idx="159">
                  <c:v>232</c:v>
                </c:pt>
                <c:pt idx="160">
                  <c:v>233</c:v>
                </c:pt>
                <c:pt idx="161">
                  <c:v>234</c:v>
                </c:pt>
                <c:pt idx="162">
                  <c:v>235</c:v>
                </c:pt>
                <c:pt idx="163">
                  <c:v>236</c:v>
                </c:pt>
                <c:pt idx="164">
                  <c:v>237</c:v>
                </c:pt>
                <c:pt idx="165">
                  <c:v>238</c:v>
                </c:pt>
                <c:pt idx="166">
                  <c:v>239</c:v>
                </c:pt>
                <c:pt idx="167">
                  <c:v>240</c:v>
                </c:pt>
                <c:pt idx="168">
                  <c:v>241</c:v>
                </c:pt>
                <c:pt idx="169">
                  <c:v>242</c:v>
                </c:pt>
                <c:pt idx="170">
                  <c:v>243</c:v>
                </c:pt>
                <c:pt idx="171">
                  <c:v>244</c:v>
                </c:pt>
                <c:pt idx="172">
                  <c:v>245</c:v>
                </c:pt>
                <c:pt idx="173">
                  <c:v>246</c:v>
                </c:pt>
                <c:pt idx="174">
                  <c:v>247</c:v>
                </c:pt>
                <c:pt idx="175">
                  <c:v>248</c:v>
                </c:pt>
                <c:pt idx="176">
                  <c:v>249</c:v>
                </c:pt>
                <c:pt idx="177">
                  <c:v>250</c:v>
                </c:pt>
              </c:numCache>
            </c:numRef>
          </c:cat>
          <c:val>
            <c:numRef>
              <c:f>'11.2 c'!$E$2:$E$179</c:f>
              <c:numCache>
                <c:formatCode>General</c:formatCode>
                <c:ptCount val="178"/>
                <c:pt idx="0">
                  <c:v>134.13537756575232</c:v>
                </c:pt>
                <c:pt idx="1">
                  <c:v>134.47225960684267</c:v>
                </c:pt>
                <c:pt idx="2">
                  <c:v>134.80914164793302</c:v>
                </c:pt>
                <c:pt idx="3">
                  <c:v>135.14602368902337</c:v>
                </c:pt>
                <c:pt idx="4">
                  <c:v>135.48290573011369</c:v>
                </c:pt>
                <c:pt idx="5">
                  <c:v>135.81978777120403</c:v>
                </c:pt>
                <c:pt idx="6">
                  <c:v>136.15666981229435</c:v>
                </c:pt>
                <c:pt idx="7">
                  <c:v>136.4935518533847</c:v>
                </c:pt>
                <c:pt idx="8">
                  <c:v>136.83043389447505</c:v>
                </c:pt>
                <c:pt idx="9">
                  <c:v>137.16731593556537</c:v>
                </c:pt>
                <c:pt idx="10">
                  <c:v>137.50419797665572</c:v>
                </c:pt>
                <c:pt idx="11">
                  <c:v>137.84108001774604</c:v>
                </c:pt>
                <c:pt idx="12">
                  <c:v>138.17796205883639</c:v>
                </c:pt>
                <c:pt idx="13">
                  <c:v>138.51484409992673</c:v>
                </c:pt>
                <c:pt idx="14">
                  <c:v>138.85172614101705</c:v>
                </c:pt>
                <c:pt idx="15">
                  <c:v>139.1886081821074</c:v>
                </c:pt>
                <c:pt idx="16">
                  <c:v>139.52549022319775</c:v>
                </c:pt>
                <c:pt idx="17">
                  <c:v>139.86237226428807</c:v>
                </c:pt>
                <c:pt idx="18">
                  <c:v>140.19925430537842</c:v>
                </c:pt>
                <c:pt idx="19">
                  <c:v>140.53613634646877</c:v>
                </c:pt>
                <c:pt idx="20">
                  <c:v>140.87301838755909</c:v>
                </c:pt>
                <c:pt idx="21">
                  <c:v>141.20990042864943</c:v>
                </c:pt>
                <c:pt idx="22">
                  <c:v>141.54678246973975</c:v>
                </c:pt>
                <c:pt idx="23">
                  <c:v>141.8836645108301</c:v>
                </c:pt>
                <c:pt idx="24">
                  <c:v>142.22054655192045</c:v>
                </c:pt>
                <c:pt idx="25">
                  <c:v>142.55742859301077</c:v>
                </c:pt>
                <c:pt idx="26">
                  <c:v>142.89431063410112</c:v>
                </c:pt>
                <c:pt idx="27">
                  <c:v>143.23119267519144</c:v>
                </c:pt>
                <c:pt idx="28">
                  <c:v>143.56807471628179</c:v>
                </c:pt>
                <c:pt idx="29">
                  <c:v>143.90495675737213</c:v>
                </c:pt>
                <c:pt idx="30">
                  <c:v>144.24183879846248</c:v>
                </c:pt>
                <c:pt idx="31">
                  <c:v>144.5787208395528</c:v>
                </c:pt>
                <c:pt idx="32">
                  <c:v>144.91560288064315</c:v>
                </c:pt>
                <c:pt idx="33">
                  <c:v>145.25248492173347</c:v>
                </c:pt>
                <c:pt idx="34">
                  <c:v>145.58936696282382</c:v>
                </c:pt>
                <c:pt idx="35">
                  <c:v>145.92624900391417</c:v>
                </c:pt>
                <c:pt idx="36">
                  <c:v>146.26313104500449</c:v>
                </c:pt>
                <c:pt idx="37">
                  <c:v>146.60001308609483</c:v>
                </c:pt>
                <c:pt idx="38">
                  <c:v>146.93689512718515</c:v>
                </c:pt>
                <c:pt idx="39">
                  <c:v>147.2737771682755</c:v>
                </c:pt>
                <c:pt idx="40">
                  <c:v>147.61065920936585</c:v>
                </c:pt>
                <c:pt idx="41">
                  <c:v>147.9475412504562</c:v>
                </c:pt>
                <c:pt idx="42">
                  <c:v>148.28442329154652</c:v>
                </c:pt>
                <c:pt idx="43">
                  <c:v>148.62130533263687</c:v>
                </c:pt>
                <c:pt idx="44">
                  <c:v>148.95818737372718</c:v>
                </c:pt>
                <c:pt idx="45">
                  <c:v>149.29506941481753</c:v>
                </c:pt>
                <c:pt idx="46">
                  <c:v>149.63195145590788</c:v>
                </c:pt>
                <c:pt idx="47">
                  <c:v>149.9688334969982</c:v>
                </c:pt>
                <c:pt idx="48">
                  <c:v>150.30571553808855</c:v>
                </c:pt>
                <c:pt idx="49">
                  <c:v>150.64259757917887</c:v>
                </c:pt>
                <c:pt idx="50">
                  <c:v>150.97947962026922</c:v>
                </c:pt>
                <c:pt idx="51">
                  <c:v>151.31636166135957</c:v>
                </c:pt>
                <c:pt idx="52">
                  <c:v>151.65324370244988</c:v>
                </c:pt>
                <c:pt idx="53">
                  <c:v>151.99012574354023</c:v>
                </c:pt>
                <c:pt idx="54">
                  <c:v>152.32700778463055</c:v>
                </c:pt>
                <c:pt idx="55">
                  <c:v>152.6638898257209</c:v>
                </c:pt>
                <c:pt idx="56">
                  <c:v>153.00077186681125</c:v>
                </c:pt>
                <c:pt idx="57">
                  <c:v>153.3376539079016</c:v>
                </c:pt>
                <c:pt idx="58">
                  <c:v>153.67453594899192</c:v>
                </c:pt>
                <c:pt idx="59">
                  <c:v>154.01141799008226</c:v>
                </c:pt>
                <c:pt idx="60">
                  <c:v>154.34830003117258</c:v>
                </c:pt>
                <c:pt idx="61">
                  <c:v>154.68518207226293</c:v>
                </c:pt>
                <c:pt idx="62">
                  <c:v>155.02206411335328</c:v>
                </c:pt>
                <c:pt idx="63">
                  <c:v>155.3589461544436</c:v>
                </c:pt>
                <c:pt idx="64">
                  <c:v>155.69582819553395</c:v>
                </c:pt>
                <c:pt idx="65">
                  <c:v>156.03271023662427</c:v>
                </c:pt>
                <c:pt idx="66">
                  <c:v>156.36959227771462</c:v>
                </c:pt>
                <c:pt idx="67">
                  <c:v>156.70647431880496</c:v>
                </c:pt>
                <c:pt idx="68">
                  <c:v>157.04335635989531</c:v>
                </c:pt>
                <c:pt idx="69">
                  <c:v>157.38023840098563</c:v>
                </c:pt>
                <c:pt idx="70">
                  <c:v>157.71712044207598</c:v>
                </c:pt>
                <c:pt idx="71">
                  <c:v>158.0540024831663</c:v>
                </c:pt>
                <c:pt idx="72">
                  <c:v>158.39088452425665</c:v>
                </c:pt>
                <c:pt idx="73">
                  <c:v>158.727766565347</c:v>
                </c:pt>
                <c:pt idx="74">
                  <c:v>159.06464860643732</c:v>
                </c:pt>
                <c:pt idx="75">
                  <c:v>159.40153064752766</c:v>
                </c:pt>
                <c:pt idx="76">
                  <c:v>159.73841268861798</c:v>
                </c:pt>
                <c:pt idx="77">
                  <c:v>160.07529472970833</c:v>
                </c:pt>
                <c:pt idx="78">
                  <c:v>160.41217677079868</c:v>
                </c:pt>
                <c:pt idx="79">
                  <c:v>160.74905881188903</c:v>
                </c:pt>
                <c:pt idx="80">
                  <c:v>161.08594085297935</c:v>
                </c:pt>
                <c:pt idx="81">
                  <c:v>161.4228228940697</c:v>
                </c:pt>
                <c:pt idx="82">
                  <c:v>161.75970493516002</c:v>
                </c:pt>
                <c:pt idx="83">
                  <c:v>162.09658697625036</c:v>
                </c:pt>
                <c:pt idx="84">
                  <c:v>162.43346901734071</c:v>
                </c:pt>
                <c:pt idx="85">
                  <c:v>162.77035105843103</c:v>
                </c:pt>
                <c:pt idx="86">
                  <c:v>163.10723309952138</c:v>
                </c:pt>
                <c:pt idx="87">
                  <c:v>163.4441151406117</c:v>
                </c:pt>
                <c:pt idx="88">
                  <c:v>163.78099718170205</c:v>
                </c:pt>
                <c:pt idx="89">
                  <c:v>164.1178792227924</c:v>
                </c:pt>
                <c:pt idx="90">
                  <c:v>164.45476126388272</c:v>
                </c:pt>
                <c:pt idx="91">
                  <c:v>164.79164330497306</c:v>
                </c:pt>
                <c:pt idx="92">
                  <c:v>165.12852534606338</c:v>
                </c:pt>
                <c:pt idx="93">
                  <c:v>165.46540738715373</c:v>
                </c:pt>
                <c:pt idx="94">
                  <c:v>165.80228942824408</c:v>
                </c:pt>
                <c:pt idx="95">
                  <c:v>166.13917146933443</c:v>
                </c:pt>
                <c:pt idx="96">
                  <c:v>166.47605351042475</c:v>
                </c:pt>
                <c:pt idx="97">
                  <c:v>166.8129355515151</c:v>
                </c:pt>
                <c:pt idx="98">
                  <c:v>167.14981759260542</c:v>
                </c:pt>
                <c:pt idx="99">
                  <c:v>167.48669963369576</c:v>
                </c:pt>
                <c:pt idx="100">
                  <c:v>167.82358167478611</c:v>
                </c:pt>
                <c:pt idx="101">
                  <c:v>168.16046371587643</c:v>
                </c:pt>
                <c:pt idx="102">
                  <c:v>168.49734575696678</c:v>
                </c:pt>
                <c:pt idx="103">
                  <c:v>168.8342277980571</c:v>
                </c:pt>
                <c:pt idx="104">
                  <c:v>169.17110983914745</c:v>
                </c:pt>
                <c:pt idx="105">
                  <c:v>169.5079918802378</c:v>
                </c:pt>
                <c:pt idx="106">
                  <c:v>169.84487392132814</c:v>
                </c:pt>
                <c:pt idx="107">
                  <c:v>170.18175596241846</c:v>
                </c:pt>
                <c:pt idx="108">
                  <c:v>170.51863800350881</c:v>
                </c:pt>
                <c:pt idx="109">
                  <c:v>170.85552004459913</c:v>
                </c:pt>
                <c:pt idx="110">
                  <c:v>171.19240208568948</c:v>
                </c:pt>
                <c:pt idx="111">
                  <c:v>171.52928412677983</c:v>
                </c:pt>
                <c:pt idx="112">
                  <c:v>171.86616616787015</c:v>
                </c:pt>
                <c:pt idx="113">
                  <c:v>172.2030482089605</c:v>
                </c:pt>
                <c:pt idx="114">
                  <c:v>172.53993025005082</c:v>
                </c:pt>
                <c:pt idx="115">
                  <c:v>172.87681229114116</c:v>
                </c:pt>
                <c:pt idx="116">
                  <c:v>173.21369433223151</c:v>
                </c:pt>
                <c:pt idx="117">
                  <c:v>173.55057637332186</c:v>
                </c:pt>
                <c:pt idx="118">
                  <c:v>173.88745841441218</c:v>
                </c:pt>
                <c:pt idx="119">
                  <c:v>174.2243404555025</c:v>
                </c:pt>
                <c:pt idx="120">
                  <c:v>174.56122249659285</c:v>
                </c:pt>
                <c:pt idx="121">
                  <c:v>174.8981045376832</c:v>
                </c:pt>
                <c:pt idx="122">
                  <c:v>175.23498657877354</c:v>
                </c:pt>
                <c:pt idx="123">
                  <c:v>175.57186861986386</c:v>
                </c:pt>
                <c:pt idx="124">
                  <c:v>175.90875066095421</c:v>
                </c:pt>
                <c:pt idx="125">
                  <c:v>176.24563270204453</c:v>
                </c:pt>
                <c:pt idx="126">
                  <c:v>176.58251474313488</c:v>
                </c:pt>
                <c:pt idx="127">
                  <c:v>176.91939678422523</c:v>
                </c:pt>
                <c:pt idx="128">
                  <c:v>177.25627882531558</c:v>
                </c:pt>
                <c:pt idx="129">
                  <c:v>177.5931608664059</c:v>
                </c:pt>
                <c:pt idx="130">
                  <c:v>177.93004290749622</c:v>
                </c:pt>
                <c:pt idx="131">
                  <c:v>178.26692494858656</c:v>
                </c:pt>
                <c:pt idx="132">
                  <c:v>178.60380698967691</c:v>
                </c:pt>
                <c:pt idx="133">
                  <c:v>178.94068903076726</c:v>
                </c:pt>
                <c:pt idx="134">
                  <c:v>179.27757107185758</c:v>
                </c:pt>
                <c:pt idx="135">
                  <c:v>179.6144531129479</c:v>
                </c:pt>
                <c:pt idx="136">
                  <c:v>179.95133515403825</c:v>
                </c:pt>
                <c:pt idx="137">
                  <c:v>180.2882171951286</c:v>
                </c:pt>
                <c:pt idx="138">
                  <c:v>180.62509923621894</c:v>
                </c:pt>
                <c:pt idx="139">
                  <c:v>180.96198127730926</c:v>
                </c:pt>
                <c:pt idx="140">
                  <c:v>181.29886331839961</c:v>
                </c:pt>
                <c:pt idx="141">
                  <c:v>181.63574535948993</c:v>
                </c:pt>
                <c:pt idx="142">
                  <c:v>181.97262740058028</c:v>
                </c:pt>
                <c:pt idx="143">
                  <c:v>182.30950944167063</c:v>
                </c:pt>
                <c:pt idx="144">
                  <c:v>182.64639148276098</c:v>
                </c:pt>
                <c:pt idx="145">
                  <c:v>182.9832735238513</c:v>
                </c:pt>
                <c:pt idx="146">
                  <c:v>183.32015556494162</c:v>
                </c:pt>
                <c:pt idx="147">
                  <c:v>183.65703760603196</c:v>
                </c:pt>
                <c:pt idx="148">
                  <c:v>183.99391964712231</c:v>
                </c:pt>
                <c:pt idx="149">
                  <c:v>184.33080168821266</c:v>
                </c:pt>
                <c:pt idx="150">
                  <c:v>184.66768372930298</c:v>
                </c:pt>
                <c:pt idx="151">
                  <c:v>185.00456577039333</c:v>
                </c:pt>
                <c:pt idx="152">
                  <c:v>185.34144781148365</c:v>
                </c:pt>
                <c:pt idx="153">
                  <c:v>185.678329852574</c:v>
                </c:pt>
                <c:pt idx="154">
                  <c:v>186.01521189366434</c:v>
                </c:pt>
                <c:pt idx="155">
                  <c:v>186.35209393475469</c:v>
                </c:pt>
                <c:pt idx="156">
                  <c:v>186.68897597584501</c:v>
                </c:pt>
                <c:pt idx="157">
                  <c:v>187.02585801693533</c:v>
                </c:pt>
                <c:pt idx="158">
                  <c:v>187.36274005802568</c:v>
                </c:pt>
                <c:pt idx="159">
                  <c:v>187.69962209911603</c:v>
                </c:pt>
                <c:pt idx="160">
                  <c:v>188.03650414020638</c:v>
                </c:pt>
                <c:pt idx="161">
                  <c:v>188.37338618129669</c:v>
                </c:pt>
                <c:pt idx="162">
                  <c:v>188.71026822238704</c:v>
                </c:pt>
                <c:pt idx="163">
                  <c:v>189.04715026347736</c:v>
                </c:pt>
                <c:pt idx="164">
                  <c:v>189.38403230456771</c:v>
                </c:pt>
                <c:pt idx="165">
                  <c:v>189.72091434565806</c:v>
                </c:pt>
                <c:pt idx="166">
                  <c:v>190.05779638674841</c:v>
                </c:pt>
                <c:pt idx="167">
                  <c:v>190.39467842783873</c:v>
                </c:pt>
                <c:pt idx="168">
                  <c:v>190.73156046892905</c:v>
                </c:pt>
                <c:pt idx="169">
                  <c:v>191.06844251001939</c:v>
                </c:pt>
                <c:pt idx="170">
                  <c:v>191.40532455110974</c:v>
                </c:pt>
                <c:pt idx="171">
                  <c:v>191.74220659220009</c:v>
                </c:pt>
                <c:pt idx="172">
                  <c:v>192.07908863329041</c:v>
                </c:pt>
                <c:pt idx="173">
                  <c:v>192.41597067438073</c:v>
                </c:pt>
                <c:pt idx="174">
                  <c:v>192.75285271547108</c:v>
                </c:pt>
                <c:pt idx="175">
                  <c:v>193.08973475656143</c:v>
                </c:pt>
                <c:pt idx="176">
                  <c:v>193.42661679765177</c:v>
                </c:pt>
                <c:pt idx="177">
                  <c:v>193.76349883874209</c:v>
                </c:pt>
              </c:numCache>
            </c:numRef>
          </c:val>
          <c:smooth val="0"/>
          <c:extLst>
            <c:ext xmlns:c16="http://schemas.microsoft.com/office/drawing/2014/chart" uri="{C3380CC4-5D6E-409C-BE32-E72D297353CC}">
              <c16:uniqueId val="{00000001-956B-4613-8B05-71768FF6DB32}"/>
            </c:ext>
          </c:extLst>
        </c:ser>
        <c:dLbls>
          <c:showLegendKey val="0"/>
          <c:showVal val="0"/>
          <c:showCatName val="0"/>
          <c:showSerName val="0"/>
          <c:showPercent val="0"/>
          <c:showBubbleSize val="0"/>
        </c:dLbls>
        <c:smooth val="0"/>
        <c:axId val="1615795040"/>
        <c:axId val="1615791232"/>
      </c:lineChart>
      <c:catAx>
        <c:axId val="1615795040"/>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615791232"/>
        <c:crosses val="autoZero"/>
        <c:auto val="1"/>
        <c:lblAlgn val="ctr"/>
        <c:lblOffset val="100"/>
        <c:noMultiLvlLbl val="0"/>
      </c:catAx>
      <c:valAx>
        <c:axId val="1615791232"/>
        <c:scaling>
          <c:orientation val="minMax"/>
        </c:scaling>
        <c:delete val="0"/>
        <c:axPos val="l"/>
        <c:majorGridlines>
          <c:spPr>
            <a:ln w="9525" cap="flat" cmpd="sng" algn="ctr">
              <a:solidFill>
                <a:schemeClr val="tx1">
                  <a:lumMod val="15000"/>
                  <a:lumOff val="85000"/>
                </a:schemeClr>
              </a:solidFill>
              <a:round/>
            </a:ln>
            <a:effectLst/>
          </c:spPr>
        </c:majorGridlines>
        <c:numFmt formatCode="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615795040"/>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3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Comparing</a:t>
            </a:r>
            <a:r>
              <a:rPr lang="en-US" baseline="0"/>
              <a:t> both methods</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v>Actual CPI</c:v>
          </c:tx>
          <c:spPr>
            <a:ln w="28575" cap="rnd">
              <a:solidFill>
                <a:schemeClr val="accent1"/>
              </a:solidFill>
              <a:round/>
            </a:ln>
            <a:effectLst/>
          </c:spPr>
          <c:marker>
            <c:symbol val="none"/>
          </c:marker>
          <c:cat>
            <c:numRef>
              <c:f>'11.2 d'!$C$2:$C$179</c:f>
              <c:numCache>
                <c:formatCode>General</c:formatCode>
                <c:ptCount val="178"/>
                <c:pt idx="0">
                  <c:v>73</c:v>
                </c:pt>
                <c:pt idx="1">
                  <c:v>74</c:v>
                </c:pt>
                <c:pt idx="2">
                  <c:v>75</c:v>
                </c:pt>
                <c:pt idx="3">
                  <c:v>76</c:v>
                </c:pt>
                <c:pt idx="4">
                  <c:v>77</c:v>
                </c:pt>
                <c:pt idx="5">
                  <c:v>78</c:v>
                </c:pt>
                <c:pt idx="6">
                  <c:v>79</c:v>
                </c:pt>
                <c:pt idx="7">
                  <c:v>80</c:v>
                </c:pt>
                <c:pt idx="8">
                  <c:v>81</c:v>
                </c:pt>
                <c:pt idx="9">
                  <c:v>82</c:v>
                </c:pt>
                <c:pt idx="10">
                  <c:v>83</c:v>
                </c:pt>
                <c:pt idx="11">
                  <c:v>84</c:v>
                </c:pt>
                <c:pt idx="12">
                  <c:v>85</c:v>
                </c:pt>
                <c:pt idx="13">
                  <c:v>86</c:v>
                </c:pt>
                <c:pt idx="14">
                  <c:v>87</c:v>
                </c:pt>
                <c:pt idx="15">
                  <c:v>88</c:v>
                </c:pt>
                <c:pt idx="16">
                  <c:v>89</c:v>
                </c:pt>
                <c:pt idx="17">
                  <c:v>90</c:v>
                </c:pt>
                <c:pt idx="18">
                  <c:v>91</c:v>
                </c:pt>
                <c:pt idx="19">
                  <c:v>92</c:v>
                </c:pt>
                <c:pt idx="20">
                  <c:v>93</c:v>
                </c:pt>
                <c:pt idx="21">
                  <c:v>94</c:v>
                </c:pt>
                <c:pt idx="22">
                  <c:v>95</c:v>
                </c:pt>
                <c:pt idx="23">
                  <c:v>96</c:v>
                </c:pt>
                <c:pt idx="24">
                  <c:v>97</c:v>
                </c:pt>
                <c:pt idx="25">
                  <c:v>98</c:v>
                </c:pt>
                <c:pt idx="26">
                  <c:v>99</c:v>
                </c:pt>
                <c:pt idx="27">
                  <c:v>100</c:v>
                </c:pt>
                <c:pt idx="28">
                  <c:v>101</c:v>
                </c:pt>
                <c:pt idx="29">
                  <c:v>102</c:v>
                </c:pt>
                <c:pt idx="30">
                  <c:v>103</c:v>
                </c:pt>
                <c:pt idx="31">
                  <c:v>104</c:v>
                </c:pt>
                <c:pt idx="32">
                  <c:v>105</c:v>
                </c:pt>
                <c:pt idx="33">
                  <c:v>106</c:v>
                </c:pt>
                <c:pt idx="34">
                  <c:v>107</c:v>
                </c:pt>
                <c:pt idx="35">
                  <c:v>108</c:v>
                </c:pt>
                <c:pt idx="36">
                  <c:v>109</c:v>
                </c:pt>
                <c:pt idx="37">
                  <c:v>110</c:v>
                </c:pt>
                <c:pt idx="38">
                  <c:v>111</c:v>
                </c:pt>
                <c:pt idx="39">
                  <c:v>112</c:v>
                </c:pt>
                <c:pt idx="40">
                  <c:v>113</c:v>
                </c:pt>
                <c:pt idx="41">
                  <c:v>114</c:v>
                </c:pt>
                <c:pt idx="42">
                  <c:v>115</c:v>
                </c:pt>
                <c:pt idx="43">
                  <c:v>116</c:v>
                </c:pt>
                <c:pt idx="44">
                  <c:v>117</c:v>
                </c:pt>
                <c:pt idx="45">
                  <c:v>118</c:v>
                </c:pt>
                <c:pt idx="46">
                  <c:v>119</c:v>
                </c:pt>
                <c:pt idx="47">
                  <c:v>120</c:v>
                </c:pt>
                <c:pt idx="48">
                  <c:v>121</c:v>
                </c:pt>
                <c:pt idx="49">
                  <c:v>122</c:v>
                </c:pt>
                <c:pt idx="50">
                  <c:v>123</c:v>
                </c:pt>
                <c:pt idx="51">
                  <c:v>124</c:v>
                </c:pt>
                <c:pt idx="52">
                  <c:v>125</c:v>
                </c:pt>
                <c:pt idx="53">
                  <c:v>126</c:v>
                </c:pt>
                <c:pt idx="54">
                  <c:v>127</c:v>
                </c:pt>
                <c:pt idx="55">
                  <c:v>128</c:v>
                </c:pt>
                <c:pt idx="56">
                  <c:v>129</c:v>
                </c:pt>
                <c:pt idx="57">
                  <c:v>130</c:v>
                </c:pt>
                <c:pt idx="58">
                  <c:v>131</c:v>
                </c:pt>
                <c:pt idx="59">
                  <c:v>132</c:v>
                </c:pt>
                <c:pt idx="60">
                  <c:v>133</c:v>
                </c:pt>
                <c:pt idx="61">
                  <c:v>134</c:v>
                </c:pt>
                <c:pt idx="62">
                  <c:v>135</c:v>
                </c:pt>
                <c:pt idx="63">
                  <c:v>136</c:v>
                </c:pt>
                <c:pt idx="64">
                  <c:v>137</c:v>
                </c:pt>
                <c:pt idx="65">
                  <c:v>138</c:v>
                </c:pt>
                <c:pt idx="66">
                  <c:v>139</c:v>
                </c:pt>
                <c:pt idx="67">
                  <c:v>140</c:v>
                </c:pt>
                <c:pt idx="68">
                  <c:v>141</c:v>
                </c:pt>
                <c:pt idx="69">
                  <c:v>142</c:v>
                </c:pt>
                <c:pt idx="70">
                  <c:v>143</c:v>
                </c:pt>
                <c:pt idx="71">
                  <c:v>144</c:v>
                </c:pt>
                <c:pt idx="72">
                  <c:v>145</c:v>
                </c:pt>
                <c:pt idx="73">
                  <c:v>146</c:v>
                </c:pt>
                <c:pt idx="74">
                  <c:v>147</c:v>
                </c:pt>
                <c:pt idx="75">
                  <c:v>148</c:v>
                </c:pt>
                <c:pt idx="76">
                  <c:v>149</c:v>
                </c:pt>
                <c:pt idx="77">
                  <c:v>150</c:v>
                </c:pt>
                <c:pt idx="78">
                  <c:v>151</c:v>
                </c:pt>
                <c:pt idx="79">
                  <c:v>152</c:v>
                </c:pt>
                <c:pt idx="80">
                  <c:v>153</c:v>
                </c:pt>
                <c:pt idx="81">
                  <c:v>154</c:v>
                </c:pt>
                <c:pt idx="82">
                  <c:v>155</c:v>
                </c:pt>
                <c:pt idx="83">
                  <c:v>156</c:v>
                </c:pt>
                <c:pt idx="84">
                  <c:v>157</c:v>
                </c:pt>
                <c:pt idx="85">
                  <c:v>158</c:v>
                </c:pt>
                <c:pt idx="86">
                  <c:v>159</c:v>
                </c:pt>
                <c:pt idx="87">
                  <c:v>160</c:v>
                </c:pt>
                <c:pt idx="88">
                  <c:v>161</c:v>
                </c:pt>
                <c:pt idx="89">
                  <c:v>162</c:v>
                </c:pt>
                <c:pt idx="90">
                  <c:v>163</c:v>
                </c:pt>
                <c:pt idx="91">
                  <c:v>164</c:v>
                </c:pt>
                <c:pt idx="92">
                  <c:v>165</c:v>
                </c:pt>
                <c:pt idx="93">
                  <c:v>166</c:v>
                </c:pt>
                <c:pt idx="94">
                  <c:v>167</c:v>
                </c:pt>
                <c:pt idx="95">
                  <c:v>168</c:v>
                </c:pt>
                <c:pt idx="96">
                  <c:v>169</c:v>
                </c:pt>
                <c:pt idx="97">
                  <c:v>170</c:v>
                </c:pt>
                <c:pt idx="98">
                  <c:v>171</c:v>
                </c:pt>
                <c:pt idx="99">
                  <c:v>172</c:v>
                </c:pt>
                <c:pt idx="100">
                  <c:v>173</c:v>
                </c:pt>
                <c:pt idx="101">
                  <c:v>174</c:v>
                </c:pt>
                <c:pt idx="102">
                  <c:v>175</c:v>
                </c:pt>
                <c:pt idx="103">
                  <c:v>176</c:v>
                </c:pt>
                <c:pt idx="104">
                  <c:v>177</c:v>
                </c:pt>
                <c:pt idx="105">
                  <c:v>178</c:v>
                </c:pt>
                <c:pt idx="106">
                  <c:v>179</c:v>
                </c:pt>
                <c:pt idx="107">
                  <c:v>180</c:v>
                </c:pt>
                <c:pt idx="108">
                  <c:v>181</c:v>
                </c:pt>
                <c:pt idx="109">
                  <c:v>182</c:v>
                </c:pt>
                <c:pt idx="110">
                  <c:v>183</c:v>
                </c:pt>
                <c:pt idx="111">
                  <c:v>184</c:v>
                </c:pt>
                <c:pt idx="112">
                  <c:v>185</c:v>
                </c:pt>
                <c:pt idx="113">
                  <c:v>186</c:v>
                </c:pt>
                <c:pt idx="114">
                  <c:v>187</c:v>
                </c:pt>
                <c:pt idx="115">
                  <c:v>188</c:v>
                </c:pt>
                <c:pt idx="116">
                  <c:v>189</c:v>
                </c:pt>
                <c:pt idx="117">
                  <c:v>190</c:v>
                </c:pt>
                <c:pt idx="118">
                  <c:v>191</c:v>
                </c:pt>
                <c:pt idx="119">
                  <c:v>192</c:v>
                </c:pt>
                <c:pt idx="120">
                  <c:v>193</c:v>
                </c:pt>
                <c:pt idx="121">
                  <c:v>194</c:v>
                </c:pt>
                <c:pt idx="122">
                  <c:v>195</c:v>
                </c:pt>
                <c:pt idx="123">
                  <c:v>196</c:v>
                </c:pt>
                <c:pt idx="124">
                  <c:v>197</c:v>
                </c:pt>
                <c:pt idx="125">
                  <c:v>198</c:v>
                </c:pt>
                <c:pt idx="126">
                  <c:v>199</c:v>
                </c:pt>
                <c:pt idx="127">
                  <c:v>200</c:v>
                </c:pt>
                <c:pt idx="128">
                  <c:v>201</c:v>
                </c:pt>
                <c:pt idx="129">
                  <c:v>202</c:v>
                </c:pt>
                <c:pt idx="130">
                  <c:v>203</c:v>
                </c:pt>
                <c:pt idx="131">
                  <c:v>204</c:v>
                </c:pt>
                <c:pt idx="132">
                  <c:v>205</c:v>
                </c:pt>
                <c:pt idx="133">
                  <c:v>206</c:v>
                </c:pt>
                <c:pt idx="134">
                  <c:v>207</c:v>
                </c:pt>
                <c:pt idx="135">
                  <c:v>208</c:v>
                </c:pt>
                <c:pt idx="136">
                  <c:v>209</c:v>
                </c:pt>
                <c:pt idx="137">
                  <c:v>210</c:v>
                </c:pt>
                <c:pt idx="138">
                  <c:v>211</c:v>
                </c:pt>
                <c:pt idx="139">
                  <c:v>212</c:v>
                </c:pt>
                <c:pt idx="140">
                  <c:v>213</c:v>
                </c:pt>
                <c:pt idx="141">
                  <c:v>214</c:v>
                </c:pt>
                <c:pt idx="142">
                  <c:v>215</c:v>
                </c:pt>
                <c:pt idx="143">
                  <c:v>216</c:v>
                </c:pt>
                <c:pt idx="144">
                  <c:v>217</c:v>
                </c:pt>
                <c:pt idx="145">
                  <c:v>218</c:v>
                </c:pt>
                <c:pt idx="146">
                  <c:v>219</c:v>
                </c:pt>
                <c:pt idx="147">
                  <c:v>220</c:v>
                </c:pt>
                <c:pt idx="148">
                  <c:v>221</c:v>
                </c:pt>
                <c:pt idx="149">
                  <c:v>222</c:v>
                </c:pt>
                <c:pt idx="150">
                  <c:v>223</c:v>
                </c:pt>
                <c:pt idx="151">
                  <c:v>224</c:v>
                </c:pt>
                <c:pt idx="152">
                  <c:v>225</c:v>
                </c:pt>
                <c:pt idx="153">
                  <c:v>226</c:v>
                </c:pt>
                <c:pt idx="154">
                  <c:v>227</c:v>
                </c:pt>
                <c:pt idx="155">
                  <c:v>228</c:v>
                </c:pt>
                <c:pt idx="156">
                  <c:v>229</c:v>
                </c:pt>
                <c:pt idx="157">
                  <c:v>230</c:v>
                </c:pt>
                <c:pt idx="158">
                  <c:v>231</c:v>
                </c:pt>
                <c:pt idx="159">
                  <c:v>232</c:v>
                </c:pt>
                <c:pt idx="160">
                  <c:v>233</c:v>
                </c:pt>
                <c:pt idx="161">
                  <c:v>234</c:v>
                </c:pt>
                <c:pt idx="162">
                  <c:v>235</c:v>
                </c:pt>
                <c:pt idx="163">
                  <c:v>236</c:v>
                </c:pt>
                <c:pt idx="164">
                  <c:v>237</c:v>
                </c:pt>
                <c:pt idx="165">
                  <c:v>238</c:v>
                </c:pt>
                <c:pt idx="166">
                  <c:v>239</c:v>
                </c:pt>
                <c:pt idx="167">
                  <c:v>240</c:v>
                </c:pt>
                <c:pt idx="168">
                  <c:v>241</c:v>
                </c:pt>
                <c:pt idx="169">
                  <c:v>242</c:v>
                </c:pt>
                <c:pt idx="170">
                  <c:v>243</c:v>
                </c:pt>
                <c:pt idx="171">
                  <c:v>244</c:v>
                </c:pt>
                <c:pt idx="172">
                  <c:v>245</c:v>
                </c:pt>
                <c:pt idx="173">
                  <c:v>246</c:v>
                </c:pt>
                <c:pt idx="174">
                  <c:v>247</c:v>
                </c:pt>
                <c:pt idx="175">
                  <c:v>248</c:v>
                </c:pt>
                <c:pt idx="176">
                  <c:v>249</c:v>
                </c:pt>
                <c:pt idx="177">
                  <c:v>250</c:v>
                </c:pt>
              </c:numCache>
            </c:numRef>
          </c:cat>
          <c:val>
            <c:numRef>
              <c:f>'11.2 d'!$D$2:$D$179</c:f>
              <c:numCache>
                <c:formatCode>0.0</c:formatCode>
                <c:ptCount val="178"/>
                <c:pt idx="0">
                  <c:v>134.6</c:v>
                </c:pt>
                <c:pt idx="1">
                  <c:v>134.80000000000001</c:v>
                </c:pt>
                <c:pt idx="2">
                  <c:v>135</c:v>
                </c:pt>
                <c:pt idx="3">
                  <c:v>135.19999999999999</c:v>
                </c:pt>
                <c:pt idx="4">
                  <c:v>135.6</c:v>
                </c:pt>
                <c:pt idx="5">
                  <c:v>136</c:v>
                </c:pt>
                <c:pt idx="6">
                  <c:v>136.19999999999999</c:v>
                </c:pt>
                <c:pt idx="7">
                  <c:v>136.6</c:v>
                </c:pt>
                <c:pt idx="8">
                  <c:v>137.19999999999999</c:v>
                </c:pt>
                <c:pt idx="9">
                  <c:v>137.4</c:v>
                </c:pt>
                <c:pt idx="10">
                  <c:v>137.80000000000001</c:v>
                </c:pt>
                <c:pt idx="11">
                  <c:v>137.9</c:v>
                </c:pt>
                <c:pt idx="12">
                  <c:v>138.1</c:v>
                </c:pt>
                <c:pt idx="13">
                  <c:v>138.6</c:v>
                </c:pt>
                <c:pt idx="14">
                  <c:v>139.30000000000001</c:v>
                </c:pt>
                <c:pt idx="15">
                  <c:v>139.5</c:v>
                </c:pt>
                <c:pt idx="16">
                  <c:v>139.69999999999999</c:v>
                </c:pt>
                <c:pt idx="17">
                  <c:v>140.19999999999999</c:v>
                </c:pt>
                <c:pt idx="18">
                  <c:v>140.5</c:v>
                </c:pt>
                <c:pt idx="19">
                  <c:v>140.9</c:v>
                </c:pt>
                <c:pt idx="20">
                  <c:v>141.30000000000001</c:v>
                </c:pt>
                <c:pt idx="21">
                  <c:v>141.80000000000001</c:v>
                </c:pt>
                <c:pt idx="22">
                  <c:v>142</c:v>
                </c:pt>
                <c:pt idx="23">
                  <c:v>141.9</c:v>
                </c:pt>
                <c:pt idx="24">
                  <c:v>142.6</c:v>
                </c:pt>
                <c:pt idx="25">
                  <c:v>143.1</c:v>
                </c:pt>
                <c:pt idx="26">
                  <c:v>143.6</c:v>
                </c:pt>
                <c:pt idx="27">
                  <c:v>144</c:v>
                </c:pt>
                <c:pt idx="28">
                  <c:v>144.19999999999999</c:v>
                </c:pt>
                <c:pt idx="29">
                  <c:v>144.4</c:v>
                </c:pt>
                <c:pt idx="30">
                  <c:v>144.4</c:v>
                </c:pt>
                <c:pt idx="31">
                  <c:v>144.80000000000001</c:v>
                </c:pt>
                <c:pt idx="32">
                  <c:v>145.1</c:v>
                </c:pt>
                <c:pt idx="33">
                  <c:v>145.69999999999999</c:v>
                </c:pt>
                <c:pt idx="34">
                  <c:v>145.80000000000001</c:v>
                </c:pt>
                <c:pt idx="35">
                  <c:v>145.80000000000001</c:v>
                </c:pt>
                <c:pt idx="36">
                  <c:v>146.19999999999999</c:v>
                </c:pt>
                <c:pt idx="37">
                  <c:v>146.69999999999999</c:v>
                </c:pt>
                <c:pt idx="38">
                  <c:v>147.19999999999999</c:v>
                </c:pt>
                <c:pt idx="39">
                  <c:v>147.4</c:v>
                </c:pt>
                <c:pt idx="40">
                  <c:v>147.5</c:v>
                </c:pt>
                <c:pt idx="41">
                  <c:v>148</c:v>
                </c:pt>
                <c:pt idx="42">
                  <c:v>148.4</c:v>
                </c:pt>
                <c:pt idx="43">
                  <c:v>149</c:v>
                </c:pt>
                <c:pt idx="44">
                  <c:v>149.4</c:v>
                </c:pt>
                <c:pt idx="45">
                  <c:v>149.5</c:v>
                </c:pt>
                <c:pt idx="46">
                  <c:v>149.69999999999999</c:v>
                </c:pt>
                <c:pt idx="47">
                  <c:v>149.69999999999999</c:v>
                </c:pt>
                <c:pt idx="48">
                  <c:v>150.30000000000001</c:v>
                </c:pt>
                <c:pt idx="49">
                  <c:v>150.9</c:v>
                </c:pt>
                <c:pt idx="50">
                  <c:v>151.4</c:v>
                </c:pt>
                <c:pt idx="51">
                  <c:v>151.9</c:v>
                </c:pt>
                <c:pt idx="52">
                  <c:v>152.19999999999999</c:v>
                </c:pt>
                <c:pt idx="53">
                  <c:v>152.5</c:v>
                </c:pt>
                <c:pt idx="54">
                  <c:v>152.5</c:v>
                </c:pt>
                <c:pt idx="55">
                  <c:v>152.9</c:v>
                </c:pt>
                <c:pt idx="56">
                  <c:v>153.19999999999999</c:v>
                </c:pt>
                <c:pt idx="57">
                  <c:v>153.69999999999999</c:v>
                </c:pt>
                <c:pt idx="58">
                  <c:v>153.6</c:v>
                </c:pt>
                <c:pt idx="59">
                  <c:v>153.5</c:v>
                </c:pt>
                <c:pt idx="60">
                  <c:v>154.4</c:v>
                </c:pt>
                <c:pt idx="61">
                  <c:v>154.9</c:v>
                </c:pt>
                <c:pt idx="62">
                  <c:v>155.69999999999999</c:v>
                </c:pt>
                <c:pt idx="63">
                  <c:v>156.30000000000001</c:v>
                </c:pt>
                <c:pt idx="64">
                  <c:v>156.6</c:v>
                </c:pt>
                <c:pt idx="65">
                  <c:v>156.69999999999999</c:v>
                </c:pt>
                <c:pt idx="66">
                  <c:v>157</c:v>
                </c:pt>
                <c:pt idx="67">
                  <c:v>157.30000000000001</c:v>
                </c:pt>
                <c:pt idx="68">
                  <c:v>157.80000000000001</c:v>
                </c:pt>
                <c:pt idx="69">
                  <c:v>158.30000000000001</c:v>
                </c:pt>
                <c:pt idx="70">
                  <c:v>158.6</c:v>
                </c:pt>
                <c:pt idx="71">
                  <c:v>158.6</c:v>
                </c:pt>
                <c:pt idx="72">
                  <c:v>159.1</c:v>
                </c:pt>
                <c:pt idx="73">
                  <c:v>159.6</c:v>
                </c:pt>
                <c:pt idx="74">
                  <c:v>160</c:v>
                </c:pt>
                <c:pt idx="75">
                  <c:v>160.19999999999999</c:v>
                </c:pt>
                <c:pt idx="76">
                  <c:v>160.1</c:v>
                </c:pt>
                <c:pt idx="77">
                  <c:v>160.30000000000001</c:v>
                </c:pt>
                <c:pt idx="78">
                  <c:v>160.5</c:v>
                </c:pt>
                <c:pt idx="79">
                  <c:v>160.80000000000001</c:v>
                </c:pt>
                <c:pt idx="80">
                  <c:v>161.19999999999999</c:v>
                </c:pt>
                <c:pt idx="81">
                  <c:v>161.6</c:v>
                </c:pt>
                <c:pt idx="82">
                  <c:v>161.5</c:v>
                </c:pt>
                <c:pt idx="83">
                  <c:v>161.30000000000001</c:v>
                </c:pt>
                <c:pt idx="84">
                  <c:v>161.6</c:v>
                </c:pt>
                <c:pt idx="85">
                  <c:v>161.9</c:v>
                </c:pt>
                <c:pt idx="86">
                  <c:v>162.19999999999999</c:v>
                </c:pt>
                <c:pt idx="87">
                  <c:v>162.5</c:v>
                </c:pt>
                <c:pt idx="88">
                  <c:v>162.80000000000001</c:v>
                </c:pt>
                <c:pt idx="89">
                  <c:v>163</c:v>
                </c:pt>
                <c:pt idx="90">
                  <c:v>163.19999999999999</c:v>
                </c:pt>
                <c:pt idx="91">
                  <c:v>163.4</c:v>
                </c:pt>
                <c:pt idx="92">
                  <c:v>163.6</c:v>
                </c:pt>
                <c:pt idx="93">
                  <c:v>164</c:v>
                </c:pt>
                <c:pt idx="94">
                  <c:v>164</c:v>
                </c:pt>
                <c:pt idx="95">
                  <c:v>163.9</c:v>
                </c:pt>
                <c:pt idx="96">
                  <c:v>164.3</c:v>
                </c:pt>
                <c:pt idx="97">
                  <c:v>164.5</c:v>
                </c:pt>
                <c:pt idx="98">
                  <c:v>165</c:v>
                </c:pt>
                <c:pt idx="99">
                  <c:v>166.2</c:v>
                </c:pt>
                <c:pt idx="100">
                  <c:v>166.2</c:v>
                </c:pt>
                <c:pt idx="101">
                  <c:v>166.2</c:v>
                </c:pt>
                <c:pt idx="102">
                  <c:v>166.7</c:v>
                </c:pt>
                <c:pt idx="103">
                  <c:v>167.1</c:v>
                </c:pt>
                <c:pt idx="104">
                  <c:v>167.9</c:v>
                </c:pt>
                <c:pt idx="105">
                  <c:v>168.2</c:v>
                </c:pt>
                <c:pt idx="106">
                  <c:v>168.3</c:v>
                </c:pt>
                <c:pt idx="107">
                  <c:v>168.3</c:v>
                </c:pt>
                <c:pt idx="108">
                  <c:v>166.6</c:v>
                </c:pt>
                <c:pt idx="109">
                  <c:v>168.8</c:v>
                </c:pt>
                <c:pt idx="110">
                  <c:v>169.8</c:v>
                </c:pt>
                <c:pt idx="111">
                  <c:v>171.2</c:v>
                </c:pt>
                <c:pt idx="112">
                  <c:v>171.3</c:v>
                </c:pt>
                <c:pt idx="113">
                  <c:v>171.5</c:v>
                </c:pt>
                <c:pt idx="114">
                  <c:v>172.4</c:v>
                </c:pt>
                <c:pt idx="115">
                  <c:v>172.8</c:v>
                </c:pt>
                <c:pt idx="116">
                  <c:v>173.7</c:v>
                </c:pt>
                <c:pt idx="117">
                  <c:v>174</c:v>
                </c:pt>
                <c:pt idx="118">
                  <c:v>174.1</c:v>
                </c:pt>
                <c:pt idx="119">
                  <c:v>174</c:v>
                </c:pt>
                <c:pt idx="120">
                  <c:v>175.1</c:v>
                </c:pt>
                <c:pt idx="121">
                  <c:v>175.8</c:v>
                </c:pt>
                <c:pt idx="122">
                  <c:v>176.2</c:v>
                </c:pt>
                <c:pt idx="123">
                  <c:v>176.9</c:v>
                </c:pt>
                <c:pt idx="124">
                  <c:v>177.7</c:v>
                </c:pt>
                <c:pt idx="125">
                  <c:v>178</c:v>
                </c:pt>
                <c:pt idx="126">
                  <c:v>177.5</c:v>
                </c:pt>
                <c:pt idx="127">
                  <c:v>177.5</c:v>
                </c:pt>
                <c:pt idx="128">
                  <c:v>178.3</c:v>
                </c:pt>
                <c:pt idx="129">
                  <c:v>177.7</c:v>
                </c:pt>
                <c:pt idx="130">
                  <c:v>177.4</c:v>
                </c:pt>
                <c:pt idx="131">
                  <c:v>176.7</c:v>
                </c:pt>
                <c:pt idx="132">
                  <c:v>177.1</c:v>
                </c:pt>
                <c:pt idx="133">
                  <c:v>177.8</c:v>
                </c:pt>
                <c:pt idx="134">
                  <c:v>178.8</c:v>
                </c:pt>
                <c:pt idx="135">
                  <c:v>179.8</c:v>
                </c:pt>
                <c:pt idx="136">
                  <c:v>179.8</c:v>
                </c:pt>
                <c:pt idx="137">
                  <c:v>179.9</c:v>
                </c:pt>
                <c:pt idx="138">
                  <c:v>180.1</c:v>
                </c:pt>
                <c:pt idx="139">
                  <c:v>180.7</c:v>
                </c:pt>
                <c:pt idx="140">
                  <c:v>181</c:v>
                </c:pt>
                <c:pt idx="141">
                  <c:v>181.3</c:v>
                </c:pt>
                <c:pt idx="142">
                  <c:v>181.3</c:v>
                </c:pt>
                <c:pt idx="143">
                  <c:v>180.9</c:v>
                </c:pt>
                <c:pt idx="144">
                  <c:v>181.7</c:v>
                </c:pt>
                <c:pt idx="145">
                  <c:v>183.1</c:v>
                </c:pt>
                <c:pt idx="146">
                  <c:v>184.2</c:v>
                </c:pt>
                <c:pt idx="147">
                  <c:v>183.8</c:v>
                </c:pt>
                <c:pt idx="148">
                  <c:v>183.5</c:v>
                </c:pt>
                <c:pt idx="149">
                  <c:v>183.7</c:v>
                </c:pt>
                <c:pt idx="150">
                  <c:v>183.9</c:v>
                </c:pt>
                <c:pt idx="151">
                  <c:v>184.6</c:v>
                </c:pt>
                <c:pt idx="152">
                  <c:v>185.2</c:v>
                </c:pt>
                <c:pt idx="153">
                  <c:v>185</c:v>
                </c:pt>
                <c:pt idx="154">
                  <c:v>184.5</c:v>
                </c:pt>
                <c:pt idx="155">
                  <c:v>184.3</c:v>
                </c:pt>
                <c:pt idx="156">
                  <c:v>185.2</c:v>
                </c:pt>
                <c:pt idx="157">
                  <c:v>186.2</c:v>
                </c:pt>
                <c:pt idx="158">
                  <c:v>187.4</c:v>
                </c:pt>
                <c:pt idx="159">
                  <c:v>188</c:v>
                </c:pt>
                <c:pt idx="160">
                  <c:v>189.1</c:v>
                </c:pt>
                <c:pt idx="161">
                  <c:v>189.7</c:v>
                </c:pt>
                <c:pt idx="162">
                  <c:v>189.4</c:v>
                </c:pt>
                <c:pt idx="163">
                  <c:v>189.5</c:v>
                </c:pt>
                <c:pt idx="164">
                  <c:v>189.9</c:v>
                </c:pt>
                <c:pt idx="165">
                  <c:v>190.9</c:v>
                </c:pt>
                <c:pt idx="166">
                  <c:v>191</c:v>
                </c:pt>
                <c:pt idx="167">
                  <c:v>190.3</c:v>
                </c:pt>
                <c:pt idx="168">
                  <c:v>190.7</c:v>
                </c:pt>
                <c:pt idx="169">
                  <c:v>191.8</c:v>
                </c:pt>
                <c:pt idx="170">
                  <c:v>193.3</c:v>
                </c:pt>
                <c:pt idx="171">
                  <c:v>194.6</c:v>
                </c:pt>
                <c:pt idx="172">
                  <c:v>194.4</c:v>
                </c:pt>
                <c:pt idx="173">
                  <c:v>194.5</c:v>
                </c:pt>
                <c:pt idx="174">
                  <c:v>195.4</c:v>
                </c:pt>
                <c:pt idx="175">
                  <c:v>196.4</c:v>
                </c:pt>
                <c:pt idx="176">
                  <c:v>198.8</c:v>
                </c:pt>
                <c:pt idx="177">
                  <c:v>193.2</c:v>
                </c:pt>
              </c:numCache>
            </c:numRef>
          </c:val>
          <c:smooth val="0"/>
          <c:extLst>
            <c:ext xmlns:c16="http://schemas.microsoft.com/office/drawing/2014/chart" uri="{C3380CC4-5D6E-409C-BE32-E72D297353CC}">
              <c16:uniqueId val="{00000000-4994-412A-99E4-F406EB2A6D8A}"/>
            </c:ext>
          </c:extLst>
        </c:ser>
        <c:ser>
          <c:idx val="1"/>
          <c:order val="1"/>
          <c:tx>
            <c:v>Using Holt's method</c:v>
          </c:tx>
          <c:spPr>
            <a:ln w="28575" cap="rnd">
              <a:solidFill>
                <a:schemeClr val="accent2"/>
              </a:solidFill>
              <a:round/>
            </a:ln>
            <a:effectLst/>
          </c:spPr>
          <c:marker>
            <c:symbol val="none"/>
          </c:marker>
          <c:cat>
            <c:numRef>
              <c:f>'11.2 d'!$C$2:$C$179</c:f>
              <c:numCache>
                <c:formatCode>General</c:formatCode>
                <c:ptCount val="178"/>
                <c:pt idx="0">
                  <c:v>73</c:v>
                </c:pt>
                <c:pt idx="1">
                  <c:v>74</c:v>
                </c:pt>
                <c:pt idx="2">
                  <c:v>75</c:v>
                </c:pt>
                <c:pt idx="3">
                  <c:v>76</c:v>
                </c:pt>
                <c:pt idx="4">
                  <c:v>77</c:v>
                </c:pt>
                <c:pt idx="5">
                  <c:v>78</c:v>
                </c:pt>
                <c:pt idx="6">
                  <c:v>79</c:v>
                </c:pt>
                <c:pt idx="7">
                  <c:v>80</c:v>
                </c:pt>
                <c:pt idx="8">
                  <c:v>81</c:v>
                </c:pt>
                <c:pt idx="9">
                  <c:v>82</c:v>
                </c:pt>
                <c:pt idx="10">
                  <c:v>83</c:v>
                </c:pt>
                <c:pt idx="11">
                  <c:v>84</c:v>
                </c:pt>
                <c:pt idx="12">
                  <c:v>85</c:v>
                </c:pt>
                <c:pt idx="13">
                  <c:v>86</c:v>
                </c:pt>
                <c:pt idx="14">
                  <c:v>87</c:v>
                </c:pt>
                <c:pt idx="15">
                  <c:v>88</c:v>
                </c:pt>
                <c:pt idx="16">
                  <c:v>89</c:v>
                </c:pt>
                <c:pt idx="17">
                  <c:v>90</c:v>
                </c:pt>
                <c:pt idx="18">
                  <c:v>91</c:v>
                </c:pt>
                <c:pt idx="19">
                  <c:v>92</c:v>
                </c:pt>
                <c:pt idx="20">
                  <c:v>93</c:v>
                </c:pt>
                <c:pt idx="21">
                  <c:v>94</c:v>
                </c:pt>
                <c:pt idx="22">
                  <c:v>95</c:v>
                </c:pt>
                <c:pt idx="23">
                  <c:v>96</c:v>
                </c:pt>
                <c:pt idx="24">
                  <c:v>97</c:v>
                </c:pt>
                <c:pt idx="25">
                  <c:v>98</c:v>
                </c:pt>
                <c:pt idx="26">
                  <c:v>99</c:v>
                </c:pt>
                <c:pt idx="27">
                  <c:v>100</c:v>
                </c:pt>
                <c:pt idx="28">
                  <c:v>101</c:v>
                </c:pt>
                <c:pt idx="29">
                  <c:v>102</c:v>
                </c:pt>
                <c:pt idx="30">
                  <c:v>103</c:v>
                </c:pt>
                <c:pt idx="31">
                  <c:v>104</c:v>
                </c:pt>
                <c:pt idx="32">
                  <c:v>105</c:v>
                </c:pt>
                <c:pt idx="33">
                  <c:v>106</c:v>
                </c:pt>
                <c:pt idx="34">
                  <c:v>107</c:v>
                </c:pt>
                <c:pt idx="35">
                  <c:v>108</c:v>
                </c:pt>
                <c:pt idx="36">
                  <c:v>109</c:v>
                </c:pt>
                <c:pt idx="37">
                  <c:v>110</c:v>
                </c:pt>
                <c:pt idx="38">
                  <c:v>111</c:v>
                </c:pt>
                <c:pt idx="39">
                  <c:v>112</c:v>
                </c:pt>
                <c:pt idx="40">
                  <c:v>113</c:v>
                </c:pt>
                <c:pt idx="41">
                  <c:v>114</c:v>
                </c:pt>
                <c:pt idx="42">
                  <c:v>115</c:v>
                </c:pt>
                <c:pt idx="43">
                  <c:v>116</c:v>
                </c:pt>
                <c:pt idx="44">
                  <c:v>117</c:v>
                </c:pt>
                <c:pt idx="45">
                  <c:v>118</c:v>
                </c:pt>
                <c:pt idx="46">
                  <c:v>119</c:v>
                </c:pt>
                <c:pt idx="47">
                  <c:v>120</c:v>
                </c:pt>
                <c:pt idx="48">
                  <c:v>121</c:v>
                </c:pt>
                <c:pt idx="49">
                  <c:v>122</c:v>
                </c:pt>
                <c:pt idx="50">
                  <c:v>123</c:v>
                </c:pt>
                <c:pt idx="51">
                  <c:v>124</c:v>
                </c:pt>
                <c:pt idx="52">
                  <c:v>125</c:v>
                </c:pt>
                <c:pt idx="53">
                  <c:v>126</c:v>
                </c:pt>
                <c:pt idx="54">
                  <c:v>127</c:v>
                </c:pt>
                <c:pt idx="55">
                  <c:v>128</c:v>
                </c:pt>
                <c:pt idx="56">
                  <c:v>129</c:v>
                </c:pt>
                <c:pt idx="57">
                  <c:v>130</c:v>
                </c:pt>
                <c:pt idx="58">
                  <c:v>131</c:v>
                </c:pt>
                <c:pt idx="59">
                  <c:v>132</c:v>
                </c:pt>
                <c:pt idx="60">
                  <c:v>133</c:v>
                </c:pt>
                <c:pt idx="61">
                  <c:v>134</c:v>
                </c:pt>
                <c:pt idx="62">
                  <c:v>135</c:v>
                </c:pt>
                <c:pt idx="63">
                  <c:v>136</c:v>
                </c:pt>
                <c:pt idx="64">
                  <c:v>137</c:v>
                </c:pt>
                <c:pt idx="65">
                  <c:v>138</c:v>
                </c:pt>
                <c:pt idx="66">
                  <c:v>139</c:v>
                </c:pt>
                <c:pt idx="67">
                  <c:v>140</c:v>
                </c:pt>
                <c:pt idx="68">
                  <c:v>141</c:v>
                </c:pt>
                <c:pt idx="69">
                  <c:v>142</c:v>
                </c:pt>
                <c:pt idx="70">
                  <c:v>143</c:v>
                </c:pt>
                <c:pt idx="71">
                  <c:v>144</c:v>
                </c:pt>
                <c:pt idx="72">
                  <c:v>145</c:v>
                </c:pt>
                <c:pt idx="73">
                  <c:v>146</c:v>
                </c:pt>
                <c:pt idx="74">
                  <c:v>147</c:v>
                </c:pt>
                <c:pt idx="75">
                  <c:v>148</c:v>
                </c:pt>
                <c:pt idx="76">
                  <c:v>149</c:v>
                </c:pt>
                <c:pt idx="77">
                  <c:v>150</c:v>
                </c:pt>
                <c:pt idx="78">
                  <c:v>151</c:v>
                </c:pt>
                <c:pt idx="79">
                  <c:v>152</c:v>
                </c:pt>
                <c:pt idx="80">
                  <c:v>153</c:v>
                </c:pt>
                <c:pt idx="81">
                  <c:v>154</c:v>
                </c:pt>
                <c:pt idx="82">
                  <c:v>155</c:v>
                </c:pt>
                <c:pt idx="83">
                  <c:v>156</c:v>
                </c:pt>
                <c:pt idx="84">
                  <c:v>157</c:v>
                </c:pt>
                <c:pt idx="85">
                  <c:v>158</c:v>
                </c:pt>
                <c:pt idx="86">
                  <c:v>159</c:v>
                </c:pt>
                <c:pt idx="87">
                  <c:v>160</c:v>
                </c:pt>
                <c:pt idx="88">
                  <c:v>161</c:v>
                </c:pt>
                <c:pt idx="89">
                  <c:v>162</c:v>
                </c:pt>
                <c:pt idx="90">
                  <c:v>163</c:v>
                </c:pt>
                <c:pt idx="91">
                  <c:v>164</c:v>
                </c:pt>
                <c:pt idx="92">
                  <c:v>165</c:v>
                </c:pt>
                <c:pt idx="93">
                  <c:v>166</c:v>
                </c:pt>
                <c:pt idx="94">
                  <c:v>167</c:v>
                </c:pt>
                <c:pt idx="95">
                  <c:v>168</c:v>
                </c:pt>
                <c:pt idx="96">
                  <c:v>169</c:v>
                </c:pt>
                <c:pt idx="97">
                  <c:v>170</c:v>
                </c:pt>
                <c:pt idx="98">
                  <c:v>171</c:v>
                </c:pt>
                <c:pt idx="99">
                  <c:v>172</c:v>
                </c:pt>
                <c:pt idx="100">
                  <c:v>173</c:v>
                </c:pt>
                <c:pt idx="101">
                  <c:v>174</c:v>
                </c:pt>
                <c:pt idx="102">
                  <c:v>175</c:v>
                </c:pt>
                <c:pt idx="103">
                  <c:v>176</c:v>
                </c:pt>
                <c:pt idx="104">
                  <c:v>177</c:v>
                </c:pt>
                <c:pt idx="105">
                  <c:v>178</c:v>
                </c:pt>
                <c:pt idx="106">
                  <c:v>179</c:v>
                </c:pt>
                <c:pt idx="107">
                  <c:v>180</c:v>
                </c:pt>
                <c:pt idx="108">
                  <c:v>181</c:v>
                </c:pt>
                <c:pt idx="109">
                  <c:v>182</c:v>
                </c:pt>
                <c:pt idx="110">
                  <c:v>183</c:v>
                </c:pt>
                <c:pt idx="111">
                  <c:v>184</c:v>
                </c:pt>
                <c:pt idx="112">
                  <c:v>185</c:v>
                </c:pt>
                <c:pt idx="113">
                  <c:v>186</c:v>
                </c:pt>
                <c:pt idx="114">
                  <c:v>187</c:v>
                </c:pt>
                <c:pt idx="115">
                  <c:v>188</c:v>
                </c:pt>
                <c:pt idx="116">
                  <c:v>189</c:v>
                </c:pt>
                <c:pt idx="117">
                  <c:v>190</c:v>
                </c:pt>
                <c:pt idx="118">
                  <c:v>191</c:v>
                </c:pt>
                <c:pt idx="119">
                  <c:v>192</c:v>
                </c:pt>
                <c:pt idx="120">
                  <c:v>193</c:v>
                </c:pt>
                <c:pt idx="121">
                  <c:v>194</c:v>
                </c:pt>
                <c:pt idx="122">
                  <c:v>195</c:v>
                </c:pt>
                <c:pt idx="123">
                  <c:v>196</c:v>
                </c:pt>
                <c:pt idx="124">
                  <c:v>197</c:v>
                </c:pt>
                <c:pt idx="125">
                  <c:v>198</c:v>
                </c:pt>
                <c:pt idx="126">
                  <c:v>199</c:v>
                </c:pt>
                <c:pt idx="127">
                  <c:v>200</c:v>
                </c:pt>
                <c:pt idx="128">
                  <c:v>201</c:v>
                </c:pt>
                <c:pt idx="129">
                  <c:v>202</c:v>
                </c:pt>
                <c:pt idx="130">
                  <c:v>203</c:v>
                </c:pt>
                <c:pt idx="131">
                  <c:v>204</c:v>
                </c:pt>
                <c:pt idx="132">
                  <c:v>205</c:v>
                </c:pt>
                <c:pt idx="133">
                  <c:v>206</c:v>
                </c:pt>
                <c:pt idx="134">
                  <c:v>207</c:v>
                </c:pt>
                <c:pt idx="135">
                  <c:v>208</c:v>
                </c:pt>
                <c:pt idx="136">
                  <c:v>209</c:v>
                </c:pt>
                <c:pt idx="137">
                  <c:v>210</c:v>
                </c:pt>
                <c:pt idx="138">
                  <c:v>211</c:v>
                </c:pt>
                <c:pt idx="139">
                  <c:v>212</c:v>
                </c:pt>
                <c:pt idx="140">
                  <c:v>213</c:v>
                </c:pt>
                <c:pt idx="141">
                  <c:v>214</c:v>
                </c:pt>
                <c:pt idx="142">
                  <c:v>215</c:v>
                </c:pt>
                <c:pt idx="143">
                  <c:v>216</c:v>
                </c:pt>
                <c:pt idx="144">
                  <c:v>217</c:v>
                </c:pt>
                <c:pt idx="145">
                  <c:v>218</c:v>
                </c:pt>
                <c:pt idx="146">
                  <c:v>219</c:v>
                </c:pt>
                <c:pt idx="147">
                  <c:v>220</c:v>
                </c:pt>
                <c:pt idx="148">
                  <c:v>221</c:v>
                </c:pt>
                <c:pt idx="149">
                  <c:v>222</c:v>
                </c:pt>
                <c:pt idx="150">
                  <c:v>223</c:v>
                </c:pt>
                <c:pt idx="151">
                  <c:v>224</c:v>
                </c:pt>
                <c:pt idx="152">
                  <c:v>225</c:v>
                </c:pt>
                <c:pt idx="153">
                  <c:v>226</c:v>
                </c:pt>
                <c:pt idx="154">
                  <c:v>227</c:v>
                </c:pt>
                <c:pt idx="155">
                  <c:v>228</c:v>
                </c:pt>
                <c:pt idx="156">
                  <c:v>229</c:v>
                </c:pt>
                <c:pt idx="157">
                  <c:v>230</c:v>
                </c:pt>
                <c:pt idx="158">
                  <c:v>231</c:v>
                </c:pt>
                <c:pt idx="159">
                  <c:v>232</c:v>
                </c:pt>
                <c:pt idx="160">
                  <c:v>233</c:v>
                </c:pt>
                <c:pt idx="161">
                  <c:v>234</c:v>
                </c:pt>
                <c:pt idx="162">
                  <c:v>235</c:v>
                </c:pt>
                <c:pt idx="163">
                  <c:v>236</c:v>
                </c:pt>
                <c:pt idx="164">
                  <c:v>237</c:v>
                </c:pt>
                <c:pt idx="165">
                  <c:v>238</c:v>
                </c:pt>
                <c:pt idx="166">
                  <c:v>239</c:v>
                </c:pt>
                <c:pt idx="167">
                  <c:v>240</c:v>
                </c:pt>
                <c:pt idx="168">
                  <c:v>241</c:v>
                </c:pt>
                <c:pt idx="169">
                  <c:v>242</c:v>
                </c:pt>
                <c:pt idx="170">
                  <c:v>243</c:v>
                </c:pt>
                <c:pt idx="171">
                  <c:v>244</c:v>
                </c:pt>
                <c:pt idx="172">
                  <c:v>245</c:v>
                </c:pt>
                <c:pt idx="173">
                  <c:v>246</c:v>
                </c:pt>
                <c:pt idx="174">
                  <c:v>247</c:v>
                </c:pt>
                <c:pt idx="175">
                  <c:v>248</c:v>
                </c:pt>
                <c:pt idx="176">
                  <c:v>249</c:v>
                </c:pt>
                <c:pt idx="177">
                  <c:v>250</c:v>
                </c:pt>
              </c:numCache>
            </c:numRef>
          </c:cat>
          <c:val>
            <c:numRef>
              <c:f>'11.2 d'!$E$2:$E$179</c:f>
              <c:numCache>
                <c:formatCode>0.0</c:formatCode>
                <c:ptCount val="178"/>
                <c:pt idx="1">
                  <c:v>134.6</c:v>
                </c:pt>
                <c:pt idx="2">
                  <c:v>134.78418979893769</c:v>
                </c:pt>
                <c:pt idx="3">
                  <c:v>134.98882082221215</c:v>
                </c:pt>
                <c:pt idx="4">
                  <c:v>135.19553263078348</c:v>
                </c:pt>
                <c:pt idx="5">
                  <c:v>135.58646255503027</c:v>
                </c:pt>
                <c:pt idx="6">
                  <c:v>135.99763858686771</c:v>
                </c:pt>
                <c:pt idx="7">
                  <c:v>136.22649199304641</c:v>
                </c:pt>
                <c:pt idx="8">
                  <c:v>136.6189129537234</c:v>
                </c:pt>
                <c:pt idx="9">
                  <c:v>137.21348631783434</c:v>
                </c:pt>
                <c:pt idx="10">
                  <c:v>137.46176412577003</c:v>
                </c:pt>
                <c:pt idx="11">
                  <c:v>137.85525461543423</c:v>
                </c:pt>
                <c:pt idx="12">
                  <c:v>137.98840088148015</c:v>
                </c:pt>
                <c:pt idx="13">
                  <c:v>138.18443172784634</c:v>
                </c:pt>
                <c:pt idx="14">
                  <c:v>138.66368414099259</c:v>
                </c:pt>
                <c:pt idx="15">
                  <c:v>139.35845326569958</c:v>
                </c:pt>
                <c:pt idx="16">
                  <c:v>139.61627560706825</c:v>
                </c:pt>
                <c:pt idx="17">
                  <c:v>139.82500858662715</c:v>
                </c:pt>
                <c:pt idx="18">
                  <c:v>140.30444548278419</c:v>
                </c:pt>
                <c:pt idx="19">
                  <c:v>140.62965646401258</c:v>
                </c:pt>
                <c:pt idx="20">
                  <c:v>141.02949443668874</c:v>
                </c:pt>
                <c:pt idx="21">
                  <c:v>141.43743085766869</c:v>
                </c:pt>
                <c:pt idx="22">
                  <c:v>141.93810713287758</c:v>
                </c:pt>
                <c:pt idx="23">
                  <c:v>142.17253694223677</c:v>
                </c:pt>
                <c:pt idx="24">
                  <c:v>142.10079386374304</c:v>
                </c:pt>
                <c:pt idx="25">
                  <c:v>142.73177307283569</c:v>
                </c:pt>
                <c:pt idx="26">
                  <c:v>143.25680585698521</c:v>
                </c:pt>
                <c:pt idx="27">
                  <c:v>143.76961213377984</c:v>
                </c:pt>
                <c:pt idx="28">
                  <c:v>144.18862092497153</c:v>
                </c:pt>
                <c:pt idx="29">
                  <c:v>144.41270815587157</c:v>
                </c:pt>
                <c:pt idx="30">
                  <c:v>144.61494686803491</c:v>
                </c:pt>
                <c:pt idx="31">
                  <c:v>144.63056036866939</c:v>
                </c:pt>
                <c:pt idx="32">
                  <c:v>144.99385389353833</c:v>
                </c:pt>
                <c:pt idx="33">
                  <c:v>145.30383954335713</c:v>
                </c:pt>
                <c:pt idx="34">
                  <c:v>145.88403475640905</c:v>
                </c:pt>
                <c:pt idx="35">
                  <c:v>146.03364344325624</c:v>
                </c:pt>
                <c:pt idx="36">
                  <c:v>146.04299918743493</c:v>
                </c:pt>
                <c:pt idx="37">
                  <c:v>146.40524827294271</c:v>
                </c:pt>
                <c:pt idx="38">
                  <c:v>146.89897540447896</c:v>
                </c:pt>
                <c:pt idx="39">
                  <c:v>147.40714646011378</c:v>
                </c:pt>
                <c:pt idx="40">
                  <c:v>147.64035907260245</c:v>
                </c:pt>
                <c:pt idx="41">
                  <c:v>147.75067952775592</c:v>
                </c:pt>
                <c:pt idx="42">
                  <c:v>148.215747824858</c:v>
                </c:pt>
                <c:pt idx="43">
                  <c:v>148.62822260265611</c:v>
                </c:pt>
                <c:pt idx="44">
                  <c:v>149.21881632904007</c:v>
                </c:pt>
                <c:pt idx="45">
                  <c:v>149.64481476341516</c:v>
                </c:pt>
                <c:pt idx="46">
                  <c:v>149.77591282426022</c:v>
                </c:pt>
                <c:pt idx="47">
                  <c:v>149.9662078976487</c:v>
                </c:pt>
                <c:pt idx="48">
                  <c:v>149.97901876032304</c:v>
                </c:pt>
                <c:pt idx="49">
                  <c:v>150.52477324435179</c:v>
                </c:pt>
                <c:pt idx="50">
                  <c:v>151.12992327122669</c:v>
                </c:pt>
                <c:pt idx="51">
                  <c:v>151.64926872080295</c:v>
                </c:pt>
                <c:pt idx="52">
                  <c:v>152.15873938219616</c:v>
                </c:pt>
                <c:pt idx="53">
                  <c:v>152.48267079567935</c:v>
                </c:pt>
                <c:pt idx="54">
                  <c:v>152.78577583251632</c:v>
                </c:pt>
                <c:pt idx="55">
                  <c:v>152.81024614139847</c:v>
                </c:pt>
                <c:pt idx="56">
                  <c:v>153.1721571383973</c:v>
                </c:pt>
                <c:pt idx="57">
                  <c:v>153.47969040336761</c:v>
                </c:pt>
                <c:pt idx="58">
                  <c:v>153.96529441092787</c:v>
                </c:pt>
                <c:pt idx="59">
                  <c:v>153.91806501899327</c:v>
                </c:pt>
                <c:pt idx="60">
                  <c:v>153.81149540679874</c:v>
                </c:pt>
                <c:pt idx="61">
                  <c:v>154.61963220888282</c:v>
                </c:pt>
                <c:pt idx="62">
                  <c:v>155.16129522656334</c:v>
                </c:pt>
                <c:pt idx="63">
                  <c:v>155.94911741278483</c:v>
                </c:pt>
                <c:pt idx="64">
                  <c:v>156.57980511637228</c:v>
                </c:pt>
                <c:pt idx="65">
                  <c:v>156.91626372577102</c:v>
                </c:pt>
                <c:pt idx="66">
                  <c:v>157.03554983050768</c:v>
                </c:pt>
                <c:pt idx="67">
                  <c:v>157.31490515836626</c:v>
                </c:pt>
                <c:pt idx="68">
                  <c:v>157.61222786274169</c:v>
                </c:pt>
                <c:pt idx="69">
                  <c:v>158.09576774484185</c:v>
                </c:pt>
                <c:pt idx="70">
                  <c:v>158.59998784128655</c:v>
                </c:pt>
                <c:pt idx="71">
                  <c:v>158.92213692676114</c:v>
                </c:pt>
                <c:pt idx="72">
                  <c:v>158.9476034933451</c:v>
                </c:pt>
                <c:pt idx="73">
                  <c:v>159.40061897690498</c:v>
                </c:pt>
                <c:pt idx="74">
                  <c:v>159.90138589762608</c:v>
                </c:pt>
                <c:pt idx="75">
                  <c:v>160.31521425906686</c:v>
                </c:pt>
                <c:pt idx="76">
                  <c:v>160.53501727260391</c:v>
                </c:pt>
                <c:pt idx="77">
                  <c:v>160.45691024176551</c:v>
                </c:pt>
                <c:pt idx="78">
                  <c:v>160.62213427615814</c:v>
                </c:pt>
                <c:pt idx="79">
                  <c:v>160.81477138446667</c:v>
                </c:pt>
                <c:pt idx="80">
                  <c:v>161.1026929819721</c:v>
                </c:pt>
                <c:pt idx="81">
                  <c:v>161.49339873116574</c:v>
                </c:pt>
                <c:pt idx="82">
                  <c:v>161.89552524415646</c:v>
                </c:pt>
                <c:pt idx="83">
                  <c:v>161.83835337246586</c:v>
                </c:pt>
                <c:pt idx="84">
                  <c:v>161.6380139849868</c:v>
                </c:pt>
                <c:pt idx="85">
                  <c:v>161.88263181511937</c:v>
                </c:pt>
                <c:pt idx="86">
                  <c:v>162.17713602894111</c:v>
                </c:pt>
                <c:pt idx="87">
                  <c:v>162.47721227871526</c:v>
                </c:pt>
                <c:pt idx="88">
                  <c:v>162.77789060260707</c:v>
                </c:pt>
                <c:pt idx="89">
                  <c:v>163.07861427900124</c:v>
                </c:pt>
                <c:pt idx="90">
                  <c:v>163.28722669553116</c:v>
                </c:pt>
                <c:pt idx="91">
                  <c:v>163.48559592747762</c:v>
                </c:pt>
                <c:pt idx="92">
                  <c:v>163.68290218435814</c:v>
                </c:pt>
                <c:pt idx="93">
                  <c:v>163.88017236338484</c:v>
                </c:pt>
                <c:pt idx="94">
                  <c:v>164.26170869666035</c:v>
                </c:pt>
                <c:pt idx="95">
                  <c:v>164.2953929605026</c:v>
                </c:pt>
                <c:pt idx="96">
                  <c:v>164.19826550690186</c:v>
                </c:pt>
                <c:pt idx="97">
                  <c:v>164.54734087701013</c:v>
                </c:pt>
                <c:pt idx="98">
                  <c:v>164.76211685400915</c:v>
                </c:pt>
                <c:pt idx="99">
                  <c:v>165.23817758868648</c:v>
                </c:pt>
                <c:pt idx="100">
                  <c:v>166.38794422030159</c:v>
                </c:pt>
                <c:pt idx="101">
                  <c:v>166.50711602561128</c:v>
                </c:pt>
                <c:pt idx="102">
                  <c:v>166.51101033135311</c:v>
                </c:pt>
                <c:pt idx="103">
                  <c:v>166.96276218325491</c:v>
                </c:pt>
                <c:pt idx="104">
                  <c:v>167.37241030499621</c:v>
                </c:pt>
                <c:pt idx="105">
                  <c:v>168.14558796176084</c:v>
                </c:pt>
                <c:pt idx="106">
                  <c:v>168.49850647242326</c:v>
                </c:pt>
                <c:pt idx="107">
                  <c:v>168.62009987620058</c:v>
                </c:pt>
                <c:pt idx="108">
                  <c:v>168.62387503739626</c:v>
                </c:pt>
                <c:pt idx="109">
                  <c:v>167.04914790303599</c:v>
                </c:pt>
                <c:pt idx="110">
                  <c:v>168.89124154681704</c:v>
                </c:pt>
                <c:pt idx="111">
                  <c:v>170.00929226230781</c:v>
                </c:pt>
                <c:pt idx="112">
                  <c:v>171.4137251830669</c:v>
                </c:pt>
                <c:pt idx="113">
                  <c:v>171.65185369885685</c:v>
                </c:pt>
                <c:pt idx="114">
                  <c:v>171.85152380085634</c:v>
                </c:pt>
                <c:pt idx="115">
                  <c:v>172.69169688520691</c:v>
                </c:pt>
                <c:pt idx="116">
                  <c:v>173.14262050172175</c:v>
                </c:pt>
                <c:pt idx="117">
                  <c:v>174.01030512619059</c:v>
                </c:pt>
                <c:pt idx="118">
                  <c:v>174.37157045233147</c:v>
                </c:pt>
                <c:pt idx="119">
                  <c:v>174.4919207252531</c:v>
                </c:pt>
                <c:pt idx="120">
                  <c:v>174.40135432997911</c:v>
                </c:pt>
                <c:pt idx="121">
                  <c:v>175.39277433506726</c:v>
                </c:pt>
                <c:pt idx="122">
                  <c:v>176.13635448094698</c:v>
                </c:pt>
                <c:pt idx="123">
                  <c:v>176.57548897274555</c:v>
                </c:pt>
                <c:pt idx="124">
                  <c:v>177.25673873623035</c:v>
                </c:pt>
                <c:pt idx="125">
                  <c:v>178.05689339060049</c:v>
                </c:pt>
                <c:pt idx="126">
                  <c:v>178.40946485185725</c:v>
                </c:pt>
                <c:pt idx="127">
                  <c:v>177.97518857959597</c:v>
                </c:pt>
                <c:pt idx="128">
                  <c:v>177.91411653747204</c:v>
                </c:pt>
                <c:pt idx="129">
                  <c:v>178.63207539740733</c:v>
                </c:pt>
                <c:pt idx="130">
                  <c:v>178.14760795619173</c:v>
                </c:pt>
                <c:pt idx="131">
                  <c:v>177.80561870879595</c:v>
                </c:pt>
                <c:pt idx="132">
                  <c:v>177.11193702142342</c:v>
                </c:pt>
                <c:pt idx="133">
                  <c:v>177.39297057543894</c:v>
                </c:pt>
                <c:pt idx="134">
                  <c:v>178.05949985839158</c:v>
                </c:pt>
                <c:pt idx="135">
                  <c:v>179.04510702854188</c:v>
                </c:pt>
                <c:pt idx="136">
                  <c:v>180.0657430587074</c:v>
                </c:pt>
                <c:pt idx="137">
                  <c:v>180.16862237011173</c:v>
                </c:pt>
                <c:pt idx="138">
                  <c:v>180.26103602642203</c:v>
                </c:pt>
                <c:pt idx="139">
                  <c:v>180.44463259786025</c:v>
                </c:pt>
                <c:pt idx="140">
                  <c:v>181.00698035626206</c:v>
                </c:pt>
                <c:pt idx="141">
                  <c:v>181.3352280788051</c:v>
                </c:pt>
                <c:pt idx="142">
                  <c:v>181.63725583803318</c:v>
                </c:pt>
                <c:pt idx="143">
                  <c:v>181.66009558333894</c:v>
                </c:pt>
                <c:pt idx="144">
                  <c:v>181.28360475966107</c:v>
                </c:pt>
                <c:pt idx="145">
                  <c:v>181.96825199162211</c:v>
                </c:pt>
                <c:pt idx="146">
                  <c:v>183.32394639584362</c:v>
                </c:pt>
                <c:pt idx="147">
                  <c:v>184.47743741522771</c:v>
                </c:pt>
                <c:pt idx="148">
                  <c:v>184.22600207800289</c:v>
                </c:pt>
                <c:pt idx="149">
                  <c:v>183.90992167320334</c:v>
                </c:pt>
                <c:pt idx="150">
                  <c:v>184.04777750418813</c:v>
                </c:pt>
                <c:pt idx="151">
                  <c:v>184.23669237094757</c:v>
                </c:pt>
                <c:pt idx="152">
                  <c:v>184.89194530135518</c:v>
                </c:pt>
                <c:pt idx="153">
                  <c:v>185.50699586317577</c:v>
                </c:pt>
                <c:pt idx="154">
                  <c:v>185.38048452460254</c:v>
                </c:pt>
                <c:pt idx="155">
                  <c:v>184.89510138224955</c:v>
                </c:pt>
                <c:pt idx="156">
                  <c:v>184.64665163442461</c:v>
                </c:pt>
                <c:pt idx="157">
                  <c:v>185.43836706044874</c:v>
                </c:pt>
                <c:pt idx="158">
                  <c:v>186.43817270921897</c:v>
                </c:pt>
                <c:pt idx="159">
                  <c:v>187.64474233487937</c:v>
                </c:pt>
                <c:pt idx="160">
                  <c:v>188.32097401426279</c:v>
                </c:pt>
                <c:pt idx="161">
                  <c:v>189.39792076205347</c:v>
                </c:pt>
                <c:pt idx="162">
                  <c:v>190.05853050055197</c:v>
                </c:pt>
                <c:pt idx="163">
                  <c:v>189.8433500577186</c:v>
                </c:pt>
                <c:pt idx="164">
                  <c:v>189.89907117892454</c:v>
                </c:pt>
                <c:pt idx="165">
                  <c:v>190.26175966129907</c:v>
                </c:pt>
                <c:pt idx="166">
                  <c:v>191.21140685635422</c:v>
                </c:pt>
                <c:pt idx="167">
                  <c:v>191.39733925369006</c:v>
                </c:pt>
                <c:pt idx="168">
                  <c:v>190.76115685554242</c:v>
                </c:pt>
                <c:pt idx="169">
                  <c:v>191.04697923674601</c:v>
                </c:pt>
                <c:pt idx="170">
                  <c:v>192.08081941042309</c:v>
                </c:pt>
                <c:pt idx="171">
                  <c:v>193.56611096393601</c:v>
                </c:pt>
                <c:pt idx="172">
                  <c:v>194.91660745035901</c:v>
                </c:pt>
                <c:pt idx="173">
                  <c:v>194.86957641339814</c:v>
                </c:pt>
                <c:pt idx="174">
                  <c:v>194.9427630447845</c:v>
                </c:pt>
                <c:pt idx="175">
                  <c:v>195.76653552621551</c:v>
                </c:pt>
                <c:pt idx="176">
                  <c:v>196.76604924044292</c:v>
                </c:pt>
                <c:pt idx="177">
                  <c:v>199.07396589365285</c:v>
                </c:pt>
              </c:numCache>
            </c:numRef>
          </c:val>
          <c:smooth val="0"/>
          <c:extLst>
            <c:ext xmlns:c16="http://schemas.microsoft.com/office/drawing/2014/chart" uri="{C3380CC4-5D6E-409C-BE32-E72D297353CC}">
              <c16:uniqueId val="{00000001-4994-412A-99E4-F406EB2A6D8A}"/>
            </c:ext>
          </c:extLst>
        </c:ser>
        <c:ser>
          <c:idx val="2"/>
          <c:order val="2"/>
          <c:tx>
            <c:v>Using Linear regression</c:v>
          </c:tx>
          <c:spPr>
            <a:ln w="28575" cap="rnd">
              <a:solidFill>
                <a:schemeClr val="accent3"/>
              </a:solidFill>
              <a:round/>
            </a:ln>
            <a:effectLst/>
          </c:spPr>
          <c:marker>
            <c:symbol val="none"/>
          </c:marker>
          <c:cat>
            <c:numRef>
              <c:f>'11.2 d'!$C$2:$C$179</c:f>
              <c:numCache>
                <c:formatCode>General</c:formatCode>
                <c:ptCount val="178"/>
                <c:pt idx="0">
                  <c:v>73</c:v>
                </c:pt>
                <c:pt idx="1">
                  <c:v>74</c:v>
                </c:pt>
                <c:pt idx="2">
                  <c:v>75</c:v>
                </c:pt>
                <c:pt idx="3">
                  <c:v>76</c:v>
                </c:pt>
                <c:pt idx="4">
                  <c:v>77</c:v>
                </c:pt>
                <c:pt idx="5">
                  <c:v>78</c:v>
                </c:pt>
                <c:pt idx="6">
                  <c:v>79</c:v>
                </c:pt>
                <c:pt idx="7">
                  <c:v>80</c:v>
                </c:pt>
                <c:pt idx="8">
                  <c:v>81</c:v>
                </c:pt>
                <c:pt idx="9">
                  <c:v>82</c:v>
                </c:pt>
                <c:pt idx="10">
                  <c:v>83</c:v>
                </c:pt>
                <c:pt idx="11">
                  <c:v>84</c:v>
                </c:pt>
                <c:pt idx="12">
                  <c:v>85</c:v>
                </c:pt>
                <c:pt idx="13">
                  <c:v>86</c:v>
                </c:pt>
                <c:pt idx="14">
                  <c:v>87</c:v>
                </c:pt>
                <c:pt idx="15">
                  <c:v>88</c:v>
                </c:pt>
                <c:pt idx="16">
                  <c:v>89</c:v>
                </c:pt>
                <c:pt idx="17">
                  <c:v>90</c:v>
                </c:pt>
                <c:pt idx="18">
                  <c:v>91</c:v>
                </c:pt>
                <c:pt idx="19">
                  <c:v>92</c:v>
                </c:pt>
                <c:pt idx="20">
                  <c:v>93</c:v>
                </c:pt>
                <c:pt idx="21">
                  <c:v>94</c:v>
                </c:pt>
                <c:pt idx="22">
                  <c:v>95</c:v>
                </c:pt>
                <c:pt idx="23">
                  <c:v>96</c:v>
                </c:pt>
                <c:pt idx="24">
                  <c:v>97</c:v>
                </c:pt>
                <c:pt idx="25">
                  <c:v>98</c:v>
                </c:pt>
                <c:pt idx="26">
                  <c:v>99</c:v>
                </c:pt>
                <c:pt idx="27">
                  <c:v>100</c:v>
                </c:pt>
                <c:pt idx="28">
                  <c:v>101</c:v>
                </c:pt>
                <c:pt idx="29">
                  <c:v>102</c:v>
                </c:pt>
                <c:pt idx="30">
                  <c:v>103</c:v>
                </c:pt>
                <c:pt idx="31">
                  <c:v>104</c:v>
                </c:pt>
                <c:pt idx="32">
                  <c:v>105</c:v>
                </c:pt>
                <c:pt idx="33">
                  <c:v>106</c:v>
                </c:pt>
                <c:pt idx="34">
                  <c:v>107</c:v>
                </c:pt>
                <c:pt idx="35">
                  <c:v>108</c:v>
                </c:pt>
                <c:pt idx="36">
                  <c:v>109</c:v>
                </c:pt>
                <c:pt idx="37">
                  <c:v>110</c:v>
                </c:pt>
                <c:pt idx="38">
                  <c:v>111</c:v>
                </c:pt>
                <c:pt idx="39">
                  <c:v>112</c:v>
                </c:pt>
                <c:pt idx="40">
                  <c:v>113</c:v>
                </c:pt>
                <c:pt idx="41">
                  <c:v>114</c:v>
                </c:pt>
                <c:pt idx="42">
                  <c:v>115</c:v>
                </c:pt>
                <c:pt idx="43">
                  <c:v>116</c:v>
                </c:pt>
                <c:pt idx="44">
                  <c:v>117</c:v>
                </c:pt>
                <c:pt idx="45">
                  <c:v>118</c:v>
                </c:pt>
                <c:pt idx="46">
                  <c:v>119</c:v>
                </c:pt>
                <c:pt idx="47">
                  <c:v>120</c:v>
                </c:pt>
                <c:pt idx="48">
                  <c:v>121</c:v>
                </c:pt>
                <c:pt idx="49">
                  <c:v>122</c:v>
                </c:pt>
                <c:pt idx="50">
                  <c:v>123</c:v>
                </c:pt>
                <c:pt idx="51">
                  <c:v>124</c:v>
                </c:pt>
                <c:pt idx="52">
                  <c:v>125</c:v>
                </c:pt>
                <c:pt idx="53">
                  <c:v>126</c:v>
                </c:pt>
                <c:pt idx="54">
                  <c:v>127</c:v>
                </c:pt>
                <c:pt idx="55">
                  <c:v>128</c:v>
                </c:pt>
                <c:pt idx="56">
                  <c:v>129</c:v>
                </c:pt>
                <c:pt idx="57">
                  <c:v>130</c:v>
                </c:pt>
                <c:pt idx="58">
                  <c:v>131</c:v>
                </c:pt>
                <c:pt idx="59">
                  <c:v>132</c:v>
                </c:pt>
                <c:pt idx="60">
                  <c:v>133</c:v>
                </c:pt>
                <c:pt idx="61">
                  <c:v>134</c:v>
                </c:pt>
                <c:pt idx="62">
                  <c:v>135</c:v>
                </c:pt>
                <c:pt idx="63">
                  <c:v>136</c:v>
                </c:pt>
                <c:pt idx="64">
                  <c:v>137</c:v>
                </c:pt>
                <c:pt idx="65">
                  <c:v>138</c:v>
                </c:pt>
                <c:pt idx="66">
                  <c:v>139</c:v>
                </c:pt>
                <c:pt idx="67">
                  <c:v>140</c:v>
                </c:pt>
                <c:pt idx="68">
                  <c:v>141</c:v>
                </c:pt>
                <c:pt idx="69">
                  <c:v>142</c:v>
                </c:pt>
                <c:pt idx="70">
                  <c:v>143</c:v>
                </c:pt>
                <c:pt idx="71">
                  <c:v>144</c:v>
                </c:pt>
                <c:pt idx="72">
                  <c:v>145</c:v>
                </c:pt>
                <c:pt idx="73">
                  <c:v>146</c:v>
                </c:pt>
                <c:pt idx="74">
                  <c:v>147</c:v>
                </c:pt>
                <c:pt idx="75">
                  <c:v>148</c:v>
                </c:pt>
                <c:pt idx="76">
                  <c:v>149</c:v>
                </c:pt>
                <c:pt idx="77">
                  <c:v>150</c:v>
                </c:pt>
                <c:pt idx="78">
                  <c:v>151</c:v>
                </c:pt>
                <c:pt idx="79">
                  <c:v>152</c:v>
                </c:pt>
                <c:pt idx="80">
                  <c:v>153</c:v>
                </c:pt>
                <c:pt idx="81">
                  <c:v>154</c:v>
                </c:pt>
                <c:pt idx="82">
                  <c:v>155</c:v>
                </c:pt>
                <c:pt idx="83">
                  <c:v>156</c:v>
                </c:pt>
                <c:pt idx="84">
                  <c:v>157</c:v>
                </c:pt>
                <c:pt idx="85">
                  <c:v>158</c:v>
                </c:pt>
                <c:pt idx="86">
                  <c:v>159</c:v>
                </c:pt>
                <c:pt idx="87">
                  <c:v>160</c:v>
                </c:pt>
                <c:pt idx="88">
                  <c:v>161</c:v>
                </c:pt>
                <c:pt idx="89">
                  <c:v>162</c:v>
                </c:pt>
                <c:pt idx="90">
                  <c:v>163</c:v>
                </c:pt>
                <c:pt idx="91">
                  <c:v>164</c:v>
                </c:pt>
                <c:pt idx="92">
                  <c:v>165</c:v>
                </c:pt>
                <c:pt idx="93">
                  <c:v>166</c:v>
                </c:pt>
                <c:pt idx="94">
                  <c:v>167</c:v>
                </c:pt>
                <c:pt idx="95">
                  <c:v>168</c:v>
                </c:pt>
                <c:pt idx="96">
                  <c:v>169</c:v>
                </c:pt>
                <c:pt idx="97">
                  <c:v>170</c:v>
                </c:pt>
                <c:pt idx="98">
                  <c:v>171</c:v>
                </c:pt>
                <c:pt idx="99">
                  <c:v>172</c:v>
                </c:pt>
                <c:pt idx="100">
                  <c:v>173</c:v>
                </c:pt>
                <c:pt idx="101">
                  <c:v>174</c:v>
                </c:pt>
                <c:pt idx="102">
                  <c:v>175</c:v>
                </c:pt>
                <c:pt idx="103">
                  <c:v>176</c:v>
                </c:pt>
                <c:pt idx="104">
                  <c:v>177</c:v>
                </c:pt>
                <c:pt idx="105">
                  <c:v>178</c:v>
                </c:pt>
                <c:pt idx="106">
                  <c:v>179</c:v>
                </c:pt>
                <c:pt idx="107">
                  <c:v>180</c:v>
                </c:pt>
                <c:pt idx="108">
                  <c:v>181</c:v>
                </c:pt>
                <c:pt idx="109">
                  <c:v>182</c:v>
                </c:pt>
                <c:pt idx="110">
                  <c:v>183</c:v>
                </c:pt>
                <c:pt idx="111">
                  <c:v>184</c:v>
                </c:pt>
                <c:pt idx="112">
                  <c:v>185</c:v>
                </c:pt>
                <c:pt idx="113">
                  <c:v>186</c:v>
                </c:pt>
                <c:pt idx="114">
                  <c:v>187</c:v>
                </c:pt>
                <c:pt idx="115">
                  <c:v>188</c:v>
                </c:pt>
                <c:pt idx="116">
                  <c:v>189</c:v>
                </c:pt>
                <c:pt idx="117">
                  <c:v>190</c:v>
                </c:pt>
                <c:pt idx="118">
                  <c:v>191</c:v>
                </c:pt>
                <c:pt idx="119">
                  <c:v>192</c:v>
                </c:pt>
                <c:pt idx="120">
                  <c:v>193</c:v>
                </c:pt>
                <c:pt idx="121">
                  <c:v>194</c:v>
                </c:pt>
                <c:pt idx="122">
                  <c:v>195</c:v>
                </c:pt>
                <c:pt idx="123">
                  <c:v>196</c:v>
                </c:pt>
                <c:pt idx="124">
                  <c:v>197</c:v>
                </c:pt>
                <c:pt idx="125">
                  <c:v>198</c:v>
                </c:pt>
                <c:pt idx="126">
                  <c:v>199</c:v>
                </c:pt>
                <c:pt idx="127">
                  <c:v>200</c:v>
                </c:pt>
                <c:pt idx="128">
                  <c:v>201</c:v>
                </c:pt>
                <c:pt idx="129">
                  <c:v>202</c:v>
                </c:pt>
                <c:pt idx="130">
                  <c:v>203</c:v>
                </c:pt>
                <c:pt idx="131">
                  <c:v>204</c:v>
                </c:pt>
                <c:pt idx="132">
                  <c:v>205</c:v>
                </c:pt>
                <c:pt idx="133">
                  <c:v>206</c:v>
                </c:pt>
                <c:pt idx="134">
                  <c:v>207</c:v>
                </c:pt>
                <c:pt idx="135">
                  <c:v>208</c:v>
                </c:pt>
                <c:pt idx="136">
                  <c:v>209</c:v>
                </c:pt>
                <c:pt idx="137">
                  <c:v>210</c:v>
                </c:pt>
                <c:pt idx="138">
                  <c:v>211</c:v>
                </c:pt>
                <c:pt idx="139">
                  <c:v>212</c:v>
                </c:pt>
                <c:pt idx="140">
                  <c:v>213</c:v>
                </c:pt>
                <c:pt idx="141">
                  <c:v>214</c:v>
                </c:pt>
                <c:pt idx="142">
                  <c:v>215</c:v>
                </c:pt>
                <c:pt idx="143">
                  <c:v>216</c:v>
                </c:pt>
                <c:pt idx="144">
                  <c:v>217</c:v>
                </c:pt>
                <c:pt idx="145">
                  <c:v>218</c:v>
                </c:pt>
                <c:pt idx="146">
                  <c:v>219</c:v>
                </c:pt>
                <c:pt idx="147">
                  <c:v>220</c:v>
                </c:pt>
                <c:pt idx="148">
                  <c:v>221</c:v>
                </c:pt>
                <c:pt idx="149">
                  <c:v>222</c:v>
                </c:pt>
                <c:pt idx="150">
                  <c:v>223</c:v>
                </c:pt>
                <c:pt idx="151">
                  <c:v>224</c:v>
                </c:pt>
                <c:pt idx="152">
                  <c:v>225</c:v>
                </c:pt>
                <c:pt idx="153">
                  <c:v>226</c:v>
                </c:pt>
                <c:pt idx="154">
                  <c:v>227</c:v>
                </c:pt>
                <c:pt idx="155">
                  <c:v>228</c:v>
                </c:pt>
                <c:pt idx="156">
                  <c:v>229</c:v>
                </c:pt>
                <c:pt idx="157">
                  <c:v>230</c:v>
                </c:pt>
                <c:pt idx="158">
                  <c:v>231</c:v>
                </c:pt>
                <c:pt idx="159">
                  <c:v>232</c:v>
                </c:pt>
                <c:pt idx="160">
                  <c:v>233</c:v>
                </c:pt>
                <c:pt idx="161">
                  <c:v>234</c:v>
                </c:pt>
                <c:pt idx="162">
                  <c:v>235</c:v>
                </c:pt>
                <c:pt idx="163">
                  <c:v>236</c:v>
                </c:pt>
                <c:pt idx="164">
                  <c:v>237</c:v>
                </c:pt>
                <c:pt idx="165">
                  <c:v>238</c:v>
                </c:pt>
                <c:pt idx="166">
                  <c:v>239</c:v>
                </c:pt>
                <c:pt idx="167">
                  <c:v>240</c:v>
                </c:pt>
                <c:pt idx="168">
                  <c:v>241</c:v>
                </c:pt>
                <c:pt idx="169">
                  <c:v>242</c:v>
                </c:pt>
                <c:pt idx="170">
                  <c:v>243</c:v>
                </c:pt>
                <c:pt idx="171">
                  <c:v>244</c:v>
                </c:pt>
                <c:pt idx="172">
                  <c:v>245</c:v>
                </c:pt>
                <c:pt idx="173">
                  <c:v>246</c:v>
                </c:pt>
                <c:pt idx="174">
                  <c:v>247</c:v>
                </c:pt>
                <c:pt idx="175">
                  <c:v>248</c:v>
                </c:pt>
                <c:pt idx="176">
                  <c:v>249</c:v>
                </c:pt>
                <c:pt idx="177">
                  <c:v>250</c:v>
                </c:pt>
              </c:numCache>
            </c:numRef>
          </c:cat>
          <c:val>
            <c:numRef>
              <c:f>'11.2 d'!$F$2:$F$179</c:f>
              <c:numCache>
                <c:formatCode>General</c:formatCode>
                <c:ptCount val="178"/>
                <c:pt idx="0">
                  <c:v>134.13537756575232</c:v>
                </c:pt>
                <c:pt idx="1">
                  <c:v>134.47225960684267</c:v>
                </c:pt>
                <c:pt idx="2">
                  <c:v>134.80914164793302</c:v>
                </c:pt>
                <c:pt idx="3">
                  <c:v>135.14602368902337</c:v>
                </c:pt>
                <c:pt idx="4">
                  <c:v>135.48290573011369</c:v>
                </c:pt>
                <c:pt idx="5">
                  <c:v>135.81978777120403</c:v>
                </c:pt>
                <c:pt idx="6">
                  <c:v>136.15666981229435</c:v>
                </c:pt>
                <c:pt idx="7">
                  <c:v>136.4935518533847</c:v>
                </c:pt>
                <c:pt idx="8">
                  <c:v>136.83043389447505</c:v>
                </c:pt>
                <c:pt idx="9">
                  <c:v>137.16731593556537</c:v>
                </c:pt>
                <c:pt idx="10">
                  <c:v>137.50419797665572</c:v>
                </c:pt>
                <c:pt idx="11">
                  <c:v>137.84108001774604</c:v>
                </c:pt>
                <c:pt idx="12">
                  <c:v>138.17796205883639</c:v>
                </c:pt>
                <c:pt idx="13">
                  <c:v>138.51484409992673</c:v>
                </c:pt>
                <c:pt idx="14">
                  <c:v>138.85172614101705</c:v>
                </c:pt>
                <c:pt idx="15">
                  <c:v>139.1886081821074</c:v>
                </c:pt>
                <c:pt idx="16">
                  <c:v>139.52549022319775</c:v>
                </c:pt>
                <c:pt idx="17">
                  <c:v>139.86237226428807</c:v>
                </c:pt>
                <c:pt idx="18">
                  <c:v>140.19925430537842</c:v>
                </c:pt>
                <c:pt idx="19">
                  <c:v>140.53613634646877</c:v>
                </c:pt>
                <c:pt idx="20">
                  <c:v>140.87301838755909</c:v>
                </c:pt>
                <c:pt idx="21">
                  <c:v>141.20990042864943</c:v>
                </c:pt>
                <c:pt idx="22">
                  <c:v>141.54678246973975</c:v>
                </c:pt>
                <c:pt idx="23">
                  <c:v>141.8836645108301</c:v>
                </c:pt>
                <c:pt idx="24">
                  <c:v>142.22054655192045</c:v>
                </c:pt>
                <c:pt idx="25">
                  <c:v>142.55742859301077</c:v>
                </c:pt>
                <c:pt idx="26">
                  <c:v>142.89431063410112</c:v>
                </c:pt>
                <c:pt idx="27">
                  <c:v>143.23119267519144</c:v>
                </c:pt>
                <c:pt idx="28">
                  <c:v>143.56807471628179</c:v>
                </c:pt>
                <c:pt idx="29">
                  <c:v>143.90495675737213</c:v>
                </c:pt>
                <c:pt idx="30">
                  <c:v>144.24183879846248</c:v>
                </c:pt>
                <c:pt idx="31">
                  <c:v>144.5787208395528</c:v>
                </c:pt>
                <c:pt idx="32">
                  <c:v>144.91560288064315</c:v>
                </c:pt>
                <c:pt idx="33">
                  <c:v>145.25248492173347</c:v>
                </c:pt>
                <c:pt idx="34">
                  <c:v>145.58936696282382</c:v>
                </c:pt>
                <c:pt idx="35">
                  <c:v>145.92624900391417</c:v>
                </c:pt>
                <c:pt idx="36">
                  <c:v>146.26313104500449</c:v>
                </c:pt>
                <c:pt idx="37">
                  <c:v>146.60001308609483</c:v>
                </c:pt>
                <c:pt idx="38">
                  <c:v>146.93689512718515</c:v>
                </c:pt>
                <c:pt idx="39">
                  <c:v>147.2737771682755</c:v>
                </c:pt>
                <c:pt idx="40">
                  <c:v>147.61065920936585</c:v>
                </c:pt>
                <c:pt idx="41">
                  <c:v>147.9475412504562</c:v>
                </c:pt>
                <c:pt idx="42">
                  <c:v>148.28442329154652</c:v>
                </c:pt>
                <c:pt idx="43">
                  <c:v>148.62130533263687</c:v>
                </c:pt>
                <c:pt idx="44">
                  <c:v>148.95818737372718</c:v>
                </c:pt>
                <c:pt idx="45">
                  <c:v>149.29506941481753</c:v>
                </c:pt>
                <c:pt idx="46">
                  <c:v>149.63195145590788</c:v>
                </c:pt>
                <c:pt idx="47">
                  <c:v>149.9688334969982</c:v>
                </c:pt>
                <c:pt idx="48">
                  <c:v>150.30571553808855</c:v>
                </c:pt>
                <c:pt idx="49">
                  <c:v>150.64259757917887</c:v>
                </c:pt>
                <c:pt idx="50">
                  <c:v>150.97947962026922</c:v>
                </c:pt>
                <c:pt idx="51">
                  <c:v>151.31636166135957</c:v>
                </c:pt>
                <c:pt idx="52">
                  <c:v>151.65324370244988</c:v>
                </c:pt>
                <c:pt idx="53">
                  <c:v>151.99012574354023</c:v>
                </c:pt>
                <c:pt idx="54">
                  <c:v>152.32700778463055</c:v>
                </c:pt>
                <c:pt idx="55">
                  <c:v>152.6638898257209</c:v>
                </c:pt>
                <c:pt idx="56">
                  <c:v>153.00077186681125</c:v>
                </c:pt>
                <c:pt idx="57">
                  <c:v>153.3376539079016</c:v>
                </c:pt>
                <c:pt idx="58">
                  <c:v>153.67453594899192</c:v>
                </c:pt>
                <c:pt idx="59">
                  <c:v>154.01141799008226</c:v>
                </c:pt>
                <c:pt idx="60">
                  <c:v>154.34830003117258</c:v>
                </c:pt>
                <c:pt idx="61">
                  <c:v>154.68518207226293</c:v>
                </c:pt>
                <c:pt idx="62">
                  <c:v>155.02206411335328</c:v>
                </c:pt>
                <c:pt idx="63">
                  <c:v>155.3589461544436</c:v>
                </c:pt>
                <c:pt idx="64">
                  <c:v>155.69582819553395</c:v>
                </c:pt>
                <c:pt idx="65">
                  <c:v>156.03271023662427</c:v>
                </c:pt>
                <c:pt idx="66">
                  <c:v>156.36959227771462</c:v>
                </c:pt>
                <c:pt idx="67">
                  <c:v>156.70647431880496</c:v>
                </c:pt>
                <c:pt idx="68">
                  <c:v>157.04335635989531</c:v>
                </c:pt>
                <c:pt idx="69">
                  <c:v>157.38023840098563</c:v>
                </c:pt>
                <c:pt idx="70">
                  <c:v>157.71712044207598</c:v>
                </c:pt>
                <c:pt idx="71">
                  <c:v>158.0540024831663</c:v>
                </c:pt>
                <c:pt idx="72">
                  <c:v>158.39088452425665</c:v>
                </c:pt>
                <c:pt idx="73">
                  <c:v>158.727766565347</c:v>
                </c:pt>
                <c:pt idx="74">
                  <c:v>159.06464860643732</c:v>
                </c:pt>
                <c:pt idx="75">
                  <c:v>159.40153064752766</c:v>
                </c:pt>
                <c:pt idx="76">
                  <c:v>159.73841268861798</c:v>
                </c:pt>
                <c:pt idx="77">
                  <c:v>160.07529472970833</c:v>
                </c:pt>
                <c:pt idx="78">
                  <c:v>160.41217677079868</c:v>
                </c:pt>
                <c:pt idx="79">
                  <c:v>160.74905881188903</c:v>
                </c:pt>
                <c:pt idx="80">
                  <c:v>161.08594085297935</c:v>
                </c:pt>
                <c:pt idx="81">
                  <c:v>161.4228228940697</c:v>
                </c:pt>
                <c:pt idx="82">
                  <c:v>161.75970493516002</c:v>
                </c:pt>
                <c:pt idx="83">
                  <c:v>162.09658697625036</c:v>
                </c:pt>
                <c:pt idx="84">
                  <c:v>162.43346901734071</c:v>
                </c:pt>
                <c:pt idx="85">
                  <c:v>162.77035105843103</c:v>
                </c:pt>
                <c:pt idx="86">
                  <c:v>163.10723309952138</c:v>
                </c:pt>
                <c:pt idx="87">
                  <c:v>163.4441151406117</c:v>
                </c:pt>
                <c:pt idx="88">
                  <c:v>163.78099718170205</c:v>
                </c:pt>
                <c:pt idx="89">
                  <c:v>164.1178792227924</c:v>
                </c:pt>
                <c:pt idx="90">
                  <c:v>164.45476126388272</c:v>
                </c:pt>
                <c:pt idx="91">
                  <c:v>164.79164330497306</c:v>
                </c:pt>
                <c:pt idx="92">
                  <c:v>165.12852534606338</c:v>
                </c:pt>
                <c:pt idx="93">
                  <c:v>165.46540738715373</c:v>
                </c:pt>
                <c:pt idx="94">
                  <c:v>165.80228942824408</c:v>
                </c:pt>
                <c:pt idx="95">
                  <c:v>166.13917146933443</c:v>
                </c:pt>
                <c:pt idx="96">
                  <c:v>166.47605351042475</c:v>
                </c:pt>
                <c:pt idx="97">
                  <c:v>166.8129355515151</c:v>
                </c:pt>
                <c:pt idx="98">
                  <c:v>167.14981759260542</c:v>
                </c:pt>
                <c:pt idx="99">
                  <c:v>167.48669963369576</c:v>
                </c:pt>
                <c:pt idx="100">
                  <c:v>167.82358167478611</c:v>
                </c:pt>
                <c:pt idx="101">
                  <c:v>168.16046371587643</c:v>
                </c:pt>
                <c:pt idx="102">
                  <c:v>168.49734575696678</c:v>
                </c:pt>
                <c:pt idx="103">
                  <c:v>168.8342277980571</c:v>
                </c:pt>
                <c:pt idx="104">
                  <c:v>169.17110983914745</c:v>
                </c:pt>
                <c:pt idx="105">
                  <c:v>169.5079918802378</c:v>
                </c:pt>
                <c:pt idx="106">
                  <c:v>169.84487392132814</c:v>
                </c:pt>
                <c:pt idx="107">
                  <c:v>170.18175596241846</c:v>
                </c:pt>
                <c:pt idx="108">
                  <c:v>170.51863800350881</c:v>
                </c:pt>
                <c:pt idx="109">
                  <c:v>170.85552004459913</c:v>
                </c:pt>
                <c:pt idx="110">
                  <c:v>171.19240208568948</c:v>
                </c:pt>
                <c:pt idx="111">
                  <c:v>171.52928412677983</c:v>
                </c:pt>
                <c:pt idx="112">
                  <c:v>171.86616616787015</c:v>
                </c:pt>
                <c:pt idx="113">
                  <c:v>172.2030482089605</c:v>
                </c:pt>
                <c:pt idx="114">
                  <c:v>172.53993025005082</c:v>
                </c:pt>
                <c:pt idx="115">
                  <c:v>172.87681229114116</c:v>
                </c:pt>
                <c:pt idx="116">
                  <c:v>173.21369433223151</c:v>
                </c:pt>
                <c:pt idx="117">
                  <c:v>173.55057637332186</c:v>
                </c:pt>
                <c:pt idx="118">
                  <c:v>173.88745841441218</c:v>
                </c:pt>
                <c:pt idx="119">
                  <c:v>174.2243404555025</c:v>
                </c:pt>
                <c:pt idx="120">
                  <c:v>174.56122249659285</c:v>
                </c:pt>
                <c:pt idx="121">
                  <c:v>174.8981045376832</c:v>
                </c:pt>
                <c:pt idx="122">
                  <c:v>175.23498657877354</c:v>
                </c:pt>
                <c:pt idx="123">
                  <c:v>175.57186861986386</c:v>
                </c:pt>
                <c:pt idx="124">
                  <c:v>175.90875066095421</c:v>
                </c:pt>
                <c:pt idx="125">
                  <c:v>176.24563270204453</c:v>
                </c:pt>
                <c:pt idx="126">
                  <c:v>176.58251474313488</c:v>
                </c:pt>
                <c:pt idx="127">
                  <c:v>176.91939678422523</c:v>
                </c:pt>
                <c:pt idx="128">
                  <c:v>177.25627882531558</c:v>
                </c:pt>
                <c:pt idx="129">
                  <c:v>177.5931608664059</c:v>
                </c:pt>
                <c:pt idx="130">
                  <c:v>177.93004290749622</c:v>
                </c:pt>
                <c:pt idx="131">
                  <c:v>178.26692494858656</c:v>
                </c:pt>
                <c:pt idx="132">
                  <c:v>178.60380698967691</c:v>
                </c:pt>
                <c:pt idx="133">
                  <c:v>178.94068903076726</c:v>
                </c:pt>
                <c:pt idx="134">
                  <c:v>179.27757107185758</c:v>
                </c:pt>
                <c:pt idx="135">
                  <c:v>179.6144531129479</c:v>
                </c:pt>
                <c:pt idx="136">
                  <c:v>179.95133515403825</c:v>
                </c:pt>
                <c:pt idx="137">
                  <c:v>180.2882171951286</c:v>
                </c:pt>
                <c:pt idx="138">
                  <c:v>180.62509923621894</c:v>
                </c:pt>
                <c:pt idx="139">
                  <c:v>180.96198127730926</c:v>
                </c:pt>
                <c:pt idx="140">
                  <c:v>181.29886331839961</c:v>
                </c:pt>
                <c:pt idx="141">
                  <c:v>181.63574535948993</c:v>
                </c:pt>
                <c:pt idx="142">
                  <c:v>181.97262740058028</c:v>
                </c:pt>
                <c:pt idx="143">
                  <c:v>182.30950944167063</c:v>
                </c:pt>
                <c:pt idx="144">
                  <c:v>182.64639148276098</c:v>
                </c:pt>
                <c:pt idx="145">
                  <c:v>182.9832735238513</c:v>
                </c:pt>
                <c:pt idx="146">
                  <c:v>183.32015556494162</c:v>
                </c:pt>
                <c:pt idx="147">
                  <c:v>183.65703760603196</c:v>
                </c:pt>
                <c:pt idx="148">
                  <c:v>183.99391964712231</c:v>
                </c:pt>
                <c:pt idx="149">
                  <c:v>184.33080168821266</c:v>
                </c:pt>
                <c:pt idx="150">
                  <c:v>184.66768372930298</c:v>
                </c:pt>
                <c:pt idx="151">
                  <c:v>185.00456577039333</c:v>
                </c:pt>
                <c:pt idx="152">
                  <c:v>185.34144781148365</c:v>
                </c:pt>
                <c:pt idx="153">
                  <c:v>185.678329852574</c:v>
                </c:pt>
                <c:pt idx="154">
                  <c:v>186.01521189366434</c:v>
                </c:pt>
                <c:pt idx="155">
                  <c:v>186.35209393475469</c:v>
                </c:pt>
                <c:pt idx="156">
                  <c:v>186.68897597584501</c:v>
                </c:pt>
                <c:pt idx="157">
                  <c:v>187.02585801693533</c:v>
                </c:pt>
                <c:pt idx="158">
                  <c:v>187.36274005802568</c:v>
                </c:pt>
                <c:pt idx="159">
                  <c:v>187.69962209911603</c:v>
                </c:pt>
                <c:pt idx="160">
                  <c:v>188.03650414020638</c:v>
                </c:pt>
                <c:pt idx="161">
                  <c:v>188.37338618129669</c:v>
                </c:pt>
                <c:pt idx="162">
                  <c:v>188.71026822238704</c:v>
                </c:pt>
                <c:pt idx="163">
                  <c:v>189.04715026347736</c:v>
                </c:pt>
                <c:pt idx="164">
                  <c:v>189.38403230456771</c:v>
                </c:pt>
                <c:pt idx="165">
                  <c:v>189.72091434565806</c:v>
                </c:pt>
                <c:pt idx="166">
                  <c:v>190.05779638674841</c:v>
                </c:pt>
                <c:pt idx="167">
                  <c:v>190.39467842783873</c:v>
                </c:pt>
                <c:pt idx="168">
                  <c:v>190.73156046892905</c:v>
                </c:pt>
                <c:pt idx="169">
                  <c:v>191.06844251001939</c:v>
                </c:pt>
                <c:pt idx="170">
                  <c:v>191.40532455110974</c:v>
                </c:pt>
                <c:pt idx="171">
                  <c:v>191.74220659220009</c:v>
                </c:pt>
                <c:pt idx="172">
                  <c:v>192.07908863329041</c:v>
                </c:pt>
                <c:pt idx="173">
                  <c:v>192.41597067438073</c:v>
                </c:pt>
                <c:pt idx="174">
                  <c:v>192.75285271547108</c:v>
                </c:pt>
                <c:pt idx="175">
                  <c:v>193.08973475656143</c:v>
                </c:pt>
                <c:pt idx="176">
                  <c:v>193.42661679765177</c:v>
                </c:pt>
                <c:pt idx="177">
                  <c:v>193.76349883874209</c:v>
                </c:pt>
              </c:numCache>
            </c:numRef>
          </c:val>
          <c:smooth val="0"/>
          <c:extLst>
            <c:ext xmlns:c16="http://schemas.microsoft.com/office/drawing/2014/chart" uri="{C3380CC4-5D6E-409C-BE32-E72D297353CC}">
              <c16:uniqueId val="{00000002-4994-412A-99E4-F406EB2A6D8A}"/>
            </c:ext>
          </c:extLst>
        </c:ser>
        <c:dLbls>
          <c:showLegendKey val="0"/>
          <c:showVal val="0"/>
          <c:showCatName val="0"/>
          <c:showSerName val="0"/>
          <c:showPercent val="0"/>
          <c:showBubbleSize val="0"/>
        </c:dLbls>
        <c:smooth val="0"/>
        <c:axId val="1615790144"/>
        <c:axId val="1615789056"/>
      </c:lineChart>
      <c:catAx>
        <c:axId val="161579014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615789056"/>
        <c:crosses val="autoZero"/>
        <c:auto val="1"/>
        <c:lblAlgn val="ctr"/>
        <c:lblOffset val="100"/>
        <c:noMultiLvlLbl val="0"/>
      </c:catAx>
      <c:valAx>
        <c:axId val="1615789056"/>
        <c:scaling>
          <c:orientation val="minMax"/>
        </c:scaling>
        <c:delete val="0"/>
        <c:axPos val="l"/>
        <c:majorGridlines>
          <c:spPr>
            <a:ln w="9525" cap="flat" cmpd="sng" algn="ctr">
              <a:solidFill>
                <a:schemeClr val="tx1">
                  <a:lumMod val="15000"/>
                  <a:lumOff val="85000"/>
                </a:schemeClr>
              </a:solidFill>
              <a:round/>
            </a:ln>
            <a:effectLst/>
          </c:spPr>
        </c:majorGridlines>
        <c:numFmt formatCode="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615790144"/>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3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Comparision</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v>Actual CPI</c:v>
          </c:tx>
          <c:spPr>
            <a:ln w="28575" cap="rnd">
              <a:solidFill>
                <a:schemeClr val="accent1"/>
              </a:solidFill>
              <a:round/>
            </a:ln>
            <a:effectLst/>
          </c:spPr>
          <c:marker>
            <c:symbol val="none"/>
          </c:marker>
          <c:cat>
            <c:numRef>
              <c:f>'11.2 e &amp; f'!$C$4:$C$109</c:f>
              <c:numCache>
                <c:formatCode>General</c:formatCode>
                <c:ptCount val="106"/>
                <c:pt idx="0">
                  <c:v>145</c:v>
                </c:pt>
                <c:pt idx="1">
                  <c:v>146</c:v>
                </c:pt>
                <c:pt idx="2">
                  <c:v>147</c:v>
                </c:pt>
                <c:pt idx="3">
                  <c:v>148</c:v>
                </c:pt>
                <c:pt idx="4">
                  <c:v>149</c:v>
                </c:pt>
                <c:pt idx="5">
                  <c:v>150</c:v>
                </c:pt>
                <c:pt idx="6">
                  <c:v>151</c:v>
                </c:pt>
                <c:pt idx="7">
                  <c:v>152</c:v>
                </c:pt>
                <c:pt idx="8">
                  <c:v>153</c:v>
                </c:pt>
                <c:pt idx="9">
                  <c:v>154</c:v>
                </c:pt>
                <c:pt idx="10">
                  <c:v>155</c:v>
                </c:pt>
                <c:pt idx="11">
                  <c:v>156</c:v>
                </c:pt>
                <c:pt idx="12">
                  <c:v>157</c:v>
                </c:pt>
                <c:pt idx="13">
                  <c:v>158</c:v>
                </c:pt>
                <c:pt idx="14">
                  <c:v>159</c:v>
                </c:pt>
                <c:pt idx="15">
                  <c:v>160</c:v>
                </c:pt>
                <c:pt idx="16">
                  <c:v>161</c:v>
                </c:pt>
                <c:pt idx="17">
                  <c:v>162</c:v>
                </c:pt>
                <c:pt idx="18">
                  <c:v>163</c:v>
                </c:pt>
                <c:pt idx="19">
                  <c:v>164</c:v>
                </c:pt>
                <c:pt idx="20">
                  <c:v>165</c:v>
                </c:pt>
                <c:pt idx="21">
                  <c:v>166</c:v>
                </c:pt>
                <c:pt idx="22">
                  <c:v>167</c:v>
                </c:pt>
                <c:pt idx="23">
                  <c:v>168</c:v>
                </c:pt>
                <c:pt idx="24">
                  <c:v>169</c:v>
                </c:pt>
                <c:pt idx="25">
                  <c:v>170</c:v>
                </c:pt>
                <c:pt idx="26">
                  <c:v>171</c:v>
                </c:pt>
                <c:pt idx="27">
                  <c:v>172</c:v>
                </c:pt>
                <c:pt idx="28">
                  <c:v>173</c:v>
                </c:pt>
                <c:pt idx="29">
                  <c:v>174</c:v>
                </c:pt>
                <c:pt idx="30">
                  <c:v>175</c:v>
                </c:pt>
                <c:pt idx="31">
                  <c:v>176</c:v>
                </c:pt>
                <c:pt idx="32">
                  <c:v>177</c:v>
                </c:pt>
                <c:pt idx="33">
                  <c:v>178</c:v>
                </c:pt>
                <c:pt idx="34">
                  <c:v>179</c:v>
                </c:pt>
                <c:pt idx="35">
                  <c:v>180</c:v>
                </c:pt>
                <c:pt idx="36">
                  <c:v>181</c:v>
                </c:pt>
                <c:pt idx="37">
                  <c:v>182</c:v>
                </c:pt>
                <c:pt idx="38">
                  <c:v>183</c:v>
                </c:pt>
                <c:pt idx="39">
                  <c:v>184</c:v>
                </c:pt>
                <c:pt idx="40">
                  <c:v>185</c:v>
                </c:pt>
                <c:pt idx="41">
                  <c:v>186</c:v>
                </c:pt>
                <c:pt idx="42">
                  <c:v>187</c:v>
                </c:pt>
                <c:pt idx="43">
                  <c:v>188</c:v>
                </c:pt>
                <c:pt idx="44">
                  <c:v>189</c:v>
                </c:pt>
                <c:pt idx="45">
                  <c:v>190</c:v>
                </c:pt>
                <c:pt idx="46">
                  <c:v>191</c:v>
                </c:pt>
                <c:pt idx="47">
                  <c:v>192</c:v>
                </c:pt>
                <c:pt idx="48">
                  <c:v>193</c:v>
                </c:pt>
                <c:pt idx="49">
                  <c:v>194</c:v>
                </c:pt>
                <c:pt idx="50">
                  <c:v>195</c:v>
                </c:pt>
                <c:pt idx="51">
                  <c:v>196</c:v>
                </c:pt>
                <c:pt idx="52">
                  <c:v>197</c:v>
                </c:pt>
                <c:pt idx="53">
                  <c:v>198</c:v>
                </c:pt>
                <c:pt idx="54">
                  <c:v>199</c:v>
                </c:pt>
                <c:pt idx="55">
                  <c:v>200</c:v>
                </c:pt>
                <c:pt idx="56">
                  <c:v>201</c:v>
                </c:pt>
                <c:pt idx="57">
                  <c:v>202</c:v>
                </c:pt>
                <c:pt idx="58">
                  <c:v>203</c:v>
                </c:pt>
                <c:pt idx="59">
                  <c:v>204</c:v>
                </c:pt>
                <c:pt idx="60">
                  <c:v>205</c:v>
                </c:pt>
                <c:pt idx="61">
                  <c:v>206</c:v>
                </c:pt>
                <c:pt idx="62">
                  <c:v>207</c:v>
                </c:pt>
                <c:pt idx="63">
                  <c:v>208</c:v>
                </c:pt>
                <c:pt idx="64">
                  <c:v>209</c:v>
                </c:pt>
                <c:pt idx="65">
                  <c:v>210</c:v>
                </c:pt>
                <c:pt idx="66">
                  <c:v>211</c:v>
                </c:pt>
                <c:pt idx="67">
                  <c:v>212</c:v>
                </c:pt>
                <c:pt idx="68">
                  <c:v>213</c:v>
                </c:pt>
                <c:pt idx="69">
                  <c:v>214</c:v>
                </c:pt>
                <c:pt idx="70">
                  <c:v>215</c:v>
                </c:pt>
                <c:pt idx="71">
                  <c:v>216</c:v>
                </c:pt>
                <c:pt idx="72">
                  <c:v>217</c:v>
                </c:pt>
                <c:pt idx="73">
                  <c:v>218</c:v>
                </c:pt>
                <c:pt idx="74">
                  <c:v>219</c:v>
                </c:pt>
                <c:pt idx="75">
                  <c:v>220</c:v>
                </c:pt>
                <c:pt idx="76">
                  <c:v>221</c:v>
                </c:pt>
                <c:pt idx="77">
                  <c:v>222</c:v>
                </c:pt>
                <c:pt idx="78">
                  <c:v>223</c:v>
                </c:pt>
                <c:pt idx="79">
                  <c:v>224</c:v>
                </c:pt>
                <c:pt idx="80">
                  <c:v>225</c:v>
                </c:pt>
                <c:pt idx="81">
                  <c:v>226</c:v>
                </c:pt>
                <c:pt idx="82">
                  <c:v>227</c:v>
                </c:pt>
                <c:pt idx="83">
                  <c:v>228</c:v>
                </c:pt>
                <c:pt idx="84">
                  <c:v>229</c:v>
                </c:pt>
                <c:pt idx="85">
                  <c:v>230</c:v>
                </c:pt>
                <c:pt idx="86">
                  <c:v>231</c:v>
                </c:pt>
                <c:pt idx="87">
                  <c:v>232</c:v>
                </c:pt>
                <c:pt idx="88">
                  <c:v>233</c:v>
                </c:pt>
                <c:pt idx="89">
                  <c:v>234</c:v>
                </c:pt>
                <c:pt idx="90">
                  <c:v>235</c:v>
                </c:pt>
                <c:pt idx="91">
                  <c:v>236</c:v>
                </c:pt>
                <c:pt idx="92">
                  <c:v>237</c:v>
                </c:pt>
                <c:pt idx="93">
                  <c:v>238</c:v>
                </c:pt>
                <c:pt idx="94">
                  <c:v>239</c:v>
                </c:pt>
                <c:pt idx="95">
                  <c:v>240</c:v>
                </c:pt>
                <c:pt idx="96">
                  <c:v>241</c:v>
                </c:pt>
                <c:pt idx="97">
                  <c:v>242</c:v>
                </c:pt>
                <c:pt idx="98">
                  <c:v>243</c:v>
                </c:pt>
                <c:pt idx="99">
                  <c:v>244</c:v>
                </c:pt>
                <c:pt idx="100">
                  <c:v>245</c:v>
                </c:pt>
                <c:pt idx="101">
                  <c:v>246</c:v>
                </c:pt>
                <c:pt idx="102">
                  <c:v>247</c:v>
                </c:pt>
                <c:pt idx="103">
                  <c:v>248</c:v>
                </c:pt>
                <c:pt idx="104">
                  <c:v>249</c:v>
                </c:pt>
                <c:pt idx="105">
                  <c:v>250</c:v>
                </c:pt>
              </c:numCache>
            </c:numRef>
          </c:cat>
          <c:val>
            <c:numRef>
              <c:f>'11.2 e &amp; f'!$D$4:$D$109</c:f>
              <c:numCache>
                <c:formatCode>0.0</c:formatCode>
                <c:ptCount val="106"/>
                <c:pt idx="0">
                  <c:v>159.1</c:v>
                </c:pt>
                <c:pt idx="1">
                  <c:v>159.6</c:v>
                </c:pt>
                <c:pt idx="2">
                  <c:v>160</c:v>
                </c:pt>
                <c:pt idx="3">
                  <c:v>160.19999999999999</c:v>
                </c:pt>
                <c:pt idx="4">
                  <c:v>160.1</c:v>
                </c:pt>
                <c:pt idx="5">
                  <c:v>160.30000000000001</c:v>
                </c:pt>
                <c:pt idx="6">
                  <c:v>160.5</c:v>
                </c:pt>
                <c:pt idx="7">
                  <c:v>160.80000000000001</c:v>
                </c:pt>
                <c:pt idx="8">
                  <c:v>161.19999999999999</c:v>
                </c:pt>
                <c:pt idx="9">
                  <c:v>161.6</c:v>
                </c:pt>
                <c:pt idx="10">
                  <c:v>161.5</c:v>
                </c:pt>
                <c:pt idx="11">
                  <c:v>161.30000000000001</c:v>
                </c:pt>
                <c:pt idx="12">
                  <c:v>161.6</c:v>
                </c:pt>
                <c:pt idx="13">
                  <c:v>161.9</c:v>
                </c:pt>
                <c:pt idx="14">
                  <c:v>162.19999999999999</c:v>
                </c:pt>
                <c:pt idx="15">
                  <c:v>162.5</c:v>
                </c:pt>
                <c:pt idx="16">
                  <c:v>162.80000000000001</c:v>
                </c:pt>
                <c:pt idx="17">
                  <c:v>163</c:v>
                </c:pt>
                <c:pt idx="18">
                  <c:v>163.19999999999999</c:v>
                </c:pt>
                <c:pt idx="19">
                  <c:v>163.4</c:v>
                </c:pt>
                <c:pt idx="20">
                  <c:v>163.6</c:v>
                </c:pt>
                <c:pt idx="21">
                  <c:v>164</c:v>
                </c:pt>
                <c:pt idx="22">
                  <c:v>164</c:v>
                </c:pt>
                <c:pt idx="23">
                  <c:v>163.9</c:v>
                </c:pt>
                <c:pt idx="24">
                  <c:v>164.3</c:v>
                </c:pt>
                <c:pt idx="25">
                  <c:v>164.5</c:v>
                </c:pt>
                <c:pt idx="26">
                  <c:v>165</c:v>
                </c:pt>
                <c:pt idx="27">
                  <c:v>166.2</c:v>
                </c:pt>
                <c:pt idx="28">
                  <c:v>166.2</c:v>
                </c:pt>
                <c:pt idx="29">
                  <c:v>166.2</c:v>
                </c:pt>
                <c:pt idx="30">
                  <c:v>166.7</c:v>
                </c:pt>
                <c:pt idx="31">
                  <c:v>167.1</c:v>
                </c:pt>
                <c:pt idx="32">
                  <c:v>167.9</c:v>
                </c:pt>
                <c:pt idx="33">
                  <c:v>168.2</c:v>
                </c:pt>
                <c:pt idx="34">
                  <c:v>168.3</c:v>
                </c:pt>
                <c:pt idx="35">
                  <c:v>168.3</c:v>
                </c:pt>
                <c:pt idx="36">
                  <c:v>166.6</c:v>
                </c:pt>
                <c:pt idx="37">
                  <c:v>168.8</c:v>
                </c:pt>
                <c:pt idx="38">
                  <c:v>169.8</c:v>
                </c:pt>
                <c:pt idx="39">
                  <c:v>171.2</c:v>
                </c:pt>
                <c:pt idx="40">
                  <c:v>171.3</c:v>
                </c:pt>
                <c:pt idx="41">
                  <c:v>171.5</c:v>
                </c:pt>
                <c:pt idx="42">
                  <c:v>172.4</c:v>
                </c:pt>
                <c:pt idx="43">
                  <c:v>172.8</c:v>
                </c:pt>
                <c:pt idx="44">
                  <c:v>173.7</c:v>
                </c:pt>
                <c:pt idx="45">
                  <c:v>174</c:v>
                </c:pt>
                <c:pt idx="46">
                  <c:v>174.1</c:v>
                </c:pt>
                <c:pt idx="47">
                  <c:v>174</c:v>
                </c:pt>
                <c:pt idx="48">
                  <c:v>175.1</c:v>
                </c:pt>
                <c:pt idx="49">
                  <c:v>175.8</c:v>
                </c:pt>
                <c:pt idx="50">
                  <c:v>176.2</c:v>
                </c:pt>
                <c:pt idx="51">
                  <c:v>176.9</c:v>
                </c:pt>
                <c:pt idx="52">
                  <c:v>177.7</c:v>
                </c:pt>
                <c:pt idx="53">
                  <c:v>178</c:v>
                </c:pt>
                <c:pt idx="54">
                  <c:v>177.5</c:v>
                </c:pt>
                <c:pt idx="55">
                  <c:v>177.5</c:v>
                </c:pt>
                <c:pt idx="56">
                  <c:v>178.3</c:v>
                </c:pt>
                <c:pt idx="57">
                  <c:v>177.7</c:v>
                </c:pt>
                <c:pt idx="58">
                  <c:v>177.4</c:v>
                </c:pt>
                <c:pt idx="59">
                  <c:v>176.7</c:v>
                </c:pt>
                <c:pt idx="60">
                  <c:v>177.1</c:v>
                </c:pt>
                <c:pt idx="61">
                  <c:v>177.8</c:v>
                </c:pt>
                <c:pt idx="62">
                  <c:v>178.8</c:v>
                </c:pt>
                <c:pt idx="63">
                  <c:v>179.8</c:v>
                </c:pt>
                <c:pt idx="64">
                  <c:v>179.8</c:v>
                </c:pt>
                <c:pt idx="65">
                  <c:v>179.9</c:v>
                </c:pt>
                <c:pt idx="66">
                  <c:v>180.1</c:v>
                </c:pt>
                <c:pt idx="67">
                  <c:v>180.7</c:v>
                </c:pt>
                <c:pt idx="68">
                  <c:v>181</c:v>
                </c:pt>
                <c:pt idx="69">
                  <c:v>181.3</c:v>
                </c:pt>
                <c:pt idx="70">
                  <c:v>181.3</c:v>
                </c:pt>
                <c:pt idx="71">
                  <c:v>180.9</c:v>
                </c:pt>
                <c:pt idx="72">
                  <c:v>181.7</c:v>
                </c:pt>
                <c:pt idx="73">
                  <c:v>183.1</c:v>
                </c:pt>
                <c:pt idx="74">
                  <c:v>184.2</c:v>
                </c:pt>
                <c:pt idx="75">
                  <c:v>183.8</c:v>
                </c:pt>
                <c:pt idx="76">
                  <c:v>183.5</c:v>
                </c:pt>
                <c:pt idx="77">
                  <c:v>183.7</c:v>
                </c:pt>
                <c:pt idx="78">
                  <c:v>183.9</c:v>
                </c:pt>
                <c:pt idx="79">
                  <c:v>184.6</c:v>
                </c:pt>
                <c:pt idx="80">
                  <c:v>185.2</c:v>
                </c:pt>
                <c:pt idx="81">
                  <c:v>185</c:v>
                </c:pt>
                <c:pt idx="82">
                  <c:v>184.5</c:v>
                </c:pt>
                <c:pt idx="83">
                  <c:v>184.3</c:v>
                </c:pt>
                <c:pt idx="84">
                  <c:v>185.2</c:v>
                </c:pt>
                <c:pt idx="85">
                  <c:v>186.2</c:v>
                </c:pt>
                <c:pt idx="86">
                  <c:v>187.4</c:v>
                </c:pt>
                <c:pt idx="87">
                  <c:v>188</c:v>
                </c:pt>
                <c:pt idx="88">
                  <c:v>189.1</c:v>
                </c:pt>
                <c:pt idx="89">
                  <c:v>189.7</c:v>
                </c:pt>
                <c:pt idx="90">
                  <c:v>189.4</c:v>
                </c:pt>
                <c:pt idx="91">
                  <c:v>189.5</c:v>
                </c:pt>
                <c:pt idx="92">
                  <c:v>189.9</c:v>
                </c:pt>
                <c:pt idx="93">
                  <c:v>190.9</c:v>
                </c:pt>
                <c:pt idx="94">
                  <c:v>191</c:v>
                </c:pt>
                <c:pt idx="95">
                  <c:v>190.3</c:v>
                </c:pt>
                <c:pt idx="96">
                  <c:v>190.7</c:v>
                </c:pt>
                <c:pt idx="97">
                  <c:v>191.8</c:v>
                </c:pt>
                <c:pt idx="98">
                  <c:v>193.3</c:v>
                </c:pt>
                <c:pt idx="99">
                  <c:v>194.6</c:v>
                </c:pt>
                <c:pt idx="100">
                  <c:v>194.4</c:v>
                </c:pt>
                <c:pt idx="101">
                  <c:v>194.5</c:v>
                </c:pt>
                <c:pt idx="102">
                  <c:v>195.4</c:v>
                </c:pt>
                <c:pt idx="103">
                  <c:v>196.4</c:v>
                </c:pt>
                <c:pt idx="104">
                  <c:v>198.8</c:v>
                </c:pt>
                <c:pt idx="105">
                  <c:v>193.2</c:v>
                </c:pt>
              </c:numCache>
            </c:numRef>
          </c:val>
          <c:smooth val="0"/>
          <c:extLst>
            <c:ext xmlns:c16="http://schemas.microsoft.com/office/drawing/2014/chart" uri="{C3380CC4-5D6E-409C-BE32-E72D297353CC}">
              <c16:uniqueId val="{00000000-9CA5-4F26-94B5-BB89E1C14DDE}"/>
            </c:ext>
          </c:extLst>
        </c:ser>
        <c:ser>
          <c:idx val="1"/>
          <c:order val="1"/>
          <c:tx>
            <c:v>Holt's method</c:v>
          </c:tx>
          <c:spPr>
            <a:ln w="28575" cap="rnd">
              <a:solidFill>
                <a:schemeClr val="accent2"/>
              </a:solidFill>
              <a:round/>
            </a:ln>
            <a:effectLst/>
          </c:spPr>
          <c:marker>
            <c:symbol val="none"/>
          </c:marker>
          <c:val>
            <c:numRef>
              <c:f>'11.2 e &amp; f'!$G$5:$G$109</c:f>
              <c:numCache>
                <c:formatCode>0.0</c:formatCode>
                <c:ptCount val="105"/>
                <c:pt idx="0">
                  <c:v>159.1</c:v>
                </c:pt>
                <c:pt idx="1">
                  <c:v>159.53064379981214</c:v>
                </c:pt>
                <c:pt idx="2">
                  <c:v>159.95056467938025</c:v>
                </c:pt>
                <c:pt idx="3">
                  <c:v>160.1957802477956</c:v>
                </c:pt>
                <c:pt idx="4">
                  <c:v>160.15148333292456</c:v>
                </c:pt>
                <c:pt idx="5">
                  <c:v>160.31459452931082</c:v>
                </c:pt>
                <c:pt idx="6">
                  <c:v>160.51413216791579</c:v>
                </c:pt>
                <c:pt idx="7">
                  <c:v>160.80600747591618</c:v>
                </c:pt>
                <c:pt idx="8">
                  <c:v>161.19996845514908</c:v>
                </c:pt>
                <c:pt idx="9">
                  <c:v>161.61147865496147</c:v>
                </c:pt>
                <c:pt idx="10">
                  <c:v>161.59496861485431</c:v>
                </c:pt>
                <c:pt idx="11">
                  <c:v>161.41692716098581</c:v>
                </c:pt>
                <c:pt idx="12">
                  <c:v>161.64137244638556</c:v>
                </c:pt>
                <c:pt idx="13">
                  <c:v>161.93662964822965</c:v>
                </c:pt>
                <c:pt idx="14">
                  <c:v>162.24407725664236</c:v>
                </c:pt>
                <c:pt idx="15">
                  <c:v>162.55336446684612</c:v>
                </c:pt>
                <c:pt idx="16">
                  <c:v>162.86267344153578</c:v>
                </c:pt>
                <c:pt idx="17">
                  <c:v>163.08556561030005</c:v>
                </c:pt>
                <c:pt idx="18">
                  <c:v>163.29304490849884</c:v>
                </c:pt>
                <c:pt idx="19">
                  <c:v>163.49766880049108</c:v>
                </c:pt>
                <c:pt idx="20">
                  <c:v>163.70166220796912</c:v>
                </c:pt>
                <c:pt idx="21">
                  <c:v>164.07768076468511</c:v>
                </c:pt>
                <c:pt idx="22">
                  <c:v>164.13918922971899</c:v>
                </c:pt>
                <c:pt idx="23">
                  <c:v>164.05915790964204</c:v>
                </c:pt>
                <c:pt idx="24">
                  <c:v>164.38507532467193</c:v>
                </c:pt>
                <c:pt idx="25">
                  <c:v>164.61008972119512</c:v>
                </c:pt>
                <c:pt idx="26">
                  <c:v>165.07554759440617</c:v>
                </c:pt>
                <c:pt idx="27">
                  <c:v>166.18587744046405</c:v>
                </c:pt>
                <c:pt idx="28">
                  <c:v>166.37513475700086</c:v>
                </c:pt>
                <c:pt idx="29">
                  <c:v>166.40182970045947</c:v>
                </c:pt>
                <c:pt idx="30">
                  <c:v>166.83068762502825</c:v>
                </c:pt>
                <c:pt idx="31">
                  <c:v>167.2440353561779</c:v>
                </c:pt>
                <c:pt idx="32">
                  <c:v>167.99884225185662</c:v>
                </c:pt>
                <c:pt idx="33">
                  <c:v>168.38248780834246</c:v>
                </c:pt>
                <c:pt idx="34">
                  <c:v>168.5281373304548</c:v>
                </c:pt>
                <c:pt idx="35">
                  <c:v>168.54575552362309</c:v>
                </c:pt>
                <c:pt idx="36">
                  <c:v>167.07686054886381</c:v>
                </c:pt>
                <c:pt idx="37">
                  <c:v>168.70695854611023</c:v>
                </c:pt>
                <c:pt idx="38">
                  <c:v>169.84836484707915</c:v>
                </c:pt>
                <c:pt idx="39">
                  <c:v>171.24675106066985</c:v>
                </c:pt>
                <c:pt idx="40">
                  <c:v>171.56921412759004</c:v>
                </c:pt>
                <c:pt idx="41">
                  <c:v>171.78787011710156</c:v>
                </c:pt>
                <c:pt idx="42">
                  <c:v>172.59119005485238</c:v>
                </c:pt>
                <c:pt idx="43">
                  <c:v>173.06631993247677</c:v>
                </c:pt>
                <c:pt idx="44">
                  <c:v>173.91392936705481</c:v>
                </c:pt>
                <c:pt idx="45">
                  <c:v>174.30974937873498</c:v>
                </c:pt>
                <c:pt idx="46">
                  <c:v>174.45348077148051</c:v>
                </c:pt>
                <c:pt idx="47">
                  <c:v>174.38071570668154</c:v>
                </c:pt>
                <c:pt idx="48">
                  <c:v>175.30382637657874</c:v>
                </c:pt>
                <c:pt idx="49">
                  <c:v>176.05731725714642</c:v>
                </c:pt>
                <c:pt idx="50">
                  <c:v>176.52190111003316</c:v>
                </c:pt>
                <c:pt idx="51">
                  <c:v>177.19371770670946</c:v>
                </c:pt>
                <c:pt idx="52">
                  <c:v>177.98778685303003</c:v>
                </c:pt>
                <c:pt idx="53">
                  <c:v>178.37218746444898</c:v>
                </c:pt>
                <c:pt idx="54">
                  <c:v>177.99524756117484</c:v>
                </c:pt>
                <c:pt idx="55">
                  <c:v>177.91562661046478</c:v>
                </c:pt>
                <c:pt idx="56">
                  <c:v>178.57809101580838</c:v>
                </c:pt>
                <c:pt idx="57">
                  <c:v>178.16525690312963</c:v>
                </c:pt>
                <c:pt idx="58">
                  <c:v>177.82208568087157</c:v>
                </c:pt>
                <c:pt idx="59">
                  <c:v>177.14759879276059</c:v>
                </c:pt>
                <c:pt idx="60">
                  <c:v>177.36338751307812</c:v>
                </c:pt>
                <c:pt idx="61">
                  <c:v>177.9947296385476</c:v>
                </c:pt>
                <c:pt idx="62">
                  <c:v>178.95727583380321</c:v>
                </c:pt>
                <c:pt idx="63">
                  <c:v>179.97731802919114</c:v>
                </c:pt>
                <c:pt idx="64">
                  <c:v>180.1452218507074</c:v>
                </c:pt>
                <c:pt idx="65">
                  <c:v>180.24908373321264</c:v>
                </c:pt>
                <c:pt idx="66">
                  <c:v>180.42806283105099</c:v>
                </c:pt>
                <c:pt idx="67">
                  <c:v>180.9649896659179</c:v>
                </c:pt>
                <c:pt idx="68">
                  <c:v>181.30637697801441</c:v>
                </c:pt>
                <c:pt idx="69">
                  <c:v>181.61321514961256</c:v>
                </c:pt>
                <c:pt idx="70">
                  <c:v>181.65557755182215</c:v>
                </c:pt>
                <c:pt idx="71">
                  <c:v>181.30712241154998</c:v>
                </c:pt>
                <c:pt idx="72">
                  <c:v>181.92413733275387</c:v>
                </c:pt>
                <c:pt idx="73">
                  <c:v>183.22784053735572</c:v>
                </c:pt>
                <c:pt idx="74">
                  <c:v>184.39294871484262</c:v>
                </c:pt>
                <c:pt idx="75">
                  <c:v>184.24051650223896</c:v>
                </c:pt>
                <c:pt idx="76">
                  <c:v>183.9424027289607</c:v>
                </c:pt>
                <c:pt idx="77">
                  <c:v>184.05010008169904</c:v>
                </c:pt>
                <c:pt idx="78">
                  <c:v>184.22969955924884</c:v>
                </c:pt>
                <c:pt idx="79">
                  <c:v>184.85280935565973</c:v>
                </c:pt>
                <c:pt idx="80">
                  <c:v>185.46762033828742</c:v>
                </c:pt>
                <c:pt idx="81">
                  <c:v>185.39152582236227</c:v>
                </c:pt>
                <c:pt idx="82">
                  <c:v>184.93567135689509</c:v>
                </c:pt>
                <c:pt idx="83">
                  <c:v>184.67224038586585</c:v>
                </c:pt>
                <c:pt idx="84">
                  <c:v>185.39093588283794</c:v>
                </c:pt>
                <c:pt idx="85">
                  <c:v>186.36845566218884</c:v>
                </c:pt>
                <c:pt idx="86">
                  <c:v>187.5629512971496</c:v>
                </c:pt>
                <c:pt idx="87">
                  <c:v>188.27774423521814</c:v>
                </c:pt>
                <c:pt idx="88">
                  <c:v>189.33800852415078</c:v>
                </c:pt>
                <c:pt idx="89">
                  <c:v>190.02762272051177</c:v>
                </c:pt>
                <c:pt idx="90">
                  <c:v>189.87623944207118</c:v>
                </c:pt>
                <c:pt idx="91">
                  <c:v>189.92169951129617</c:v>
                </c:pt>
                <c:pt idx="92">
                  <c:v>190.26072892844311</c:v>
                </c:pt>
                <c:pt idx="93">
                  <c:v>191.16836404075698</c:v>
                </c:pt>
                <c:pt idx="94">
                  <c:v>191.40042806270878</c:v>
                </c:pt>
                <c:pt idx="95">
                  <c:v>190.82444030258608</c:v>
                </c:pt>
                <c:pt idx="96">
                  <c:v>191.05457083199468</c:v>
                </c:pt>
                <c:pt idx="97">
                  <c:v>192.03000913972642</c:v>
                </c:pt>
                <c:pt idx="98">
                  <c:v>193.4806079833115</c:v>
                </c:pt>
                <c:pt idx="99">
                  <c:v>194.84129994348672</c:v>
                </c:pt>
                <c:pt idx="100">
                  <c:v>194.89286947525267</c:v>
                </c:pt>
                <c:pt idx="101">
                  <c:v>194.97232104799716</c:v>
                </c:pt>
                <c:pt idx="102">
                  <c:v>195.74618811595886</c:v>
                </c:pt>
                <c:pt idx="103">
                  <c:v>196.72822430746211</c:v>
                </c:pt>
                <c:pt idx="104">
                  <c:v>198.95202587584626</c:v>
                </c:pt>
              </c:numCache>
            </c:numRef>
          </c:val>
          <c:smooth val="0"/>
          <c:extLst>
            <c:ext xmlns:c16="http://schemas.microsoft.com/office/drawing/2014/chart" uri="{C3380CC4-5D6E-409C-BE32-E72D297353CC}">
              <c16:uniqueId val="{00000001-9CA5-4F26-94B5-BB89E1C14DDE}"/>
            </c:ext>
          </c:extLst>
        </c:ser>
        <c:ser>
          <c:idx val="2"/>
          <c:order val="2"/>
          <c:tx>
            <c:v>Linear regression</c:v>
          </c:tx>
          <c:spPr>
            <a:ln w="28575" cap="rnd">
              <a:solidFill>
                <a:schemeClr val="accent3"/>
              </a:solidFill>
              <a:round/>
            </a:ln>
            <a:effectLst/>
          </c:spPr>
          <c:marker>
            <c:symbol val="none"/>
          </c:marker>
          <c:val>
            <c:numRef>
              <c:f>'11.2 e &amp; f'!$H$4:$H$109</c:f>
              <c:numCache>
                <c:formatCode>General</c:formatCode>
                <c:ptCount val="106"/>
                <c:pt idx="0">
                  <c:v>157.1956974078646</c:v>
                </c:pt>
                <c:pt idx="1">
                  <c:v>157.5513409073734</c:v>
                </c:pt>
                <c:pt idx="2">
                  <c:v>157.90698440688217</c:v>
                </c:pt>
                <c:pt idx="3">
                  <c:v>158.26262790639095</c:v>
                </c:pt>
                <c:pt idx="4">
                  <c:v>158.61827140589972</c:v>
                </c:pt>
                <c:pt idx="5">
                  <c:v>158.97391490540849</c:v>
                </c:pt>
                <c:pt idx="6">
                  <c:v>159.32955840491729</c:v>
                </c:pt>
                <c:pt idx="7">
                  <c:v>159.68520190442607</c:v>
                </c:pt>
                <c:pt idx="8">
                  <c:v>160.04084540393484</c:v>
                </c:pt>
                <c:pt idx="9">
                  <c:v>160.39648890344361</c:v>
                </c:pt>
                <c:pt idx="10">
                  <c:v>160.75213240295238</c:v>
                </c:pt>
                <c:pt idx="11">
                  <c:v>161.10777590246119</c:v>
                </c:pt>
                <c:pt idx="12">
                  <c:v>161.46341940196996</c:v>
                </c:pt>
                <c:pt idx="13">
                  <c:v>161.81906290147873</c:v>
                </c:pt>
                <c:pt idx="14">
                  <c:v>162.1747064009875</c:v>
                </c:pt>
                <c:pt idx="15">
                  <c:v>162.53034990049628</c:v>
                </c:pt>
                <c:pt idx="16">
                  <c:v>162.88599340000508</c:v>
                </c:pt>
                <c:pt idx="17">
                  <c:v>163.24163689951385</c:v>
                </c:pt>
                <c:pt idx="18">
                  <c:v>163.59728039902262</c:v>
                </c:pt>
                <c:pt idx="19">
                  <c:v>163.95292389853142</c:v>
                </c:pt>
                <c:pt idx="20">
                  <c:v>164.30856739804017</c:v>
                </c:pt>
                <c:pt idx="21">
                  <c:v>164.66421089754897</c:v>
                </c:pt>
                <c:pt idx="22">
                  <c:v>165.01985439705774</c:v>
                </c:pt>
                <c:pt idx="23">
                  <c:v>165.37549789656651</c:v>
                </c:pt>
                <c:pt idx="24">
                  <c:v>165.73114139607532</c:v>
                </c:pt>
                <c:pt idx="25">
                  <c:v>166.08678489558409</c:v>
                </c:pt>
                <c:pt idx="26">
                  <c:v>166.44242839509286</c:v>
                </c:pt>
                <c:pt idx="27">
                  <c:v>166.79807189460163</c:v>
                </c:pt>
                <c:pt idx="28">
                  <c:v>167.15371539411041</c:v>
                </c:pt>
                <c:pt idx="29">
                  <c:v>167.50935889361921</c:v>
                </c:pt>
                <c:pt idx="30">
                  <c:v>167.86500239312798</c:v>
                </c:pt>
                <c:pt idx="31">
                  <c:v>168.22064589263675</c:v>
                </c:pt>
                <c:pt idx="32">
                  <c:v>168.57628939214553</c:v>
                </c:pt>
                <c:pt idx="33">
                  <c:v>168.9319328916543</c:v>
                </c:pt>
                <c:pt idx="34">
                  <c:v>169.2875763911631</c:v>
                </c:pt>
                <c:pt idx="35">
                  <c:v>169.64321989067187</c:v>
                </c:pt>
                <c:pt idx="36">
                  <c:v>169.99886339018065</c:v>
                </c:pt>
                <c:pt idx="37">
                  <c:v>170.35450688968945</c:v>
                </c:pt>
                <c:pt idx="38">
                  <c:v>170.71015038919819</c:v>
                </c:pt>
                <c:pt idx="39">
                  <c:v>171.06579388870699</c:v>
                </c:pt>
                <c:pt idx="40">
                  <c:v>171.42143738821576</c:v>
                </c:pt>
                <c:pt idx="41">
                  <c:v>171.77708088772454</c:v>
                </c:pt>
                <c:pt idx="42">
                  <c:v>172.13272438723334</c:v>
                </c:pt>
                <c:pt idx="43">
                  <c:v>172.48836788674208</c:v>
                </c:pt>
                <c:pt idx="44">
                  <c:v>172.84401138625088</c:v>
                </c:pt>
                <c:pt idx="45">
                  <c:v>173.19965488575966</c:v>
                </c:pt>
                <c:pt idx="46">
                  <c:v>173.55529838526843</c:v>
                </c:pt>
                <c:pt idx="47">
                  <c:v>173.91094188477723</c:v>
                </c:pt>
                <c:pt idx="48">
                  <c:v>174.26658538428597</c:v>
                </c:pt>
                <c:pt idx="49">
                  <c:v>174.62222888379478</c:v>
                </c:pt>
                <c:pt idx="50">
                  <c:v>174.97787238330355</c:v>
                </c:pt>
                <c:pt idx="51">
                  <c:v>175.33351588281232</c:v>
                </c:pt>
                <c:pt idx="52">
                  <c:v>175.68915938232112</c:v>
                </c:pt>
                <c:pt idx="53">
                  <c:v>176.0448028818299</c:v>
                </c:pt>
                <c:pt idx="54">
                  <c:v>176.40044638133867</c:v>
                </c:pt>
                <c:pt idx="55">
                  <c:v>176.75608988084747</c:v>
                </c:pt>
                <c:pt idx="56">
                  <c:v>177.11173338035621</c:v>
                </c:pt>
                <c:pt idx="57">
                  <c:v>177.46737687986501</c:v>
                </c:pt>
                <c:pt idx="58">
                  <c:v>177.82302037937379</c:v>
                </c:pt>
                <c:pt idx="59">
                  <c:v>178.17866387888256</c:v>
                </c:pt>
                <c:pt idx="60">
                  <c:v>178.53430737839136</c:v>
                </c:pt>
                <c:pt idx="61">
                  <c:v>178.88995087790011</c:v>
                </c:pt>
                <c:pt idx="62">
                  <c:v>179.24559437740891</c:v>
                </c:pt>
                <c:pt idx="63">
                  <c:v>179.60123787691768</c:v>
                </c:pt>
                <c:pt idx="64">
                  <c:v>179.95688137642645</c:v>
                </c:pt>
                <c:pt idx="65">
                  <c:v>180.31252487593525</c:v>
                </c:pt>
                <c:pt idx="66">
                  <c:v>180.668168375444</c:v>
                </c:pt>
                <c:pt idx="67">
                  <c:v>181.0238118749528</c:v>
                </c:pt>
                <c:pt idx="68">
                  <c:v>181.37945537446157</c:v>
                </c:pt>
                <c:pt idx="69">
                  <c:v>181.73509887397034</c:v>
                </c:pt>
                <c:pt idx="70">
                  <c:v>182.09074237347915</c:v>
                </c:pt>
                <c:pt idx="71">
                  <c:v>182.44638587298789</c:v>
                </c:pt>
                <c:pt idx="72">
                  <c:v>182.80202937249669</c:v>
                </c:pt>
                <c:pt idx="73">
                  <c:v>183.15767287200546</c:v>
                </c:pt>
                <c:pt idx="74">
                  <c:v>183.51331637151424</c:v>
                </c:pt>
                <c:pt idx="75">
                  <c:v>183.86895987102304</c:v>
                </c:pt>
                <c:pt idx="76">
                  <c:v>184.22460337053181</c:v>
                </c:pt>
                <c:pt idx="77">
                  <c:v>184.58024687004058</c:v>
                </c:pt>
                <c:pt idx="78">
                  <c:v>184.93589036954938</c:v>
                </c:pt>
                <c:pt idx="79">
                  <c:v>185.29153386905813</c:v>
                </c:pt>
                <c:pt idx="80">
                  <c:v>185.64717736856693</c:v>
                </c:pt>
                <c:pt idx="81">
                  <c:v>186.0028208680757</c:v>
                </c:pt>
                <c:pt idx="82">
                  <c:v>186.35846436758447</c:v>
                </c:pt>
                <c:pt idx="83">
                  <c:v>186.71410786709328</c:v>
                </c:pt>
                <c:pt idx="84">
                  <c:v>187.06975136660202</c:v>
                </c:pt>
                <c:pt idx="85">
                  <c:v>187.42539486611082</c:v>
                </c:pt>
                <c:pt idx="86">
                  <c:v>187.78103836561959</c:v>
                </c:pt>
                <c:pt idx="87">
                  <c:v>188.13668186512837</c:v>
                </c:pt>
                <c:pt idx="88">
                  <c:v>188.49232536463717</c:v>
                </c:pt>
                <c:pt idx="89">
                  <c:v>188.84796886414591</c:v>
                </c:pt>
                <c:pt idx="90">
                  <c:v>189.20361236365471</c:v>
                </c:pt>
                <c:pt idx="91">
                  <c:v>189.55925586316349</c:v>
                </c:pt>
                <c:pt idx="92">
                  <c:v>189.91489936267226</c:v>
                </c:pt>
                <c:pt idx="93">
                  <c:v>190.27054286218106</c:v>
                </c:pt>
                <c:pt idx="94">
                  <c:v>190.62618636168983</c:v>
                </c:pt>
                <c:pt idx="95">
                  <c:v>190.98182986119861</c:v>
                </c:pt>
                <c:pt idx="96">
                  <c:v>191.33747336070738</c:v>
                </c:pt>
                <c:pt idx="97">
                  <c:v>191.69311686021615</c:v>
                </c:pt>
                <c:pt idx="98">
                  <c:v>192.04876035972495</c:v>
                </c:pt>
                <c:pt idx="99">
                  <c:v>192.40440385923372</c:v>
                </c:pt>
                <c:pt idx="100">
                  <c:v>192.7600473587425</c:v>
                </c:pt>
                <c:pt idx="101">
                  <c:v>193.1156908582513</c:v>
                </c:pt>
                <c:pt idx="102">
                  <c:v>193.47133435776004</c:v>
                </c:pt>
                <c:pt idx="103">
                  <c:v>193.82697785726884</c:v>
                </c:pt>
                <c:pt idx="104">
                  <c:v>194.18262135677762</c:v>
                </c:pt>
                <c:pt idx="105">
                  <c:v>194.53826485628639</c:v>
                </c:pt>
              </c:numCache>
            </c:numRef>
          </c:val>
          <c:smooth val="0"/>
          <c:extLst>
            <c:ext xmlns:c16="http://schemas.microsoft.com/office/drawing/2014/chart" uri="{C3380CC4-5D6E-409C-BE32-E72D297353CC}">
              <c16:uniqueId val="{00000002-9CA5-4F26-94B5-BB89E1C14DDE}"/>
            </c:ext>
          </c:extLst>
        </c:ser>
        <c:dLbls>
          <c:showLegendKey val="0"/>
          <c:showVal val="0"/>
          <c:showCatName val="0"/>
          <c:showSerName val="0"/>
          <c:showPercent val="0"/>
          <c:showBubbleSize val="0"/>
        </c:dLbls>
        <c:smooth val="0"/>
        <c:axId val="1615788512"/>
        <c:axId val="1615792320"/>
      </c:lineChart>
      <c:catAx>
        <c:axId val="1615788512"/>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615792320"/>
        <c:crosses val="autoZero"/>
        <c:auto val="1"/>
        <c:lblAlgn val="ctr"/>
        <c:lblOffset val="100"/>
        <c:noMultiLvlLbl val="0"/>
      </c:catAx>
      <c:valAx>
        <c:axId val="1615792320"/>
        <c:scaling>
          <c:orientation val="minMax"/>
        </c:scaling>
        <c:delete val="0"/>
        <c:axPos val="l"/>
        <c:majorGridlines>
          <c:spPr>
            <a:ln w="9525" cap="flat" cmpd="sng" algn="ctr">
              <a:solidFill>
                <a:schemeClr val="tx1">
                  <a:lumMod val="15000"/>
                  <a:lumOff val="85000"/>
                </a:schemeClr>
              </a:solidFill>
              <a:round/>
            </a:ln>
            <a:effectLst/>
          </c:spPr>
        </c:majorGridlines>
        <c:numFmt formatCode="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615788512"/>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9.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0.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1.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2.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3.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4.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5.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6.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7.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8.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9.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0.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chart" Target="../charts/chart2.xml"/></Relationships>
</file>

<file path=xl/drawings/_rels/drawing3.xml.rels><?xml version="1.0" encoding="UTF-8" standalone="yes"?>
<Relationships xmlns="http://schemas.openxmlformats.org/package/2006/relationships"><Relationship Id="rId2" Type="http://schemas.openxmlformats.org/officeDocument/2006/relationships/chart" Target="../charts/chart4.xml"/><Relationship Id="rId1" Type="http://schemas.openxmlformats.org/officeDocument/2006/relationships/chart" Target="../charts/chart3.xml"/></Relationships>
</file>

<file path=xl/drawings/_rels/drawing4.xml.rels><?xml version="1.0" encoding="UTF-8" standalone="yes"?>
<Relationships xmlns="http://schemas.openxmlformats.org/package/2006/relationships"><Relationship Id="rId2" Type="http://schemas.openxmlformats.org/officeDocument/2006/relationships/chart" Target="../charts/chart6.xml"/><Relationship Id="rId1" Type="http://schemas.openxmlformats.org/officeDocument/2006/relationships/chart" Target="../charts/chart5.xml"/></Relationships>
</file>

<file path=xl/drawings/_rels/drawing5.xml.rels><?xml version="1.0" encoding="UTF-8" standalone="yes"?>
<Relationships xmlns="http://schemas.openxmlformats.org/package/2006/relationships"><Relationship Id="rId3" Type="http://schemas.openxmlformats.org/officeDocument/2006/relationships/chart" Target="../charts/chart9.xml"/><Relationship Id="rId2" Type="http://schemas.openxmlformats.org/officeDocument/2006/relationships/chart" Target="../charts/chart8.xml"/><Relationship Id="rId1" Type="http://schemas.openxmlformats.org/officeDocument/2006/relationships/chart" Target="../charts/chart7.xml"/></Relationships>
</file>

<file path=xl/drawings/_rels/drawing6.xml.rels><?xml version="1.0" encoding="UTF-8" standalone="yes"?>
<Relationships xmlns="http://schemas.openxmlformats.org/package/2006/relationships"><Relationship Id="rId2" Type="http://schemas.openxmlformats.org/officeDocument/2006/relationships/chart" Target="../charts/chart11.xml"/><Relationship Id="rId1" Type="http://schemas.openxmlformats.org/officeDocument/2006/relationships/chart" Target="../charts/chart10.xml"/></Relationships>
</file>

<file path=xl/drawings/_rels/drawing7.xml.rels><?xml version="1.0" encoding="UTF-8" standalone="yes"?>
<Relationships xmlns="http://schemas.openxmlformats.org/package/2006/relationships"><Relationship Id="rId2" Type="http://schemas.openxmlformats.org/officeDocument/2006/relationships/chart" Target="../charts/chart13.xml"/><Relationship Id="rId1" Type="http://schemas.openxmlformats.org/officeDocument/2006/relationships/chart" Target="../charts/chart12.xml"/></Relationships>
</file>

<file path=xl/drawings/_rels/drawing8.xml.rels><?xml version="1.0" encoding="UTF-8" standalone="yes"?>
<Relationships xmlns="http://schemas.openxmlformats.org/package/2006/relationships"><Relationship Id="rId1" Type="http://schemas.openxmlformats.org/officeDocument/2006/relationships/chart" Target="../charts/chart14.xml"/></Relationships>
</file>

<file path=xl/drawings/_rels/drawing9.xml.rels><?xml version="1.0" encoding="UTF-8" standalone="yes"?>
<Relationships xmlns="http://schemas.openxmlformats.org/package/2006/relationships"><Relationship Id="rId1" Type="http://schemas.openxmlformats.org/officeDocument/2006/relationships/chart" Target="../charts/chart15.xml"/></Relationships>
</file>

<file path=xl/drawings/_rels/drawing10.xml.rels><?xml version="1.0" encoding="UTF-8" standalone="yes"?>
<Relationships xmlns="http://schemas.openxmlformats.org/package/2006/relationships"><Relationship Id="rId1" Type="http://schemas.openxmlformats.org/officeDocument/2006/relationships/chart" Target="../charts/chart16.xml"/></Relationships>
</file>

<file path=xl/drawings/_rels/drawing11.xml.rels><?xml version="1.0" encoding="UTF-8" standalone="yes"?>
<Relationships xmlns="http://schemas.openxmlformats.org/package/2006/relationships"><Relationship Id="rId3" Type="http://schemas.openxmlformats.org/officeDocument/2006/relationships/chart" Target="../charts/chart19.xml"/><Relationship Id="rId2" Type="http://schemas.openxmlformats.org/officeDocument/2006/relationships/chart" Target="../charts/chart18.xml"/><Relationship Id="rId1" Type="http://schemas.openxmlformats.org/officeDocument/2006/relationships/chart" Target="../charts/chart17.xml"/><Relationship Id="rId6" Type="http://schemas.openxmlformats.org/officeDocument/2006/relationships/chart" Target="../charts/chart22.xml"/><Relationship Id="rId5" Type="http://schemas.openxmlformats.org/officeDocument/2006/relationships/chart" Target="../charts/chart21.xml"/><Relationship Id="rId4" Type="http://schemas.openxmlformats.org/officeDocument/2006/relationships/chart" Target="../charts/chart20.xml"/></Relationships>
</file>

<file path=xl/drawings/_rels/drawing12.xml.rels><?xml version="1.0" encoding="UTF-8" standalone="yes"?>
<Relationships xmlns="http://schemas.openxmlformats.org/package/2006/relationships"><Relationship Id="rId1" Type="http://schemas.openxmlformats.org/officeDocument/2006/relationships/chart" Target="../charts/chart23.xml"/></Relationships>
</file>

<file path=xl/drawings/_rels/drawing13.xml.rels><?xml version="1.0" encoding="UTF-8" standalone="yes"?>
<Relationships xmlns="http://schemas.openxmlformats.org/package/2006/relationships"><Relationship Id="rId1" Type="http://schemas.openxmlformats.org/officeDocument/2006/relationships/chart" Target="../charts/chart24.xml"/></Relationships>
</file>

<file path=xl/drawings/_rels/drawing14.xml.rels><?xml version="1.0" encoding="UTF-8" standalone="yes"?>
<Relationships xmlns="http://schemas.openxmlformats.org/package/2006/relationships"><Relationship Id="rId1" Type="http://schemas.openxmlformats.org/officeDocument/2006/relationships/chart" Target="../charts/chart25.xml"/></Relationships>
</file>

<file path=xl/drawings/_rels/drawing15.xml.rels><?xml version="1.0" encoding="UTF-8" standalone="yes"?>
<Relationships xmlns="http://schemas.openxmlformats.org/package/2006/relationships"><Relationship Id="rId1" Type="http://schemas.openxmlformats.org/officeDocument/2006/relationships/chart" Target="../charts/chart26.xml"/></Relationships>
</file>

<file path=xl/drawings/_rels/drawing16.xml.rels><?xml version="1.0" encoding="UTF-8" standalone="yes"?>
<Relationships xmlns="http://schemas.openxmlformats.org/package/2006/relationships"><Relationship Id="rId1" Type="http://schemas.openxmlformats.org/officeDocument/2006/relationships/chart" Target="../charts/chart27.xml"/></Relationships>
</file>

<file path=xl/drawings/_rels/drawing17.xml.rels><?xml version="1.0" encoding="UTF-8" standalone="yes"?>
<Relationships xmlns="http://schemas.openxmlformats.org/package/2006/relationships"><Relationship Id="rId1" Type="http://schemas.openxmlformats.org/officeDocument/2006/relationships/chart" Target="../charts/chart28.xml"/></Relationships>
</file>

<file path=xl/drawings/_rels/drawing18.xml.rels><?xml version="1.0" encoding="UTF-8" standalone="yes"?>
<Relationships xmlns="http://schemas.openxmlformats.org/package/2006/relationships"><Relationship Id="rId1" Type="http://schemas.openxmlformats.org/officeDocument/2006/relationships/chart" Target="../charts/chart29.xml"/></Relationships>
</file>

<file path=xl/drawings/_rels/drawing19.xml.rels><?xml version="1.0" encoding="UTF-8" standalone="yes"?>
<Relationships xmlns="http://schemas.openxmlformats.org/package/2006/relationships"><Relationship Id="rId1" Type="http://schemas.openxmlformats.org/officeDocument/2006/relationships/chart" Target="../charts/chart30.xml"/></Relationships>
</file>

<file path=xl/drawings/_rels/drawing20.xml.rels><?xml version="1.0" encoding="UTF-8" standalone="yes"?>
<Relationships xmlns="http://schemas.openxmlformats.org/package/2006/relationships"><Relationship Id="rId1" Type="http://schemas.openxmlformats.org/officeDocument/2006/relationships/chart" Target="../charts/chart31.xml"/></Relationships>
</file>

<file path=xl/drawings/_rels/drawing21.xml.rels><?xml version="1.0" encoding="UTF-8" standalone="yes"?>
<Relationships xmlns="http://schemas.openxmlformats.org/package/2006/relationships"><Relationship Id="rId1" Type="http://schemas.openxmlformats.org/officeDocument/2006/relationships/chart" Target="../charts/chart32.xml"/></Relationships>
</file>

<file path=xl/drawings/_rels/drawing22.xml.rels><?xml version="1.0" encoding="UTF-8" standalone="yes"?>
<Relationships xmlns="http://schemas.openxmlformats.org/package/2006/relationships"><Relationship Id="rId1" Type="http://schemas.openxmlformats.org/officeDocument/2006/relationships/chart" Target="../charts/chart33.xml"/></Relationships>
</file>

<file path=xl/drawings/_rels/drawing23.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4</xdr:col>
      <xdr:colOff>609599</xdr:colOff>
      <xdr:row>2</xdr:row>
      <xdr:rowOff>95250</xdr:rowOff>
    </xdr:from>
    <xdr:to>
      <xdr:col>15</xdr:col>
      <xdr:colOff>123824</xdr:colOff>
      <xdr:row>18</xdr:row>
      <xdr:rowOff>180975</xdr:rowOff>
    </xdr:to>
    <xdr:graphicFrame macro="">
      <xdr:nvGraphicFramePr>
        <xdr:cNvPr id="3" name="Chart 2">
          <a:extLst>
            <a:ext uri="{FF2B5EF4-FFF2-40B4-BE49-F238E27FC236}">
              <a16:creationId xmlns:a16="http://schemas.microsoft.com/office/drawing/2014/main" id="{00000000-0008-0000-0000-000003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9</xdr:col>
      <xdr:colOff>214312</xdr:colOff>
      <xdr:row>2</xdr:row>
      <xdr:rowOff>80962</xdr:rowOff>
    </xdr:from>
    <xdr:to>
      <xdr:col>16</xdr:col>
      <xdr:colOff>519112</xdr:colOff>
      <xdr:row>16</xdr:row>
      <xdr:rowOff>157162</xdr:rowOff>
    </xdr:to>
    <xdr:graphicFrame macro="">
      <xdr:nvGraphicFramePr>
        <xdr:cNvPr id="3" name="Chart 2">
          <a:extLst>
            <a:ext uri="{FF2B5EF4-FFF2-40B4-BE49-F238E27FC236}">
              <a16:creationId xmlns:a16="http://schemas.microsoft.com/office/drawing/2014/main" id="{00000000-0008-0000-0100-000003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12</xdr:col>
      <xdr:colOff>604837</xdr:colOff>
      <xdr:row>1</xdr:row>
      <xdr:rowOff>4762</xdr:rowOff>
    </xdr:from>
    <xdr:to>
      <xdr:col>20</xdr:col>
      <xdr:colOff>300037</xdr:colOff>
      <xdr:row>15</xdr:row>
      <xdr:rowOff>80962</xdr:rowOff>
    </xdr:to>
    <xdr:graphicFrame macro="">
      <xdr:nvGraphicFramePr>
        <xdr:cNvPr id="2" name="Chart 1">
          <a:extLst>
            <a:ext uri="{FF2B5EF4-FFF2-40B4-BE49-F238E27FC236}">
              <a16:creationId xmlns:a16="http://schemas.microsoft.com/office/drawing/2014/main" id="{00000000-0008-0000-0200-000002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11</xdr:col>
      <xdr:colOff>604837</xdr:colOff>
      <xdr:row>23</xdr:row>
      <xdr:rowOff>14287</xdr:rowOff>
    </xdr:from>
    <xdr:to>
      <xdr:col>19</xdr:col>
      <xdr:colOff>300037</xdr:colOff>
      <xdr:row>37</xdr:row>
      <xdr:rowOff>90487</xdr:rowOff>
    </xdr:to>
    <xdr:graphicFrame macro="">
      <xdr:nvGraphicFramePr>
        <xdr:cNvPr id="3" name="Chart 2">
          <a:extLst>
            <a:ext uri="{FF2B5EF4-FFF2-40B4-BE49-F238E27FC236}">
              <a16:creationId xmlns:a16="http://schemas.microsoft.com/office/drawing/2014/main" id="{00000000-0008-0000-0200-000003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9</xdr:col>
      <xdr:colOff>238125</xdr:colOff>
      <xdr:row>0</xdr:row>
      <xdr:rowOff>180975</xdr:rowOff>
    </xdr:from>
    <xdr:to>
      <xdr:col>15</xdr:col>
      <xdr:colOff>238125</xdr:colOff>
      <xdr:row>10</xdr:row>
      <xdr:rowOff>180975</xdr:rowOff>
    </xdr:to>
    <xdr:graphicFrame macro="">
      <xdr:nvGraphicFramePr>
        <xdr:cNvPr id="2" name="Chart 1">
          <a:extLst>
            <a:ext uri="{FF2B5EF4-FFF2-40B4-BE49-F238E27FC236}">
              <a16:creationId xmlns:a16="http://schemas.microsoft.com/office/drawing/2014/main" id="{00000000-0008-0000-0300-000002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10</xdr:col>
      <xdr:colOff>238125</xdr:colOff>
      <xdr:row>2</xdr:row>
      <xdr:rowOff>180975</xdr:rowOff>
    </xdr:from>
    <xdr:to>
      <xdr:col>16</xdr:col>
      <xdr:colOff>238125</xdr:colOff>
      <xdr:row>12</xdr:row>
      <xdr:rowOff>180975</xdr:rowOff>
    </xdr:to>
    <xdr:graphicFrame macro="">
      <xdr:nvGraphicFramePr>
        <xdr:cNvPr id="3" name="Chart 2">
          <a:extLst>
            <a:ext uri="{FF2B5EF4-FFF2-40B4-BE49-F238E27FC236}">
              <a16:creationId xmlns:a16="http://schemas.microsoft.com/office/drawing/2014/main" id="{00000000-0008-0000-0300-000003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drawings/drawing5.xml><?xml version="1.0" encoding="utf-8"?>
<xdr:wsDr xmlns:xdr="http://schemas.openxmlformats.org/drawingml/2006/spreadsheetDrawing" xmlns:a="http://schemas.openxmlformats.org/drawingml/2006/main">
  <xdr:twoCellAnchor>
    <xdr:from>
      <xdr:col>9</xdr:col>
      <xdr:colOff>238125</xdr:colOff>
      <xdr:row>0</xdr:row>
      <xdr:rowOff>180975</xdr:rowOff>
    </xdr:from>
    <xdr:to>
      <xdr:col>15</xdr:col>
      <xdr:colOff>238125</xdr:colOff>
      <xdr:row>10</xdr:row>
      <xdr:rowOff>180975</xdr:rowOff>
    </xdr:to>
    <xdr:graphicFrame macro="">
      <xdr:nvGraphicFramePr>
        <xdr:cNvPr id="2" name="Chart 1">
          <a:extLst>
            <a:ext uri="{FF2B5EF4-FFF2-40B4-BE49-F238E27FC236}">
              <a16:creationId xmlns:a16="http://schemas.microsoft.com/office/drawing/2014/main" id="{00000000-0008-0000-0400-000002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10</xdr:col>
      <xdr:colOff>238125</xdr:colOff>
      <xdr:row>2</xdr:row>
      <xdr:rowOff>180975</xdr:rowOff>
    </xdr:from>
    <xdr:to>
      <xdr:col>16</xdr:col>
      <xdr:colOff>238125</xdr:colOff>
      <xdr:row>12</xdr:row>
      <xdr:rowOff>180975</xdr:rowOff>
    </xdr:to>
    <xdr:graphicFrame macro="">
      <xdr:nvGraphicFramePr>
        <xdr:cNvPr id="3" name="Chart 2">
          <a:extLst>
            <a:ext uri="{FF2B5EF4-FFF2-40B4-BE49-F238E27FC236}">
              <a16:creationId xmlns:a16="http://schemas.microsoft.com/office/drawing/2014/main" id="{00000000-0008-0000-0400-000003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11</xdr:col>
      <xdr:colOff>238125</xdr:colOff>
      <xdr:row>4</xdr:row>
      <xdr:rowOff>180975</xdr:rowOff>
    </xdr:from>
    <xdr:to>
      <xdr:col>17</xdr:col>
      <xdr:colOff>238125</xdr:colOff>
      <xdr:row>14</xdr:row>
      <xdr:rowOff>180975</xdr:rowOff>
    </xdr:to>
    <xdr:graphicFrame macro="">
      <xdr:nvGraphicFramePr>
        <xdr:cNvPr id="4" name="Chart 3">
          <a:extLst>
            <a:ext uri="{FF2B5EF4-FFF2-40B4-BE49-F238E27FC236}">
              <a16:creationId xmlns:a16="http://schemas.microsoft.com/office/drawing/2014/main" id="{00000000-0008-0000-0400-000004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wsDr>
</file>

<file path=xl/drawings/drawing6.xml><?xml version="1.0" encoding="utf-8"?>
<xdr:wsDr xmlns:xdr="http://schemas.openxmlformats.org/drawingml/2006/spreadsheetDrawing" xmlns:a="http://schemas.openxmlformats.org/drawingml/2006/main">
  <xdr:twoCellAnchor>
    <xdr:from>
      <xdr:col>17</xdr:col>
      <xdr:colOff>409575</xdr:colOff>
      <xdr:row>0</xdr:row>
      <xdr:rowOff>42862</xdr:rowOff>
    </xdr:from>
    <xdr:to>
      <xdr:col>25</xdr:col>
      <xdr:colOff>104775</xdr:colOff>
      <xdr:row>14</xdr:row>
      <xdr:rowOff>100012</xdr:rowOff>
    </xdr:to>
    <xdr:graphicFrame macro="">
      <xdr:nvGraphicFramePr>
        <xdr:cNvPr id="2" name="Chart 1">
          <a:extLst>
            <a:ext uri="{FF2B5EF4-FFF2-40B4-BE49-F238E27FC236}">
              <a16:creationId xmlns:a16="http://schemas.microsoft.com/office/drawing/2014/main" id="{00000000-0008-0000-0500-000002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13</xdr:col>
      <xdr:colOff>511492</xdr:colOff>
      <xdr:row>14</xdr:row>
      <xdr:rowOff>96202</xdr:rowOff>
    </xdr:from>
    <xdr:to>
      <xdr:col>21</xdr:col>
      <xdr:colOff>206692</xdr:colOff>
      <xdr:row>28</xdr:row>
      <xdr:rowOff>153352</xdr:rowOff>
    </xdr:to>
    <xdr:graphicFrame macro="">
      <xdr:nvGraphicFramePr>
        <xdr:cNvPr id="3" name="Chart 2">
          <a:extLst>
            <a:ext uri="{FF2B5EF4-FFF2-40B4-BE49-F238E27FC236}">
              <a16:creationId xmlns:a16="http://schemas.microsoft.com/office/drawing/2014/main" id="{00000000-0008-0000-0500-000003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drawings/drawing7.xml><?xml version="1.0" encoding="utf-8"?>
<xdr:wsDr xmlns:xdr="http://schemas.openxmlformats.org/drawingml/2006/spreadsheetDrawing" xmlns:a="http://schemas.openxmlformats.org/drawingml/2006/main">
  <xdr:twoCellAnchor>
    <xdr:from>
      <xdr:col>9</xdr:col>
      <xdr:colOff>238125</xdr:colOff>
      <xdr:row>0</xdr:row>
      <xdr:rowOff>180975</xdr:rowOff>
    </xdr:from>
    <xdr:to>
      <xdr:col>15</xdr:col>
      <xdr:colOff>238125</xdr:colOff>
      <xdr:row>10</xdr:row>
      <xdr:rowOff>180975</xdr:rowOff>
    </xdr:to>
    <xdr:graphicFrame macro="">
      <xdr:nvGraphicFramePr>
        <xdr:cNvPr id="2" name="Chart 1">
          <a:extLst>
            <a:ext uri="{FF2B5EF4-FFF2-40B4-BE49-F238E27FC236}">
              <a16:creationId xmlns:a16="http://schemas.microsoft.com/office/drawing/2014/main" id="{00000000-0008-0000-0600-000002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10</xdr:col>
      <xdr:colOff>238125</xdr:colOff>
      <xdr:row>2</xdr:row>
      <xdr:rowOff>180975</xdr:rowOff>
    </xdr:from>
    <xdr:to>
      <xdr:col>16</xdr:col>
      <xdr:colOff>238125</xdr:colOff>
      <xdr:row>12</xdr:row>
      <xdr:rowOff>180975</xdr:rowOff>
    </xdr:to>
    <xdr:graphicFrame macro="">
      <xdr:nvGraphicFramePr>
        <xdr:cNvPr id="3" name="Chart 2">
          <a:extLst>
            <a:ext uri="{FF2B5EF4-FFF2-40B4-BE49-F238E27FC236}">
              <a16:creationId xmlns:a16="http://schemas.microsoft.com/office/drawing/2014/main" id="{00000000-0008-0000-0600-000003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drawings/drawing8.xml><?xml version="1.0" encoding="utf-8"?>
<xdr:wsDr xmlns:xdr="http://schemas.openxmlformats.org/drawingml/2006/spreadsheetDrawing" xmlns:a="http://schemas.openxmlformats.org/drawingml/2006/main">
  <xdr:twoCellAnchor>
    <xdr:from>
      <xdr:col>11</xdr:col>
      <xdr:colOff>585787</xdr:colOff>
      <xdr:row>6</xdr:row>
      <xdr:rowOff>4762</xdr:rowOff>
    </xdr:from>
    <xdr:to>
      <xdr:col>19</xdr:col>
      <xdr:colOff>280987</xdr:colOff>
      <xdr:row>20</xdr:row>
      <xdr:rowOff>71437</xdr:rowOff>
    </xdr:to>
    <xdr:graphicFrame macro="">
      <xdr:nvGraphicFramePr>
        <xdr:cNvPr id="2" name="Chart 1">
          <a:extLst>
            <a:ext uri="{FF2B5EF4-FFF2-40B4-BE49-F238E27FC236}">
              <a16:creationId xmlns:a16="http://schemas.microsoft.com/office/drawing/2014/main" id="{00000000-0008-0000-0700-000002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9.xml><?xml version="1.0" encoding="utf-8"?>
<xdr:wsDr xmlns:xdr="http://schemas.openxmlformats.org/drawingml/2006/spreadsheetDrawing" xmlns:a="http://schemas.openxmlformats.org/drawingml/2006/main">
  <xdr:twoCellAnchor>
    <xdr:from>
      <xdr:col>9</xdr:col>
      <xdr:colOff>61912</xdr:colOff>
      <xdr:row>6</xdr:row>
      <xdr:rowOff>23812</xdr:rowOff>
    </xdr:from>
    <xdr:to>
      <xdr:col>16</xdr:col>
      <xdr:colOff>366712</xdr:colOff>
      <xdr:row>20</xdr:row>
      <xdr:rowOff>90487</xdr:rowOff>
    </xdr:to>
    <xdr:graphicFrame macro="">
      <xdr:nvGraphicFramePr>
        <xdr:cNvPr id="2" name="Chart 1">
          <a:extLst>
            <a:ext uri="{FF2B5EF4-FFF2-40B4-BE49-F238E27FC236}">
              <a16:creationId xmlns:a16="http://schemas.microsoft.com/office/drawing/2014/main" id="{00000000-0008-0000-0800-000002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10.xml><?xml version="1.0" encoding="utf-8"?>
<xdr:wsDr xmlns:xdr="http://schemas.openxmlformats.org/drawingml/2006/spreadsheetDrawing" xmlns:a="http://schemas.openxmlformats.org/drawingml/2006/main">
  <xdr:twoCellAnchor>
    <xdr:from>
      <xdr:col>10</xdr:col>
      <xdr:colOff>23812</xdr:colOff>
      <xdr:row>15</xdr:row>
      <xdr:rowOff>119062</xdr:rowOff>
    </xdr:from>
    <xdr:to>
      <xdr:col>17</xdr:col>
      <xdr:colOff>319087</xdr:colOff>
      <xdr:row>30</xdr:row>
      <xdr:rowOff>4762</xdr:rowOff>
    </xdr:to>
    <xdr:graphicFrame macro="">
      <xdr:nvGraphicFramePr>
        <xdr:cNvPr id="2" name="Chart 1">
          <a:extLst>
            <a:ext uri="{FF2B5EF4-FFF2-40B4-BE49-F238E27FC236}">
              <a16:creationId xmlns:a16="http://schemas.microsoft.com/office/drawing/2014/main" id="{00000000-0008-0000-0900-000002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11.xml><?xml version="1.0" encoding="utf-8"?>
<xdr:wsDr xmlns:xdr="http://schemas.openxmlformats.org/drawingml/2006/spreadsheetDrawing" xmlns:a="http://schemas.openxmlformats.org/drawingml/2006/main">
  <xdr:twoCellAnchor>
    <xdr:from>
      <xdr:col>9</xdr:col>
      <xdr:colOff>238125</xdr:colOff>
      <xdr:row>0</xdr:row>
      <xdr:rowOff>180975</xdr:rowOff>
    </xdr:from>
    <xdr:to>
      <xdr:col>15</xdr:col>
      <xdr:colOff>238125</xdr:colOff>
      <xdr:row>10</xdr:row>
      <xdr:rowOff>180975</xdr:rowOff>
    </xdr:to>
    <xdr:graphicFrame macro="">
      <xdr:nvGraphicFramePr>
        <xdr:cNvPr id="2" name="Chart 1">
          <a:extLst>
            <a:ext uri="{FF2B5EF4-FFF2-40B4-BE49-F238E27FC236}">
              <a16:creationId xmlns:a16="http://schemas.microsoft.com/office/drawing/2014/main" id="{00000000-0008-0000-0A00-000002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10</xdr:col>
      <xdr:colOff>238125</xdr:colOff>
      <xdr:row>2</xdr:row>
      <xdr:rowOff>180975</xdr:rowOff>
    </xdr:from>
    <xdr:to>
      <xdr:col>16</xdr:col>
      <xdr:colOff>238125</xdr:colOff>
      <xdr:row>12</xdr:row>
      <xdr:rowOff>180975</xdr:rowOff>
    </xdr:to>
    <xdr:graphicFrame macro="">
      <xdr:nvGraphicFramePr>
        <xdr:cNvPr id="3" name="Chart 2">
          <a:extLst>
            <a:ext uri="{FF2B5EF4-FFF2-40B4-BE49-F238E27FC236}">
              <a16:creationId xmlns:a16="http://schemas.microsoft.com/office/drawing/2014/main" id="{00000000-0008-0000-0A00-000003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11</xdr:col>
      <xdr:colOff>238125</xdr:colOff>
      <xdr:row>4</xdr:row>
      <xdr:rowOff>180975</xdr:rowOff>
    </xdr:from>
    <xdr:to>
      <xdr:col>17</xdr:col>
      <xdr:colOff>238125</xdr:colOff>
      <xdr:row>14</xdr:row>
      <xdr:rowOff>180975</xdr:rowOff>
    </xdr:to>
    <xdr:graphicFrame macro="">
      <xdr:nvGraphicFramePr>
        <xdr:cNvPr id="4" name="Chart 3">
          <a:extLst>
            <a:ext uri="{FF2B5EF4-FFF2-40B4-BE49-F238E27FC236}">
              <a16:creationId xmlns:a16="http://schemas.microsoft.com/office/drawing/2014/main" id="{00000000-0008-0000-0A00-000004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12</xdr:col>
      <xdr:colOff>238125</xdr:colOff>
      <xdr:row>6</xdr:row>
      <xdr:rowOff>180975</xdr:rowOff>
    </xdr:from>
    <xdr:to>
      <xdr:col>18</xdr:col>
      <xdr:colOff>238125</xdr:colOff>
      <xdr:row>16</xdr:row>
      <xdr:rowOff>180975</xdr:rowOff>
    </xdr:to>
    <xdr:graphicFrame macro="">
      <xdr:nvGraphicFramePr>
        <xdr:cNvPr id="5" name="Chart 4">
          <a:extLst>
            <a:ext uri="{FF2B5EF4-FFF2-40B4-BE49-F238E27FC236}">
              <a16:creationId xmlns:a16="http://schemas.microsoft.com/office/drawing/2014/main" id="{00000000-0008-0000-0A00-000005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13</xdr:col>
      <xdr:colOff>238125</xdr:colOff>
      <xdr:row>8</xdr:row>
      <xdr:rowOff>180975</xdr:rowOff>
    </xdr:from>
    <xdr:to>
      <xdr:col>19</xdr:col>
      <xdr:colOff>238125</xdr:colOff>
      <xdr:row>18</xdr:row>
      <xdr:rowOff>180975</xdr:rowOff>
    </xdr:to>
    <xdr:graphicFrame macro="">
      <xdr:nvGraphicFramePr>
        <xdr:cNvPr id="6" name="Chart 5">
          <a:extLst>
            <a:ext uri="{FF2B5EF4-FFF2-40B4-BE49-F238E27FC236}">
              <a16:creationId xmlns:a16="http://schemas.microsoft.com/office/drawing/2014/main" id="{00000000-0008-0000-0A00-000006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14</xdr:col>
      <xdr:colOff>238125</xdr:colOff>
      <xdr:row>10</xdr:row>
      <xdr:rowOff>180975</xdr:rowOff>
    </xdr:from>
    <xdr:to>
      <xdr:col>20</xdr:col>
      <xdr:colOff>238125</xdr:colOff>
      <xdr:row>20</xdr:row>
      <xdr:rowOff>180975</xdr:rowOff>
    </xdr:to>
    <xdr:graphicFrame macro="">
      <xdr:nvGraphicFramePr>
        <xdr:cNvPr id="7" name="Chart 6">
          <a:extLst>
            <a:ext uri="{FF2B5EF4-FFF2-40B4-BE49-F238E27FC236}">
              <a16:creationId xmlns:a16="http://schemas.microsoft.com/office/drawing/2014/main" id="{00000000-0008-0000-0A00-000007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wsDr>
</file>

<file path=xl/drawings/drawing12.xml><?xml version="1.0" encoding="utf-8"?>
<xdr:wsDr xmlns:xdr="http://schemas.openxmlformats.org/drawingml/2006/spreadsheetDrawing" xmlns:a="http://schemas.openxmlformats.org/drawingml/2006/main">
  <xdr:twoCellAnchor>
    <xdr:from>
      <xdr:col>10</xdr:col>
      <xdr:colOff>404812</xdr:colOff>
      <xdr:row>8</xdr:row>
      <xdr:rowOff>100012</xdr:rowOff>
    </xdr:from>
    <xdr:to>
      <xdr:col>17</xdr:col>
      <xdr:colOff>471487</xdr:colOff>
      <xdr:row>22</xdr:row>
      <xdr:rowOff>176212</xdr:rowOff>
    </xdr:to>
    <xdr:graphicFrame macro="">
      <xdr:nvGraphicFramePr>
        <xdr:cNvPr id="2" name="Chart 1">
          <a:extLst>
            <a:ext uri="{FF2B5EF4-FFF2-40B4-BE49-F238E27FC236}">
              <a16:creationId xmlns:a16="http://schemas.microsoft.com/office/drawing/2014/main" id="{00000000-0008-0000-0B00-000002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13.xml><?xml version="1.0" encoding="utf-8"?>
<xdr:wsDr xmlns:xdr="http://schemas.openxmlformats.org/drawingml/2006/spreadsheetDrawing" xmlns:a="http://schemas.openxmlformats.org/drawingml/2006/main">
  <xdr:twoCellAnchor>
    <xdr:from>
      <xdr:col>13</xdr:col>
      <xdr:colOff>323850</xdr:colOff>
      <xdr:row>8</xdr:row>
      <xdr:rowOff>14287</xdr:rowOff>
    </xdr:from>
    <xdr:to>
      <xdr:col>21</xdr:col>
      <xdr:colOff>19050</xdr:colOff>
      <xdr:row>22</xdr:row>
      <xdr:rowOff>90487</xdr:rowOff>
    </xdr:to>
    <xdr:graphicFrame macro="">
      <xdr:nvGraphicFramePr>
        <xdr:cNvPr id="2" name="Chart 1">
          <a:extLst>
            <a:ext uri="{FF2B5EF4-FFF2-40B4-BE49-F238E27FC236}">
              <a16:creationId xmlns:a16="http://schemas.microsoft.com/office/drawing/2014/main" id="{00000000-0008-0000-0C00-000002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14.xml><?xml version="1.0" encoding="utf-8"?>
<xdr:wsDr xmlns:xdr="http://schemas.openxmlformats.org/drawingml/2006/spreadsheetDrawing" xmlns:a="http://schemas.openxmlformats.org/drawingml/2006/main">
  <xdr:twoCellAnchor>
    <xdr:from>
      <xdr:col>12</xdr:col>
      <xdr:colOff>209550</xdr:colOff>
      <xdr:row>4</xdr:row>
      <xdr:rowOff>157162</xdr:rowOff>
    </xdr:from>
    <xdr:to>
      <xdr:col>19</xdr:col>
      <xdr:colOff>514350</xdr:colOff>
      <xdr:row>19</xdr:row>
      <xdr:rowOff>33337</xdr:rowOff>
    </xdr:to>
    <xdr:graphicFrame macro="">
      <xdr:nvGraphicFramePr>
        <xdr:cNvPr id="2" name="Chart 1">
          <a:extLst>
            <a:ext uri="{FF2B5EF4-FFF2-40B4-BE49-F238E27FC236}">
              <a16:creationId xmlns:a16="http://schemas.microsoft.com/office/drawing/2014/main" id="{00000000-0008-0000-0D00-000002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15.xml><?xml version="1.0" encoding="utf-8"?>
<xdr:wsDr xmlns:xdr="http://schemas.openxmlformats.org/drawingml/2006/spreadsheetDrawing" xmlns:a="http://schemas.openxmlformats.org/drawingml/2006/main">
  <xdr:twoCellAnchor>
    <xdr:from>
      <xdr:col>9</xdr:col>
      <xdr:colOff>414337</xdr:colOff>
      <xdr:row>12</xdr:row>
      <xdr:rowOff>42862</xdr:rowOff>
    </xdr:from>
    <xdr:to>
      <xdr:col>17</xdr:col>
      <xdr:colOff>109537</xdr:colOff>
      <xdr:row>26</xdr:row>
      <xdr:rowOff>109537</xdr:rowOff>
    </xdr:to>
    <xdr:graphicFrame macro="">
      <xdr:nvGraphicFramePr>
        <xdr:cNvPr id="2" name="Chart 1">
          <a:extLst>
            <a:ext uri="{FF2B5EF4-FFF2-40B4-BE49-F238E27FC236}">
              <a16:creationId xmlns:a16="http://schemas.microsoft.com/office/drawing/2014/main" id="{00000000-0008-0000-0E00-000002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16.xml><?xml version="1.0" encoding="utf-8"?>
<xdr:wsDr xmlns:xdr="http://schemas.openxmlformats.org/drawingml/2006/spreadsheetDrawing" xmlns:a="http://schemas.openxmlformats.org/drawingml/2006/main">
  <xdr:twoCellAnchor>
    <xdr:from>
      <xdr:col>10</xdr:col>
      <xdr:colOff>576262</xdr:colOff>
      <xdr:row>8</xdr:row>
      <xdr:rowOff>138112</xdr:rowOff>
    </xdr:from>
    <xdr:to>
      <xdr:col>18</xdr:col>
      <xdr:colOff>271462</xdr:colOff>
      <xdr:row>23</xdr:row>
      <xdr:rowOff>23812</xdr:rowOff>
    </xdr:to>
    <xdr:graphicFrame macro="">
      <xdr:nvGraphicFramePr>
        <xdr:cNvPr id="2" name="Chart 1">
          <a:extLst>
            <a:ext uri="{FF2B5EF4-FFF2-40B4-BE49-F238E27FC236}">
              <a16:creationId xmlns:a16="http://schemas.microsoft.com/office/drawing/2014/main" id="{00000000-0008-0000-0F00-000002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17.xml><?xml version="1.0" encoding="utf-8"?>
<xdr:wsDr xmlns:xdr="http://schemas.openxmlformats.org/drawingml/2006/spreadsheetDrawing" xmlns:a="http://schemas.openxmlformats.org/drawingml/2006/main">
  <xdr:twoCellAnchor>
    <xdr:from>
      <xdr:col>11</xdr:col>
      <xdr:colOff>300037</xdr:colOff>
      <xdr:row>6</xdr:row>
      <xdr:rowOff>195262</xdr:rowOff>
    </xdr:from>
    <xdr:to>
      <xdr:col>18</xdr:col>
      <xdr:colOff>604837</xdr:colOff>
      <xdr:row>21</xdr:row>
      <xdr:rowOff>71437</xdr:rowOff>
    </xdr:to>
    <xdr:graphicFrame macro="">
      <xdr:nvGraphicFramePr>
        <xdr:cNvPr id="2" name="Chart 1">
          <a:extLst>
            <a:ext uri="{FF2B5EF4-FFF2-40B4-BE49-F238E27FC236}">
              <a16:creationId xmlns:a16="http://schemas.microsoft.com/office/drawing/2014/main" id="{00000000-0008-0000-1000-000002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18.xml><?xml version="1.0" encoding="utf-8"?>
<xdr:wsDr xmlns:xdr="http://schemas.openxmlformats.org/drawingml/2006/spreadsheetDrawing" xmlns:a="http://schemas.openxmlformats.org/drawingml/2006/main">
  <xdr:twoCellAnchor>
    <xdr:from>
      <xdr:col>7</xdr:col>
      <xdr:colOff>585787</xdr:colOff>
      <xdr:row>1</xdr:row>
      <xdr:rowOff>157162</xdr:rowOff>
    </xdr:from>
    <xdr:to>
      <xdr:col>15</xdr:col>
      <xdr:colOff>280987</xdr:colOff>
      <xdr:row>16</xdr:row>
      <xdr:rowOff>42862</xdr:rowOff>
    </xdr:to>
    <xdr:graphicFrame macro="">
      <xdr:nvGraphicFramePr>
        <xdr:cNvPr id="2" name="Chart 1">
          <a:extLst>
            <a:ext uri="{FF2B5EF4-FFF2-40B4-BE49-F238E27FC236}">
              <a16:creationId xmlns:a16="http://schemas.microsoft.com/office/drawing/2014/main" id="{00000000-0008-0000-1100-000002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19.xml><?xml version="1.0" encoding="utf-8"?>
<xdr:wsDr xmlns:xdr="http://schemas.openxmlformats.org/drawingml/2006/spreadsheetDrawing" xmlns:a="http://schemas.openxmlformats.org/drawingml/2006/main">
  <xdr:twoCellAnchor>
    <xdr:from>
      <xdr:col>11</xdr:col>
      <xdr:colOff>557212</xdr:colOff>
      <xdr:row>7</xdr:row>
      <xdr:rowOff>52387</xdr:rowOff>
    </xdr:from>
    <xdr:to>
      <xdr:col>19</xdr:col>
      <xdr:colOff>252412</xdr:colOff>
      <xdr:row>21</xdr:row>
      <xdr:rowOff>128587</xdr:rowOff>
    </xdr:to>
    <xdr:graphicFrame macro="">
      <xdr:nvGraphicFramePr>
        <xdr:cNvPr id="2" name="Chart 1">
          <a:extLst>
            <a:ext uri="{FF2B5EF4-FFF2-40B4-BE49-F238E27FC236}">
              <a16:creationId xmlns:a16="http://schemas.microsoft.com/office/drawing/2014/main" id="{00000000-0008-0000-1200-000002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0.xml><?xml version="1.0" encoding="utf-8"?>
<xdr:wsDr xmlns:xdr="http://schemas.openxmlformats.org/drawingml/2006/spreadsheetDrawing" xmlns:a="http://schemas.openxmlformats.org/drawingml/2006/main">
  <xdr:twoCellAnchor>
    <xdr:from>
      <xdr:col>7</xdr:col>
      <xdr:colOff>547687</xdr:colOff>
      <xdr:row>12</xdr:row>
      <xdr:rowOff>61912</xdr:rowOff>
    </xdr:from>
    <xdr:to>
      <xdr:col>15</xdr:col>
      <xdr:colOff>242887</xdr:colOff>
      <xdr:row>26</xdr:row>
      <xdr:rowOff>138112</xdr:rowOff>
    </xdr:to>
    <xdr:graphicFrame macro="">
      <xdr:nvGraphicFramePr>
        <xdr:cNvPr id="2" name="Chart 1">
          <a:extLst>
            <a:ext uri="{FF2B5EF4-FFF2-40B4-BE49-F238E27FC236}">
              <a16:creationId xmlns:a16="http://schemas.microsoft.com/office/drawing/2014/main" id="{00000000-0008-0000-1300-000002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1.xml><?xml version="1.0" encoding="utf-8"?>
<xdr:wsDr xmlns:xdr="http://schemas.openxmlformats.org/drawingml/2006/spreadsheetDrawing" xmlns:a="http://schemas.openxmlformats.org/drawingml/2006/main">
  <xdr:twoCellAnchor>
    <xdr:from>
      <xdr:col>7</xdr:col>
      <xdr:colOff>152400</xdr:colOff>
      <xdr:row>7</xdr:row>
      <xdr:rowOff>23812</xdr:rowOff>
    </xdr:from>
    <xdr:to>
      <xdr:col>14</xdr:col>
      <xdr:colOff>457200</xdr:colOff>
      <xdr:row>21</xdr:row>
      <xdr:rowOff>100012</xdr:rowOff>
    </xdr:to>
    <xdr:graphicFrame macro="">
      <xdr:nvGraphicFramePr>
        <xdr:cNvPr id="2" name="Chart 1">
          <a:extLst>
            <a:ext uri="{FF2B5EF4-FFF2-40B4-BE49-F238E27FC236}">
              <a16:creationId xmlns:a16="http://schemas.microsoft.com/office/drawing/2014/main" id="{00000000-0008-0000-1400-000002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2.xml><?xml version="1.0" encoding="utf-8"?>
<xdr:wsDr xmlns:xdr="http://schemas.openxmlformats.org/drawingml/2006/spreadsheetDrawing" xmlns:a="http://schemas.openxmlformats.org/drawingml/2006/main">
  <xdr:twoCellAnchor>
    <xdr:from>
      <xdr:col>9</xdr:col>
      <xdr:colOff>595312</xdr:colOff>
      <xdr:row>14</xdr:row>
      <xdr:rowOff>157162</xdr:rowOff>
    </xdr:from>
    <xdr:to>
      <xdr:col>16</xdr:col>
      <xdr:colOff>576262</xdr:colOff>
      <xdr:row>29</xdr:row>
      <xdr:rowOff>42862</xdr:rowOff>
    </xdr:to>
    <xdr:graphicFrame macro="">
      <xdr:nvGraphicFramePr>
        <xdr:cNvPr id="2" name="Chart 1">
          <a:extLst>
            <a:ext uri="{FF2B5EF4-FFF2-40B4-BE49-F238E27FC236}">
              <a16:creationId xmlns:a16="http://schemas.microsoft.com/office/drawing/2014/main" id="{00000000-0008-0000-1500-000002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3.xml><?xml version="1.0" encoding="utf-8"?>
<xdr:wsDr xmlns:xdr="http://schemas.openxmlformats.org/drawingml/2006/spreadsheetDrawing" xmlns:a="http://schemas.openxmlformats.org/drawingml/2006/main">
  <xdr:oneCellAnchor>
    <xdr:from>
      <xdr:col>2</xdr:col>
      <xdr:colOff>247650</xdr:colOff>
      <xdr:row>22</xdr:row>
      <xdr:rowOff>158750</xdr:rowOff>
    </xdr:from>
    <xdr:ext cx="4704762" cy="2852154"/>
    <xdr:pic>
      <xdr:nvPicPr>
        <xdr:cNvPr id="2" name="Picture 1" descr="Series 1 chart. To view data, switch to Table View or Use Create Report with Microsoft Excel chart format or Extract Data to access the details." title="Series 1">
          <a:extLst>
            <a:ext uri="{FF2B5EF4-FFF2-40B4-BE49-F238E27FC236}">
              <a16:creationId xmlns:a16="http://schemas.microsoft.com/office/drawing/2014/main" id="{00000000-0008-0000-1900-000002000000}"/>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1466850" y="3721100"/>
          <a:ext cx="4704762" cy="2852154"/>
        </a:xfrm>
        <a:prstGeom prst="rect">
          <a:avLst/>
        </a:prstGeom>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11.xml"/></Relationships>
</file>

<file path=xl/worksheets/_rels/sheet12.xml.rels><?xml version="1.0" encoding="UTF-8" standalone="yes"?>
<Relationships xmlns="http://schemas.openxmlformats.org/package/2006/relationships"><Relationship Id="rId1" Type="http://schemas.openxmlformats.org/officeDocument/2006/relationships/drawing" Target="../drawings/drawing12.xml"/></Relationships>
</file>

<file path=xl/worksheets/_rels/sheet13.xml.rels><?xml version="1.0" encoding="UTF-8" standalone="yes"?>
<Relationships xmlns="http://schemas.openxmlformats.org/package/2006/relationships"><Relationship Id="rId2" Type="http://schemas.openxmlformats.org/officeDocument/2006/relationships/drawing" Target="../drawings/drawing13.xml"/><Relationship Id="rId1" Type="http://schemas.openxmlformats.org/officeDocument/2006/relationships/printerSettings" Target="../printerSettings/printerSettings2.bin"/></Relationships>
</file>

<file path=xl/worksheets/_rels/sheet14.xml.rels><?xml version="1.0" encoding="UTF-8" standalone="yes"?>
<Relationships xmlns="http://schemas.openxmlformats.org/package/2006/relationships"><Relationship Id="rId1" Type="http://schemas.openxmlformats.org/officeDocument/2006/relationships/drawing" Target="../drawings/drawing14.xml"/></Relationships>
</file>

<file path=xl/worksheets/_rels/sheet15.xml.rels><?xml version="1.0" encoding="UTF-8" standalone="yes"?>
<Relationships xmlns="http://schemas.openxmlformats.org/package/2006/relationships"><Relationship Id="rId1" Type="http://schemas.openxmlformats.org/officeDocument/2006/relationships/drawing" Target="../drawings/drawing15.xml"/></Relationships>
</file>

<file path=xl/worksheets/_rels/sheet16.xml.rels><?xml version="1.0" encoding="UTF-8" standalone="yes"?>
<Relationships xmlns="http://schemas.openxmlformats.org/package/2006/relationships"><Relationship Id="rId1" Type="http://schemas.openxmlformats.org/officeDocument/2006/relationships/drawing" Target="../drawings/drawing16.xml"/></Relationships>
</file>

<file path=xl/worksheets/_rels/sheet17.xml.rels><?xml version="1.0" encoding="UTF-8" standalone="yes"?>
<Relationships xmlns="http://schemas.openxmlformats.org/package/2006/relationships"><Relationship Id="rId1" Type="http://schemas.openxmlformats.org/officeDocument/2006/relationships/drawing" Target="../drawings/drawing17.xml"/></Relationships>
</file>

<file path=xl/worksheets/_rels/sheet18.xml.rels><?xml version="1.0" encoding="UTF-8" standalone="yes"?>
<Relationships xmlns="http://schemas.openxmlformats.org/package/2006/relationships"><Relationship Id="rId1" Type="http://schemas.openxmlformats.org/officeDocument/2006/relationships/drawing" Target="../drawings/drawing18.xml"/></Relationships>
</file>

<file path=xl/worksheets/_rels/sheet19.xml.rels><?xml version="1.0" encoding="UTF-8" standalone="yes"?>
<Relationships xmlns="http://schemas.openxmlformats.org/package/2006/relationships"><Relationship Id="rId1" Type="http://schemas.openxmlformats.org/officeDocument/2006/relationships/drawing" Target="../drawings/drawing19.xml"/></Relationships>
</file>

<file path=xl/worksheets/_rels/sheet20.xml.rels><?xml version="1.0" encoding="UTF-8" standalone="yes"?>
<Relationships xmlns="http://schemas.openxmlformats.org/package/2006/relationships"><Relationship Id="rId1" Type="http://schemas.openxmlformats.org/officeDocument/2006/relationships/drawing" Target="../drawings/drawing20.xml"/></Relationships>
</file>

<file path=xl/worksheets/_rels/sheet21.xml.rels><?xml version="1.0" encoding="UTF-8" standalone="yes"?>
<Relationships xmlns="http://schemas.openxmlformats.org/package/2006/relationships"><Relationship Id="rId1" Type="http://schemas.openxmlformats.org/officeDocument/2006/relationships/drawing" Target="../drawings/drawing21.xml"/></Relationships>
</file>

<file path=xl/worksheets/_rels/sheet22.xml.rels><?xml version="1.0" encoding="UTF-8" standalone="yes"?>
<Relationships xmlns="http://schemas.openxmlformats.org/package/2006/relationships"><Relationship Id="rId1" Type="http://schemas.openxmlformats.org/officeDocument/2006/relationships/drawing" Target="../drawings/drawing22.xml"/></Relationships>
</file>

<file path=xl/worksheets/_rels/sheet26.xml.rels><?xml version="1.0" encoding="UTF-8" standalone="yes"?>
<Relationships xmlns="http://schemas.openxmlformats.org/package/2006/relationships"><Relationship Id="rId2" Type="http://schemas.openxmlformats.org/officeDocument/2006/relationships/drawing" Target="../drawings/drawing23.xml"/><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2:O28"/>
  <sheetViews>
    <sheetView zoomScaleNormal="100" workbookViewId="0">
      <selection activeCell="C24" sqref="C24"/>
    </sheetView>
  </sheetViews>
  <sheetFormatPr defaultRowHeight="14.4" x14ac:dyDescent="0.3"/>
  <cols>
    <col min="3" max="3" width="23.44140625" customWidth="1"/>
    <col min="4" max="4" width="22.5546875" customWidth="1"/>
  </cols>
  <sheetData>
    <row r="2" spans="1:4" ht="15" thickBot="1" x14ac:dyDescent="0.35">
      <c r="A2" s="1" t="s">
        <v>0</v>
      </c>
      <c r="B2" s="1" t="s">
        <v>1</v>
      </c>
      <c r="C2" s="3" t="s">
        <v>2</v>
      </c>
      <c r="D2" s="3" t="s">
        <v>3</v>
      </c>
    </row>
    <row r="3" spans="1:4" x14ac:dyDescent="0.3">
      <c r="A3" s="2">
        <v>1</v>
      </c>
      <c r="B3" s="2">
        <v>283</v>
      </c>
    </row>
    <row r="4" spans="1:4" x14ac:dyDescent="0.3">
      <c r="A4" s="2">
        <v>2</v>
      </c>
      <c r="B4" s="2">
        <v>288</v>
      </c>
    </row>
    <row r="5" spans="1:4" x14ac:dyDescent="0.3">
      <c r="A5" s="2">
        <v>3</v>
      </c>
      <c r="B5" s="2">
        <v>336</v>
      </c>
      <c r="C5">
        <f>AVERAGE(B3:B4)</f>
        <v>285.5</v>
      </c>
    </row>
    <row r="6" spans="1:4" x14ac:dyDescent="0.3">
      <c r="A6" s="2">
        <v>4</v>
      </c>
      <c r="B6" s="2">
        <v>388</v>
      </c>
      <c r="C6">
        <f>AVERAGE(B4:B5)</f>
        <v>312</v>
      </c>
    </row>
    <row r="7" spans="1:4" x14ac:dyDescent="0.3">
      <c r="A7" s="2">
        <v>5</v>
      </c>
      <c r="B7" s="2">
        <v>406</v>
      </c>
      <c r="C7">
        <f t="shared" ref="C7:C22" si="0">AVERAGE(B5:B6)</f>
        <v>362</v>
      </c>
      <c r="D7">
        <f>AVERAGE(B3:B6)</f>
        <v>323.75</v>
      </c>
    </row>
    <row r="8" spans="1:4" x14ac:dyDescent="0.3">
      <c r="A8" s="2">
        <v>6</v>
      </c>
      <c r="B8" s="2">
        <v>412</v>
      </c>
      <c r="C8">
        <f t="shared" si="0"/>
        <v>397</v>
      </c>
      <c r="D8">
        <f t="shared" ref="D8:D22" si="1">AVERAGE(B4:B7)</f>
        <v>354.5</v>
      </c>
    </row>
    <row r="9" spans="1:4" x14ac:dyDescent="0.3">
      <c r="A9" s="2">
        <v>7</v>
      </c>
      <c r="B9" s="2">
        <v>416</v>
      </c>
      <c r="C9">
        <f t="shared" si="0"/>
        <v>409</v>
      </c>
      <c r="D9">
        <f t="shared" si="1"/>
        <v>385.5</v>
      </c>
    </row>
    <row r="10" spans="1:4" x14ac:dyDescent="0.3">
      <c r="A10" s="2">
        <v>8</v>
      </c>
      <c r="B10" s="2">
        <v>435</v>
      </c>
      <c r="C10">
        <f t="shared" si="0"/>
        <v>414</v>
      </c>
      <c r="D10">
        <f t="shared" si="1"/>
        <v>405.5</v>
      </c>
    </row>
    <row r="11" spans="1:4" x14ac:dyDescent="0.3">
      <c r="A11" s="2">
        <v>9</v>
      </c>
      <c r="B11" s="2">
        <v>428</v>
      </c>
      <c r="C11">
        <f t="shared" si="0"/>
        <v>425.5</v>
      </c>
      <c r="D11">
        <f t="shared" si="1"/>
        <v>417.25</v>
      </c>
    </row>
    <row r="12" spans="1:4" x14ac:dyDescent="0.3">
      <c r="A12" s="2">
        <v>10</v>
      </c>
      <c r="B12" s="2">
        <v>435</v>
      </c>
      <c r="C12">
        <f t="shared" si="0"/>
        <v>431.5</v>
      </c>
      <c r="D12">
        <f t="shared" si="1"/>
        <v>422.75</v>
      </c>
    </row>
    <row r="13" spans="1:4" x14ac:dyDescent="0.3">
      <c r="A13" s="2">
        <v>11</v>
      </c>
      <c r="B13" s="2">
        <v>462</v>
      </c>
      <c r="C13">
        <f t="shared" si="0"/>
        <v>431.5</v>
      </c>
      <c r="D13">
        <f t="shared" si="1"/>
        <v>428.5</v>
      </c>
    </row>
    <row r="14" spans="1:4" x14ac:dyDescent="0.3">
      <c r="A14" s="2">
        <v>12</v>
      </c>
      <c r="B14" s="2">
        <v>452</v>
      </c>
      <c r="C14">
        <f t="shared" si="0"/>
        <v>448.5</v>
      </c>
      <c r="D14">
        <f t="shared" si="1"/>
        <v>440</v>
      </c>
    </row>
    <row r="15" spans="1:4" x14ac:dyDescent="0.3">
      <c r="A15" s="2">
        <v>13</v>
      </c>
      <c r="B15" s="2">
        <v>474</v>
      </c>
      <c r="C15">
        <f t="shared" si="0"/>
        <v>457</v>
      </c>
      <c r="D15">
        <f t="shared" si="1"/>
        <v>444.25</v>
      </c>
    </row>
    <row r="16" spans="1:4" x14ac:dyDescent="0.3">
      <c r="A16" s="2">
        <v>14</v>
      </c>
      <c r="B16" s="2">
        <v>476</v>
      </c>
      <c r="C16">
        <f t="shared" si="0"/>
        <v>463</v>
      </c>
      <c r="D16">
        <f t="shared" si="1"/>
        <v>455.75</v>
      </c>
    </row>
    <row r="17" spans="1:15" x14ac:dyDescent="0.3">
      <c r="A17" s="2">
        <v>15</v>
      </c>
      <c r="B17" s="2">
        <v>497</v>
      </c>
      <c r="C17">
        <f t="shared" si="0"/>
        <v>475</v>
      </c>
      <c r="D17">
        <f t="shared" si="1"/>
        <v>466</v>
      </c>
    </row>
    <row r="18" spans="1:15" x14ac:dyDescent="0.3">
      <c r="A18" s="2">
        <v>16</v>
      </c>
      <c r="B18" s="2">
        <v>487</v>
      </c>
      <c r="C18">
        <f t="shared" si="0"/>
        <v>486.5</v>
      </c>
      <c r="D18">
        <f t="shared" si="1"/>
        <v>474.75</v>
      </c>
    </row>
    <row r="19" spans="1:15" x14ac:dyDescent="0.3">
      <c r="A19" s="2">
        <v>17</v>
      </c>
      <c r="B19" s="2">
        <v>523</v>
      </c>
      <c r="C19">
        <f t="shared" si="0"/>
        <v>492</v>
      </c>
      <c r="D19">
        <f t="shared" si="1"/>
        <v>483.5</v>
      </c>
    </row>
    <row r="20" spans="1:15" x14ac:dyDescent="0.3">
      <c r="A20" s="2">
        <v>18</v>
      </c>
      <c r="B20" s="2">
        <v>528</v>
      </c>
      <c r="C20">
        <f t="shared" si="0"/>
        <v>505</v>
      </c>
      <c r="D20">
        <f t="shared" si="1"/>
        <v>495.75</v>
      </c>
    </row>
    <row r="21" spans="1:15" x14ac:dyDescent="0.3">
      <c r="A21" s="2">
        <v>19</v>
      </c>
      <c r="B21" s="2">
        <v>532</v>
      </c>
      <c r="C21">
        <f t="shared" si="0"/>
        <v>525.5</v>
      </c>
      <c r="D21">
        <f t="shared" si="1"/>
        <v>508.75</v>
      </c>
      <c r="F21" s="118" t="s">
        <v>4</v>
      </c>
      <c r="G21" s="118"/>
      <c r="H21" s="118"/>
      <c r="I21" s="118"/>
      <c r="J21" s="118"/>
      <c r="K21" s="118"/>
      <c r="L21" s="118"/>
      <c r="M21" s="118"/>
      <c r="N21" s="118"/>
      <c r="O21" s="118"/>
    </row>
    <row r="22" spans="1:15" ht="15" thickBot="1" x14ac:dyDescent="0.35">
      <c r="A22" s="6">
        <v>20</v>
      </c>
      <c r="B22" s="6">
        <v>552</v>
      </c>
      <c r="C22" s="7">
        <f t="shared" si="0"/>
        <v>530</v>
      </c>
      <c r="D22" s="7">
        <f t="shared" si="1"/>
        <v>517.5</v>
      </c>
    </row>
    <row r="23" spans="1:15" x14ac:dyDescent="0.3">
      <c r="A23" s="2">
        <v>21</v>
      </c>
      <c r="C23">
        <f>AVERAGE(B21,B22)</f>
        <v>542</v>
      </c>
      <c r="D23">
        <f>AVERAGE(B19:B22)</f>
        <v>533.75</v>
      </c>
    </row>
    <row r="24" spans="1:15" x14ac:dyDescent="0.3">
      <c r="A24" s="2">
        <v>22</v>
      </c>
      <c r="C24">
        <f>AVERAGE(B22,C23)</f>
        <v>547</v>
      </c>
      <c r="D24">
        <f>AVERAGE(B20:B22,D23)</f>
        <v>536.4375</v>
      </c>
    </row>
    <row r="25" spans="1:15" x14ac:dyDescent="0.3">
      <c r="A25" s="2">
        <v>23</v>
      </c>
      <c r="C25">
        <f>AVERAGE(C23:C24)</f>
        <v>544.5</v>
      </c>
      <c r="D25">
        <f>AVERAGE(B21:B22,D23:D24)</f>
        <v>538.546875</v>
      </c>
    </row>
    <row r="26" spans="1:15" x14ac:dyDescent="0.3">
      <c r="A26" s="2">
        <v>24</v>
      </c>
      <c r="C26">
        <f>AVERAGE(C24:C25)</f>
        <v>545.75</v>
      </c>
      <c r="D26">
        <f>AVERAGE(B22,D23:D25)</f>
        <v>540.18359375</v>
      </c>
    </row>
    <row r="28" spans="1:15" x14ac:dyDescent="0.3">
      <c r="A28" t="s">
        <v>225</v>
      </c>
    </row>
  </sheetData>
  <mergeCells count="1">
    <mergeCell ref="F21:O21"/>
  </mergeCells>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I25"/>
  <sheetViews>
    <sheetView workbookViewId="0">
      <selection activeCell="C7" sqref="C7"/>
    </sheetView>
  </sheetViews>
  <sheetFormatPr defaultRowHeight="14.4" x14ac:dyDescent="0.3"/>
  <cols>
    <col min="3" max="3" width="15.33203125" customWidth="1"/>
    <col min="4" max="4" width="22.6640625" customWidth="1"/>
  </cols>
  <sheetData>
    <row r="1" spans="1:9" x14ac:dyDescent="0.3">
      <c r="A1" t="s">
        <v>7</v>
      </c>
    </row>
    <row r="3" spans="1:9" x14ac:dyDescent="0.3">
      <c r="A3" s="1" t="s">
        <v>0</v>
      </c>
      <c r="B3" s="1" t="s">
        <v>1</v>
      </c>
      <c r="C3" s="5" t="s">
        <v>5</v>
      </c>
      <c r="D3" s="5" t="s">
        <v>6</v>
      </c>
      <c r="E3" s="5" t="s">
        <v>8</v>
      </c>
      <c r="F3" s="5" t="s">
        <v>9</v>
      </c>
      <c r="G3" s="5" t="s">
        <v>10</v>
      </c>
    </row>
    <row r="4" spans="1:9" x14ac:dyDescent="0.3">
      <c r="A4" s="2">
        <v>1</v>
      </c>
      <c r="B4" s="2">
        <v>283</v>
      </c>
    </row>
    <row r="5" spans="1:9" x14ac:dyDescent="0.3">
      <c r="A5" s="2">
        <v>2</v>
      </c>
      <c r="B5" s="2">
        <v>288</v>
      </c>
    </row>
    <row r="6" spans="1:9" x14ac:dyDescent="0.3">
      <c r="A6" s="2">
        <v>3</v>
      </c>
      <c r="B6" s="2">
        <v>336</v>
      </c>
    </row>
    <row r="7" spans="1:9" x14ac:dyDescent="0.3">
      <c r="A7" s="2">
        <v>4</v>
      </c>
      <c r="B7" s="2">
        <v>388</v>
      </c>
      <c r="C7">
        <f>AVERAGE(B4:B7)</f>
        <v>323.75</v>
      </c>
    </row>
    <row r="8" spans="1:9" x14ac:dyDescent="0.3">
      <c r="A8" s="2">
        <v>5</v>
      </c>
      <c r="B8" s="2">
        <v>406</v>
      </c>
      <c r="C8">
        <f t="shared" ref="C8:D23" si="0">AVERAGE(B5:B8)</f>
        <v>354.5</v>
      </c>
    </row>
    <row r="9" spans="1:9" x14ac:dyDescent="0.3">
      <c r="A9" s="2">
        <v>6</v>
      </c>
      <c r="B9" s="2">
        <v>412</v>
      </c>
      <c r="C9">
        <f t="shared" si="0"/>
        <v>385.5</v>
      </c>
    </row>
    <row r="10" spans="1:9" x14ac:dyDescent="0.3">
      <c r="A10" s="2">
        <v>7</v>
      </c>
      <c r="B10" s="2">
        <v>416</v>
      </c>
      <c r="C10">
        <f t="shared" si="0"/>
        <v>405.5</v>
      </c>
      <c r="D10">
        <f>AVERAGE(C7:C10)</f>
        <v>367.3125</v>
      </c>
      <c r="E10">
        <f>2*C10-D10</f>
        <v>443.6875</v>
      </c>
      <c r="F10">
        <f t="shared" ref="F10:F11" si="1">2*(C10-D10)/(4-1)</f>
        <v>25.458333333333332</v>
      </c>
    </row>
    <row r="11" spans="1:9" x14ac:dyDescent="0.3">
      <c r="A11" s="2">
        <v>8</v>
      </c>
      <c r="B11" s="2">
        <v>435</v>
      </c>
      <c r="C11">
        <f t="shared" si="0"/>
        <v>417.25</v>
      </c>
      <c r="D11">
        <f t="shared" si="0"/>
        <v>390.6875</v>
      </c>
      <c r="E11">
        <f t="shared" ref="E11:E23" si="2">2*C11-D11</f>
        <v>443.8125</v>
      </c>
      <c r="F11">
        <f t="shared" si="1"/>
        <v>17.708333333333332</v>
      </c>
      <c r="G11">
        <f>E10+F10</f>
        <v>469.14583333333331</v>
      </c>
    </row>
    <row r="12" spans="1:9" x14ac:dyDescent="0.3">
      <c r="A12" s="2">
        <v>9</v>
      </c>
      <c r="B12" s="2">
        <v>428</v>
      </c>
      <c r="C12">
        <f t="shared" si="0"/>
        <v>422.75</v>
      </c>
      <c r="D12">
        <f t="shared" si="0"/>
        <v>407.75</v>
      </c>
      <c r="E12">
        <f t="shared" si="2"/>
        <v>437.75</v>
      </c>
      <c r="F12">
        <f>2*(C12-D12)/(4-1)</f>
        <v>10</v>
      </c>
      <c r="G12">
        <f t="shared" ref="G12" si="3">E11+F11</f>
        <v>461.52083333333331</v>
      </c>
      <c r="I12">
        <v>12</v>
      </c>
    </row>
    <row r="13" spans="1:9" x14ac:dyDescent="0.3">
      <c r="A13" s="2">
        <v>10</v>
      </c>
      <c r="B13" s="2">
        <v>435</v>
      </c>
      <c r="C13">
        <f t="shared" si="0"/>
        <v>428.5</v>
      </c>
      <c r="D13">
        <f t="shared" si="0"/>
        <v>418.5</v>
      </c>
      <c r="E13">
        <f t="shared" si="2"/>
        <v>438.5</v>
      </c>
      <c r="F13">
        <f>2*(C13-D13)/(4-1)</f>
        <v>6.666666666666667</v>
      </c>
      <c r="G13">
        <f>E12+F12</f>
        <v>447.75</v>
      </c>
    </row>
    <row r="14" spans="1:9" x14ac:dyDescent="0.3">
      <c r="A14" s="2">
        <v>11</v>
      </c>
      <c r="B14" s="2">
        <v>462</v>
      </c>
      <c r="C14">
        <f t="shared" si="0"/>
        <v>440</v>
      </c>
      <c r="D14">
        <f t="shared" si="0"/>
        <v>427.125</v>
      </c>
      <c r="E14">
        <f t="shared" si="2"/>
        <v>452.875</v>
      </c>
      <c r="F14">
        <f t="shared" ref="F14:F23" si="4">2*(C14-D14)/(4-1)</f>
        <v>8.5833333333333339</v>
      </c>
      <c r="G14">
        <f t="shared" ref="G14:G23" si="5">E13+F13</f>
        <v>445.16666666666669</v>
      </c>
    </row>
    <row r="15" spans="1:9" x14ac:dyDescent="0.3">
      <c r="A15" s="2">
        <v>12</v>
      </c>
      <c r="B15" s="2">
        <v>452</v>
      </c>
      <c r="C15">
        <f t="shared" si="0"/>
        <v>444.25</v>
      </c>
      <c r="D15">
        <f t="shared" si="0"/>
        <v>433.875</v>
      </c>
      <c r="E15">
        <f t="shared" si="2"/>
        <v>454.625</v>
      </c>
      <c r="F15">
        <f t="shared" si="4"/>
        <v>6.916666666666667</v>
      </c>
      <c r="G15">
        <f t="shared" si="5"/>
        <v>461.45833333333331</v>
      </c>
    </row>
    <row r="16" spans="1:9" x14ac:dyDescent="0.3">
      <c r="A16" s="2">
        <v>13</v>
      </c>
      <c r="B16" s="2">
        <v>474</v>
      </c>
      <c r="C16">
        <f t="shared" si="0"/>
        <v>455.75</v>
      </c>
      <c r="D16">
        <f t="shared" si="0"/>
        <v>442.125</v>
      </c>
      <c r="E16">
        <f t="shared" si="2"/>
        <v>469.375</v>
      </c>
      <c r="F16">
        <f t="shared" si="4"/>
        <v>9.0833333333333339</v>
      </c>
      <c r="G16">
        <f t="shared" si="5"/>
        <v>461.54166666666669</v>
      </c>
    </row>
    <row r="17" spans="1:7" x14ac:dyDescent="0.3">
      <c r="A17" s="2">
        <v>14</v>
      </c>
      <c r="B17" s="2">
        <v>476</v>
      </c>
      <c r="C17">
        <f t="shared" si="0"/>
        <v>466</v>
      </c>
      <c r="D17">
        <f t="shared" si="0"/>
        <v>451.5</v>
      </c>
      <c r="E17">
        <f t="shared" si="2"/>
        <v>480.5</v>
      </c>
      <c r="F17">
        <f t="shared" si="4"/>
        <v>9.6666666666666661</v>
      </c>
      <c r="G17">
        <f t="shared" si="5"/>
        <v>478.45833333333331</v>
      </c>
    </row>
    <row r="18" spans="1:7" x14ac:dyDescent="0.3">
      <c r="A18" s="2">
        <v>15</v>
      </c>
      <c r="B18" s="2">
        <v>497</v>
      </c>
      <c r="C18">
        <f t="shared" si="0"/>
        <v>474.75</v>
      </c>
      <c r="D18">
        <f t="shared" si="0"/>
        <v>460.1875</v>
      </c>
      <c r="E18">
        <f t="shared" si="2"/>
        <v>489.3125</v>
      </c>
      <c r="F18">
        <f t="shared" si="4"/>
        <v>9.7083333333333339</v>
      </c>
      <c r="G18">
        <f t="shared" si="5"/>
        <v>490.16666666666669</v>
      </c>
    </row>
    <row r="19" spans="1:7" x14ac:dyDescent="0.3">
      <c r="A19" s="2">
        <v>16</v>
      </c>
      <c r="B19" s="2">
        <v>487</v>
      </c>
      <c r="C19">
        <f t="shared" si="0"/>
        <v>483.5</v>
      </c>
      <c r="D19">
        <f t="shared" si="0"/>
        <v>470</v>
      </c>
      <c r="E19">
        <f t="shared" si="2"/>
        <v>497</v>
      </c>
      <c r="F19">
        <f t="shared" si="4"/>
        <v>9</v>
      </c>
      <c r="G19">
        <f t="shared" si="5"/>
        <v>499.02083333333331</v>
      </c>
    </row>
    <row r="20" spans="1:7" x14ac:dyDescent="0.3">
      <c r="A20" s="2">
        <v>17</v>
      </c>
      <c r="B20" s="2">
        <v>523</v>
      </c>
      <c r="C20">
        <f t="shared" si="0"/>
        <v>495.75</v>
      </c>
      <c r="D20">
        <f t="shared" si="0"/>
        <v>480</v>
      </c>
      <c r="E20">
        <f t="shared" si="2"/>
        <v>511.5</v>
      </c>
      <c r="F20">
        <f t="shared" si="4"/>
        <v>10.5</v>
      </c>
      <c r="G20">
        <f t="shared" si="5"/>
        <v>506</v>
      </c>
    </row>
    <row r="21" spans="1:7" x14ac:dyDescent="0.3">
      <c r="A21" s="2">
        <v>18</v>
      </c>
      <c r="B21" s="2">
        <v>528</v>
      </c>
      <c r="C21">
        <f t="shared" si="0"/>
        <v>508.75</v>
      </c>
      <c r="D21">
        <f t="shared" si="0"/>
        <v>490.6875</v>
      </c>
      <c r="E21">
        <f t="shared" si="2"/>
        <v>526.8125</v>
      </c>
      <c r="F21">
        <f t="shared" si="4"/>
        <v>12.041666666666666</v>
      </c>
      <c r="G21">
        <f t="shared" si="5"/>
        <v>522</v>
      </c>
    </row>
    <row r="22" spans="1:7" x14ac:dyDescent="0.3">
      <c r="A22" s="2">
        <v>19</v>
      </c>
      <c r="B22" s="2">
        <v>532</v>
      </c>
      <c r="C22">
        <f t="shared" si="0"/>
        <v>517.5</v>
      </c>
      <c r="D22">
        <f t="shared" si="0"/>
        <v>501.375</v>
      </c>
      <c r="E22">
        <f t="shared" si="2"/>
        <v>533.625</v>
      </c>
      <c r="F22">
        <f t="shared" si="4"/>
        <v>10.75</v>
      </c>
      <c r="G22">
        <f t="shared" si="5"/>
        <v>538.85416666666663</v>
      </c>
    </row>
    <row r="23" spans="1:7" ht="15" thickBot="1" x14ac:dyDescent="0.35">
      <c r="A23" s="6">
        <v>20</v>
      </c>
      <c r="B23" s="6">
        <v>552</v>
      </c>
      <c r="C23" s="7">
        <f t="shared" si="0"/>
        <v>533.75</v>
      </c>
      <c r="D23" s="7">
        <f t="shared" si="0"/>
        <v>513.9375</v>
      </c>
      <c r="E23" s="7">
        <f t="shared" si="2"/>
        <v>553.5625</v>
      </c>
      <c r="F23" s="7">
        <f t="shared" si="4"/>
        <v>13.208333333333334</v>
      </c>
      <c r="G23" s="7">
        <f t="shared" si="5"/>
        <v>544.375</v>
      </c>
    </row>
    <row r="24" spans="1:7" x14ac:dyDescent="0.3">
      <c r="A24" s="2">
        <v>21</v>
      </c>
      <c r="G24">
        <f>E23+F23</f>
        <v>566.77083333333337</v>
      </c>
    </row>
    <row r="25" spans="1:7" x14ac:dyDescent="0.3">
      <c r="A25" s="2">
        <v>22</v>
      </c>
      <c r="G25">
        <f>E23+(A25-A23)*F23</f>
        <v>579.97916666666663</v>
      </c>
    </row>
  </sheetData>
  <pageMargins left="0.7" right="0.7" top="0.75" bottom="0.75" header="0.3" footer="0.3"/>
  <pageSetup orientation="portrait" horizontalDpi="1200" verticalDpi="1200"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2:S51"/>
  <sheetViews>
    <sheetView topLeftCell="A24" workbookViewId="0">
      <selection activeCell="E50" sqref="E50:E51"/>
    </sheetView>
  </sheetViews>
  <sheetFormatPr defaultRowHeight="14.4" x14ac:dyDescent="0.3"/>
  <cols>
    <col min="2" max="2" width="10" customWidth="1"/>
    <col min="3" max="3" width="21.88671875" customWidth="1"/>
    <col min="4" max="4" width="24.109375" customWidth="1"/>
    <col min="6" max="6" width="18.109375" customWidth="1"/>
  </cols>
  <sheetData>
    <row r="2" spans="1:7" x14ac:dyDescent="0.3">
      <c r="A2" t="s">
        <v>11</v>
      </c>
    </row>
    <row r="3" spans="1:7" x14ac:dyDescent="0.3">
      <c r="A3" s="1" t="s">
        <v>54</v>
      </c>
      <c r="B3" s="1" t="s">
        <v>55</v>
      </c>
      <c r="C3" s="5" t="s">
        <v>50</v>
      </c>
    </row>
    <row r="4" spans="1:7" x14ac:dyDescent="0.3">
      <c r="A4" s="2">
        <v>1</v>
      </c>
      <c r="B4" s="2">
        <v>283</v>
      </c>
      <c r="C4">
        <f t="shared" ref="C4:C25" si="0">$G$5+A4*$G$6</f>
        <v>324.32857142857142</v>
      </c>
      <c r="F4" t="s">
        <v>57</v>
      </c>
    </row>
    <row r="5" spans="1:7" x14ac:dyDescent="0.3">
      <c r="A5" s="2">
        <v>2</v>
      </c>
      <c r="B5" s="2">
        <v>288</v>
      </c>
      <c r="C5">
        <f t="shared" si="0"/>
        <v>336.55714285714282</v>
      </c>
      <c r="F5" t="s">
        <v>44</v>
      </c>
      <c r="G5">
        <f>'Linear 10'!B17</f>
        <v>312.09999999999997</v>
      </c>
    </row>
    <row r="6" spans="1:7" x14ac:dyDescent="0.3">
      <c r="A6" s="2">
        <v>3</v>
      </c>
      <c r="B6" s="2">
        <v>336</v>
      </c>
      <c r="C6">
        <f t="shared" si="0"/>
        <v>348.78571428571428</v>
      </c>
      <c r="F6" t="s">
        <v>45</v>
      </c>
      <c r="G6">
        <f>'Linear 10'!B18</f>
        <v>12.228571428571431</v>
      </c>
    </row>
    <row r="7" spans="1:7" x14ac:dyDescent="0.3">
      <c r="A7" s="2">
        <v>4</v>
      </c>
      <c r="B7" s="2">
        <v>388</v>
      </c>
      <c r="C7">
        <f t="shared" si="0"/>
        <v>361.01428571428568</v>
      </c>
      <c r="F7" t="s">
        <v>47</v>
      </c>
      <c r="G7">
        <f>'Linear 10'!B5</f>
        <v>0.919429559410328</v>
      </c>
    </row>
    <row r="8" spans="1:7" x14ac:dyDescent="0.3">
      <c r="A8" s="2">
        <v>5</v>
      </c>
      <c r="B8" s="2">
        <v>406</v>
      </c>
      <c r="C8">
        <f t="shared" si="0"/>
        <v>373.24285714285713</v>
      </c>
    </row>
    <row r="9" spans="1:7" x14ac:dyDescent="0.3">
      <c r="A9" s="2">
        <v>6</v>
      </c>
      <c r="B9" s="2">
        <v>412</v>
      </c>
      <c r="C9">
        <f t="shared" si="0"/>
        <v>385.47142857142853</v>
      </c>
      <c r="F9" t="s">
        <v>48</v>
      </c>
    </row>
    <row r="10" spans="1:7" x14ac:dyDescent="0.3">
      <c r="A10" s="2">
        <v>7</v>
      </c>
      <c r="B10" s="2">
        <v>416</v>
      </c>
      <c r="C10">
        <f t="shared" si="0"/>
        <v>397.7</v>
      </c>
      <c r="F10" t="s">
        <v>59</v>
      </c>
    </row>
    <row r="11" spans="1:7" x14ac:dyDescent="0.3">
      <c r="A11" s="2">
        <v>8</v>
      </c>
      <c r="B11" s="2">
        <v>435</v>
      </c>
      <c r="C11">
        <f t="shared" si="0"/>
        <v>409.92857142857144</v>
      </c>
      <c r="F11" t="s">
        <v>49</v>
      </c>
    </row>
    <row r="12" spans="1:7" x14ac:dyDescent="0.3">
      <c r="A12" s="2">
        <v>9</v>
      </c>
      <c r="B12" s="2">
        <v>428</v>
      </c>
      <c r="C12">
        <f t="shared" si="0"/>
        <v>422.15714285714284</v>
      </c>
    </row>
    <row r="13" spans="1:7" x14ac:dyDescent="0.3">
      <c r="A13" s="2">
        <v>10</v>
      </c>
      <c r="B13" s="2">
        <v>435</v>
      </c>
      <c r="C13">
        <f t="shared" si="0"/>
        <v>434.38571428571424</v>
      </c>
    </row>
    <row r="14" spans="1:7" x14ac:dyDescent="0.3">
      <c r="A14" s="2">
        <v>11</v>
      </c>
      <c r="B14" s="2">
        <v>462</v>
      </c>
      <c r="C14">
        <f t="shared" si="0"/>
        <v>446.6142857142857</v>
      </c>
    </row>
    <row r="15" spans="1:7" x14ac:dyDescent="0.3">
      <c r="A15" s="2">
        <v>12</v>
      </c>
      <c r="B15" s="2">
        <v>452</v>
      </c>
      <c r="C15">
        <f t="shared" si="0"/>
        <v>458.84285714285716</v>
      </c>
    </row>
    <row r="16" spans="1:7" x14ac:dyDescent="0.3">
      <c r="A16" s="2">
        <v>13</v>
      </c>
      <c r="B16" s="2">
        <v>474</v>
      </c>
      <c r="C16">
        <f t="shared" si="0"/>
        <v>471.07142857142856</v>
      </c>
    </row>
    <row r="17" spans="1:7" x14ac:dyDescent="0.3">
      <c r="A17" s="2">
        <v>14</v>
      </c>
      <c r="B17" s="2">
        <v>476</v>
      </c>
      <c r="C17">
        <f t="shared" si="0"/>
        <v>483.3</v>
      </c>
    </row>
    <row r="18" spans="1:7" x14ac:dyDescent="0.3">
      <c r="A18" s="2">
        <v>15</v>
      </c>
      <c r="B18" s="2">
        <v>497</v>
      </c>
      <c r="C18">
        <f t="shared" si="0"/>
        <v>495.52857142857147</v>
      </c>
    </row>
    <row r="19" spans="1:7" x14ac:dyDescent="0.3">
      <c r="A19" s="2">
        <v>16</v>
      </c>
      <c r="B19" s="2">
        <v>487</v>
      </c>
      <c r="C19">
        <f t="shared" si="0"/>
        <v>507.75714285714287</v>
      </c>
    </row>
    <row r="20" spans="1:7" x14ac:dyDescent="0.3">
      <c r="A20" s="2">
        <v>17</v>
      </c>
      <c r="B20" s="2">
        <v>523</v>
      </c>
      <c r="C20">
        <f t="shared" si="0"/>
        <v>519.98571428571427</v>
      </c>
    </row>
    <row r="21" spans="1:7" x14ac:dyDescent="0.3">
      <c r="A21" s="2">
        <v>18</v>
      </c>
      <c r="B21" s="2">
        <v>528</v>
      </c>
      <c r="C21">
        <f t="shared" si="0"/>
        <v>532.21428571428578</v>
      </c>
    </row>
    <row r="22" spans="1:7" x14ac:dyDescent="0.3">
      <c r="A22" s="2">
        <v>19</v>
      </c>
      <c r="B22" s="2">
        <v>532</v>
      </c>
      <c r="C22">
        <f t="shared" si="0"/>
        <v>544.44285714285718</v>
      </c>
    </row>
    <row r="23" spans="1:7" x14ac:dyDescent="0.3">
      <c r="A23" s="10">
        <v>20</v>
      </c>
      <c r="B23" s="10">
        <v>552</v>
      </c>
      <c r="C23" s="11">
        <f t="shared" si="0"/>
        <v>556.67142857142858</v>
      </c>
    </row>
    <row r="24" spans="1:7" x14ac:dyDescent="0.3">
      <c r="A24" s="2">
        <v>21</v>
      </c>
      <c r="C24">
        <f t="shared" si="0"/>
        <v>568.90000000000009</v>
      </c>
    </row>
    <row r="25" spans="1:7" x14ac:dyDescent="0.3">
      <c r="A25" s="2">
        <v>22</v>
      </c>
      <c r="C25">
        <f t="shared" si="0"/>
        <v>581.12857142857138</v>
      </c>
    </row>
    <row r="27" spans="1:7" x14ac:dyDescent="0.3">
      <c r="A27" t="s">
        <v>51</v>
      </c>
    </row>
    <row r="28" spans="1:7" x14ac:dyDescent="0.3">
      <c r="A28" t="s">
        <v>52</v>
      </c>
    </row>
    <row r="29" spans="1:7" x14ac:dyDescent="0.3">
      <c r="A29" s="1" t="s">
        <v>54</v>
      </c>
      <c r="B29" s="1" t="s">
        <v>53</v>
      </c>
      <c r="C29" s="1" t="s">
        <v>55</v>
      </c>
      <c r="D29" s="1" t="s">
        <v>50</v>
      </c>
    </row>
    <row r="30" spans="1:7" x14ac:dyDescent="0.3">
      <c r="A30" s="2">
        <v>1</v>
      </c>
      <c r="B30" s="2">
        <f>A30^2</f>
        <v>1</v>
      </c>
      <c r="C30" s="2">
        <v>283</v>
      </c>
      <c r="D30">
        <f>$G$31+$G$32*A30+$G$33*B30</f>
        <v>301.58181818181816</v>
      </c>
      <c r="F30" t="s">
        <v>57</v>
      </c>
    </row>
    <row r="31" spans="1:7" x14ac:dyDescent="0.3">
      <c r="A31" s="2">
        <v>2</v>
      </c>
      <c r="B31" s="2">
        <f t="shared" ref="B31:B51" si="1">A31^2</f>
        <v>4</v>
      </c>
      <c r="C31" s="2">
        <v>288</v>
      </c>
      <c r="D31">
        <f>$G$31+$G$32*A31+$G$33*B31</f>
        <v>320.9935748462064</v>
      </c>
      <c r="F31" t="s">
        <v>44</v>
      </c>
      <c r="G31">
        <f>'Quadratic 10'!B17</f>
        <v>281.37192982456139</v>
      </c>
    </row>
    <row r="32" spans="1:7" x14ac:dyDescent="0.3">
      <c r="A32" s="2">
        <v>3</v>
      </c>
      <c r="B32" s="2">
        <f t="shared" si="1"/>
        <v>9</v>
      </c>
      <c r="C32" s="2">
        <v>336</v>
      </c>
      <c r="D32">
        <f t="shared" ref="D32:D51" si="2">$G$31+$G$32*A32+$G$33*B32</f>
        <v>339.6071998177261</v>
      </c>
      <c r="F32" t="s">
        <v>45</v>
      </c>
      <c r="G32">
        <f>'Quadratic 10'!B18</f>
        <v>20.608954203691038</v>
      </c>
    </row>
    <row r="33" spans="1:19" x14ac:dyDescent="0.3">
      <c r="A33" s="2">
        <v>4</v>
      </c>
      <c r="B33" s="2">
        <f t="shared" si="1"/>
        <v>16</v>
      </c>
      <c r="C33" s="2">
        <v>388</v>
      </c>
      <c r="D33">
        <f t="shared" si="2"/>
        <v>357.42269309637726</v>
      </c>
      <c r="F33" t="s">
        <v>46</v>
      </c>
      <c r="G33">
        <f>'Quadratic 10'!B19</f>
        <v>-0.39906584643426707</v>
      </c>
    </row>
    <row r="34" spans="1:19" x14ac:dyDescent="0.3">
      <c r="A34" s="2">
        <v>5</v>
      </c>
      <c r="B34" s="2">
        <f t="shared" si="1"/>
        <v>25</v>
      </c>
      <c r="C34" s="2">
        <v>406</v>
      </c>
      <c r="D34">
        <f t="shared" si="2"/>
        <v>374.44005468215994</v>
      </c>
      <c r="F34" t="s">
        <v>47</v>
      </c>
      <c r="G34">
        <f>'Quadratic 10'!B5</f>
        <v>0.9452795304720113</v>
      </c>
    </row>
    <row r="35" spans="1:19" x14ac:dyDescent="0.3">
      <c r="A35" s="2">
        <v>6</v>
      </c>
      <c r="B35" s="2">
        <f t="shared" si="1"/>
        <v>36</v>
      </c>
      <c r="C35" s="2">
        <v>412</v>
      </c>
      <c r="D35">
        <f t="shared" si="2"/>
        <v>390.65928457507397</v>
      </c>
      <c r="F35" t="s">
        <v>58</v>
      </c>
      <c r="G35">
        <f>'Quadratic 10'!B6</f>
        <v>0.93884182817460082</v>
      </c>
    </row>
    <row r="36" spans="1:19" x14ac:dyDescent="0.3">
      <c r="A36" s="2">
        <v>7</v>
      </c>
      <c r="B36" s="2">
        <f t="shared" si="1"/>
        <v>49</v>
      </c>
      <c r="C36" s="2">
        <v>416</v>
      </c>
      <c r="D36">
        <f t="shared" si="2"/>
        <v>406.08038277511952</v>
      </c>
    </row>
    <row r="37" spans="1:19" x14ac:dyDescent="0.3">
      <c r="A37" s="2">
        <v>8</v>
      </c>
      <c r="B37" s="2">
        <f t="shared" si="1"/>
        <v>64</v>
      </c>
      <c r="C37" s="2">
        <v>435</v>
      </c>
      <c r="D37">
        <f t="shared" si="2"/>
        <v>420.70334928229659</v>
      </c>
      <c r="F37" t="s">
        <v>48</v>
      </c>
    </row>
    <row r="38" spans="1:19" x14ac:dyDescent="0.3">
      <c r="A38" s="2">
        <v>9</v>
      </c>
      <c r="B38" s="2">
        <f t="shared" si="1"/>
        <v>81</v>
      </c>
      <c r="C38" s="2">
        <v>428</v>
      </c>
      <c r="D38">
        <f t="shared" si="2"/>
        <v>434.52818409660506</v>
      </c>
      <c r="F38" t="s">
        <v>60</v>
      </c>
    </row>
    <row r="39" spans="1:19" x14ac:dyDescent="0.3">
      <c r="A39" s="2">
        <v>10</v>
      </c>
      <c r="B39" s="2">
        <f t="shared" si="1"/>
        <v>100</v>
      </c>
      <c r="C39" s="2">
        <v>435</v>
      </c>
      <c r="D39">
        <f t="shared" si="2"/>
        <v>447.55488721804505</v>
      </c>
      <c r="F39" t="s">
        <v>61</v>
      </c>
    </row>
    <row r="40" spans="1:19" x14ac:dyDescent="0.3">
      <c r="A40" s="2">
        <v>11</v>
      </c>
      <c r="B40" s="2">
        <f t="shared" si="1"/>
        <v>121</v>
      </c>
      <c r="C40" s="2">
        <v>462</v>
      </c>
      <c r="D40">
        <f t="shared" si="2"/>
        <v>459.78345864661645</v>
      </c>
    </row>
    <row r="41" spans="1:19" x14ac:dyDescent="0.3">
      <c r="A41" s="2">
        <v>12</v>
      </c>
      <c r="B41" s="2">
        <f t="shared" si="1"/>
        <v>144</v>
      </c>
      <c r="C41" s="2">
        <v>452</v>
      </c>
      <c r="D41">
        <f t="shared" si="2"/>
        <v>471.21389838231937</v>
      </c>
    </row>
    <row r="42" spans="1:19" x14ac:dyDescent="0.3">
      <c r="A42" s="2">
        <v>13</v>
      </c>
      <c r="B42" s="2">
        <f t="shared" si="1"/>
        <v>169</v>
      </c>
      <c r="C42" s="2">
        <v>474</v>
      </c>
      <c r="D42">
        <f t="shared" si="2"/>
        <v>481.84620642515375</v>
      </c>
    </row>
    <row r="43" spans="1:19" x14ac:dyDescent="0.3">
      <c r="A43" s="2">
        <v>14</v>
      </c>
      <c r="B43" s="2">
        <f t="shared" si="1"/>
        <v>196</v>
      </c>
      <c r="C43" s="2">
        <v>476</v>
      </c>
      <c r="D43">
        <f t="shared" si="2"/>
        <v>491.6803827751196</v>
      </c>
      <c r="F43" s="119" t="s">
        <v>62</v>
      </c>
      <c r="G43" s="119"/>
      <c r="H43" s="119"/>
      <c r="I43" s="119"/>
      <c r="J43" s="119"/>
      <c r="K43" s="119"/>
      <c r="L43" s="119"/>
      <c r="M43" s="119"/>
      <c r="N43" s="119"/>
      <c r="O43" s="119"/>
      <c r="P43" s="119"/>
      <c r="Q43" s="119"/>
      <c r="R43" s="119"/>
      <c r="S43" s="119"/>
    </row>
    <row r="44" spans="1:19" x14ac:dyDescent="0.3">
      <c r="A44" s="2">
        <v>15</v>
      </c>
      <c r="B44" s="2">
        <f t="shared" si="1"/>
        <v>225</v>
      </c>
      <c r="C44" s="2">
        <v>497</v>
      </c>
      <c r="D44">
        <f t="shared" si="2"/>
        <v>500.71642743221685</v>
      </c>
      <c r="F44" s="119"/>
      <c r="G44" s="119"/>
      <c r="H44" s="119"/>
      <c r="I44" s="119"/>
      <c r="J44" s="119"/>
      <c r="K44" s="119"/>
      <c r="L44" s="119"/>
      <c r="M44" s="119"/>
      <c r="N44" s="119"/>
      <c r="O44" s="119"/>
      <c r="P44" s="119"/>
      <c r="Q44" s="119"/>
      <c r="R44" s="119"/>
      <c r="S44" s="119"/>
    </row>
    <row r="45" spans="1:19" x14ac:dyDescent="0.3">
      <c r="A45" s="2">
        <v>16</v>
      </c>
      <c r="B45" s="2">
        <f t="shared" si="1"/>
        <v>256</v>
      </c>
      <c r="C45" s="2">
        <v>487</v>
      </c>
      <c r="D45">
        <f t="shared" si="2"/>
        <v>508.95434039644562</v>
      </c>
    </row>
    <row r="46" spans="1:19" x14ac:dyDescent="0.3">
      <c r="A46" s="2">
        <v>17</v>
      </c>
      <c r="B46" s="2">
        <f t="shared" si="1"/>
        <v>289</v>
      </c>
      <c r="C46" s="2">
        <v>523</v>
      </c>
      <c r="D46">
        <f t="shared" si="2"/>
        <v>516.39412166780585</v>
      </c>
    </row>
    <row r="47" spans="1:19" x14ac:dyDescent="0.3">
      <c r="A47" s="2">
        <v>18</v>
      </c>
      <c r="B47" s="2">
        <f t="shared" si="1"/>
        <v>324</v>
      </c>
      <c r="C47" s="2">
        <v>528</v>
      </c>
      <c r="D47">
        <f t="shared" si="2"/>
        <v>523.0357712462976</v>
      </c>
    </row>
    <row r="48" spans="1:19" x14ac:dyDescent="0.3">
      <c r="A48" s="2">
        <v>19</v>
      </c>
      <c r="B48" s="2">
        <f t="shared" si="1"/>
        <v>361</v>
      </c>
      <c r="C48" s="2">
        <v>532</v>
      </c>
      <c r="D48">
        <f t="shared" si="2"/>
        <v>528.8792891319207</v>
      </c>
    </row>
    <row r="49" spans="1:5" x14ac:dyDescent="0.3">
      <c r="A49" s="10">
        <v>20</v>
      </c>
      <c r="B49" s="10">
        <f t="shared" si="1"/>
        <v>400</v>
      </c>
      <c r="C49" s="10">
        <v>552</v>
      </c>
      <c r="D49" s="11">
        <f t="shared" si="2"/>
        <v>533.92467532467538</v>
      </c>
    </row>
    <row r="50" spans="1:5" x14ac:dyDescent="0.3">
      <c r="A50" s="2">
        <v>21</v>
      </c>
      <c r="B50" s="2">
        <f t="shared" si="1"/>
        <v>441</v>
      </c>
      <c r="D50">
        <f t="shared" si="2"/>
        <v>538.1719298245614</v>
      </c>
      <c r="E50" cm="1">
        <f t="array" ref="E50">TREND($C$30:$C$49,$A$30:$B$49,A50:B50)</f>
        <v>538.1719298245614</v>
      </c>
    </row>
    <row r="51" spans="1:5" x14ac:dyDescent="0.3">
      <c r="A51" s="2">
        <v>22</v>
      </c>
      <c r="B51" s="2">
        <f t="shared" si="1"/>
        <v>484</v>
      </c>
      <c r="D51">
        <f t="shared" si="2"/>
        <v>541.621052631579</v>
      </c>
      <c r="E51" cm="1">
        <f t="array" ref="E51">TREND($C$30:$C$49,$A$30:$B$49,A51:B51)</f>
        <v>541.621052631579</v>
      </c>
    </row>
  </sheetData>
  <mergeCells count="1">
    <mergeCell ref="F43:S44"/>
  </mergeCells>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I44"/>
  <sheetViews>
    <sheetView workbookViewId="0">
      <selection activeCell="H23" sqref="H23"/>
    </sheetView>
  </sheetViews>
  <sheetFormatPr defaultRowHeight="14.4" x14ac:dyDescent="0.3"/>
  <sheetData>
    <row r="1" spans="1:9" x14ac:dyDescent="0.3">
      <c r="A1" t="s">
        <v>12</v>
      </c>
    </row>
    <row r="2" spans="1:9" ht="15" thickBot="1" x14ac:dyDescent="0.35"/>
    <row r="3" spans="1:9" x14ac:dyDescent="0.3">
      <c r="A3" s="9" t="s">
        <v>13</v>
      </c>
      <c r="B3" s="9"/>
    </row>
    <row r="4" spans="1:9" x14ac:dyDescent="0.3">
      <c r="A4" t="s">
        <v>14</v>
      </c>
      <c r="B4">
        <v>0.95886889584047308</v>
      </c>
    </row>
    <row r="5" spans="1:9" x14ac:dyDescent="0.3">
      <c r="A5" t="s">
        <v>15</v>
      </c>
      <c r="B5">
        <v>0.919429559410328</v>
      </c>
    </row>
    <row r="6" spans="1:9" x14ac:dyDescent="0.3">
      <c r="A6" t="s">
        <v>16</v>
      </c>
      <c r="B6">
        <v>0.91495342382201295</v>
      </c>
    </row>
    <row r="7" spans="1:9" x14ac:dyDescent="0.3">
      <c r="A7" t="s">
        <v>17</v>
      </c>
      <c r="B7">
        <v>22.002849743280915</v>
      </c>
    </row>
    <row r="8" spans="1:9" ht="15" thickBot="1" x14ac:dyDescent="0.35">
      <c r="A8" s="7" t="s">
        <v>18</v>
      </c>
      <c r="B8" s="7">
        <v>20</v>
      </c>
    </row>
    <row r="10" spans="1:9" ht="15" thickBot="1" x14ac:dyDescent="0.35">
      <c r="A10" t="s">
        <v>19</v>
      </c>
    </row>
    <row r="11" spans="1:9" x14ac:dyDescent="0.3">
      <c r="A11" s="8"/>
      <c r="B11" s="8" t="s">
        <v>24</v>
      </c>
      <c r="C11" s="8" t="s">
        <v>25</v>
      </c>
      <c r="D11" s="8" t="s">
        <v>26</v>
      </c>
      <c r="E11" s="8" t="s">
        <v>27</v>
      </c>
      <c r="F11" s="8" t="s">
        <v>28</v>
      </c>
    </row>
    <row r="12" spans="1:9" x14ac:dyDescent="0.3">
      <c r="A12" t="s">
        <v>20</v>
      </c>
      <c r="B12">
        <v>1</v>
      </c>
      <c r="C12">
        <v>99442.742857142846</v>
      </c>
      <c r="D12">
        <v>99442.742857142846</v>
      </c>
      <c r="E12">
        <v>205.40699477703191</v>
      </c>
      <c r="F12">
        <v>2.7555786893244691E-11</v>
      </c>
    </row>
    <row r="13" spans="1:9" x14ac:dyDescent="0.3">
      <c r="A13" t="s">
        <v>21</v>
      </c>
      <c r="B13">
        <v>18</v>
      </c>
      <c r="C13">
        <v>8714.2571428571482</v>
      </c>
      <c r="D13">
        <v>484.1253968253971</v>
      </c>
    </row>
    <row r="14" spans="1:9" ht="15" thickBot="1" x14ac:dyDescent="0.35">
      <c r="A14" s="7" t="s">
        <v>22</v>
      </c>
      <c r="B14" s="7">
        <v>19</v>
      </c>
      <c r="C14" s="7">
        <v>108157</v>
      </c>
      <c r="D14" s="7"/>
      <c r="E14" s="7"/>
      <c r="F14" s="7"/>
    </row>
    <row r="15" spans="1:9" ht="15" thickBot="1" x14ac:dyDescent="0.35"/>
    <row r="16" spans="1:9" x14ac:dyDescent="0.3">
      <c r="A16" s="8"/>
      <c r="B16" s="8" t="s">
        <v>29</v>
      </c>
      <c r="C16" s="8" t="s">
        <v>17</v>
      </c>
      <c r="D16" s="8" t="s">
        <v>30</v>
      </c>
      <c r="E16" s="8" t="s">
        <v>31</v>
      </c>
      <c r="F16" s="8" t="s">
        <v>32</v>
      </c>
      <c r="G16" s="8" t="s">
        <v>33</v>
      </c>
      <c r="H16" s="8" t="s">
        <v>34</v>
      </c>
      <c r="I16" s="8" t="s">
        <v>35</v>
      </c>
    </row>
    <row r="17" spans="1:9" x14ac:dyDescent="0.3">
      <c r="A17" t="s">
        <v>23</v>
      </c>
      <c r="B17">
        <v>312.09999999999997</v>
      </c>
      <c r="C17">
        <v>10.221015829070611</v>
      </c>
      <c r="D17">
        <v>30.535125394515603</v>
      </c>
      <c r="E17">
        <v>5.8658194010232892E-17</v>
      </c>
      <c r="F17">
        <v>290.62644257105302</v>
      </c>
      <c r="G17">
        <v>333.57355742894691</v>
      </c>
      <c r="H17">
        <v>290.62644257105302</v>
      </c>
      <c r="I17">
        <v>333.57355742894691</v>
      </c>
    </row>
    <row r="18" spans="1:9" ht="15" thickBot="1" x14ac:dyDescent="0.35">
      <c r="A18" s="7" t="s">
        <v>36</v>
      </c>
      <c r="B18" s="7">
        <v>12.228571428571431</v>
      </c>
      <c r="C18" s="7">
        <v>0.85323391606693233</v>
      </c>
      <c r="D18" s="7">
        <v>14.332026890047061</v>
      </c>
      <c r="E18" s="7">
        <v>2.7555786893244588E-11</v>
      </c>
      <c r="F18" s="7">
        <v>10.435993488825241</v>
      </c>
      <c r="G18" s="7">
        <v>14.021149368317621</v>
      </c>
      <c r="H18" s="7">
        <v>10.435993488825241</v>
      </c>
      <c r="I18" s="7">
        <v>14.021149368317621</v>
      </c>
    </row>
    <row r="22" spans="1:9" x14ac:dyDescent="0.3">
      <c r="A22" t="s">
        <v>37</v>
      </c>
      <c r="E22" t="s">
        <v>41</v>
      </c>
    </row>
    <row r="23" spans="1:9" ht="15" thickBot="1" x14ac:dyDescent="0.35"/>
    <row r="24" spans="1:9" x14ac:dyDescent="0.3">
      <c r="A24" s="8" t="s">
        <v>38</v>
      </c>
      <c r="B24" s="8" t="s">
        <v>39</v>
      </c>
      <c r="C24" s="8" t="s">
        <v>40</v>
      </c>
      <c r="E24" s="8" t="s">
        <v>42</v>
      </c>
      <c r="F24" s="8" t="s">
        <v>43</v>
      </c>
    </row>
    <row r="25" spans="1:9" x14ac:dyDescent="0.3">
      <c r="A25">
        <v>1</v>
      </c>
      <c r="B25">
        <v>324.32857142857142</v>
      </c>
      <c r="C25">
        <v>-41.328571428571422</v>
      </c>
      <c r="E25">
        <v>2.5</v>
      </c>
      <c r="F25">
        <v>283</v>
      </c>
    </row>
    <row r="26" spans="1:9" x14ac:dyDescent="0.3">
      <c r="A26">
        <v>2</v>
      </c>
      <c r="B26">
        <v>336.55714285714282</v>
      </c>
      <c r="C26">
        <v>-48.557142857142821</v>
      </c>
      <c r="E26">
        <v>7.5</v>
      </c>
      <c r="F26">
        <v>288</v>
      </c>
    </row>
    <row r="27" spans="1:9" x14ac:dyDescent="0.3">
      <c r="A27">
        <v>3</v>
      </c>
      <c r="B27">
        <v>348.78571428571428</v>
      </c>
      <c r="C27">
        <v>-12.785714285714278</v>
      </c>
      <c r="E27">
        <v>12.5</v>
      </c>
      <c r="F27">
        <v>336</v>
      </c>
    </row>
    <row r="28" spans="1:9" x14ac:dyDescent="0.3">
      <c r="A28">
        <v>4</v>
      </c>
      <c r="B28">
        <v>361.01428571428568</v>
      </c>
      <c r="C28">
        <v>26.985714285714323</v>
      </c>
      <c r="E28">
        <v>17.5</v>
      </c>
      <c r="F28">
        <v>388</v>
      </c>
    </row>
    <row r="29" spans="1:9" x14ac:dyDescent="0.3">
      <c r="A29">
        <v>5</v>
      </c>
      <c r="B29">
        <v>373.24285714285713</v>
      </c>
      <c r="C29">
        <v>32.757142857142867</v>
      </c>
      <c r="E29">
        <v>22.5</v>
      </c>
      <c r="F29">
        <v>406</v>
      </c>
    </row>
    <row r="30" spans="1:9" x14ac:dyDescent="0.3">
      <c r="A30">
        <v>6</v>
      </c>
      <c r="B30">
        <v>385.47142857142853</v>
      </c>
      <c r="C30">
        <v>26.528571428571468</v>
      </c>
      <c r="E30">
        <v>27.5</v>
      </c>
      <c r="F30">
        <v>412</v>
      </c>
    </row>
    <row r="31" spans="1:9" x14ac:dyDescent="0.3">
      <c r="A31">
        <v>7</v>
      </c>
      <c r="B31">
        <v>397.7</v>
      </c>
      <c r="C31">
        <v>18.300000000000011</v>
      </c>
      <c r="E31">
        <v>32.5</v>
      </c>
      <c r="F31">
        <v>416</v>
      </c>
    </row>
    <row r="32" spans="1:9" x14ac:dyDescent="0.3">
      <c r="A32">
        <v>8</v>
      </c>
      <c r="B32">
        <v>409.92857142857144</v>
      </c>
      <c r="C32">
        <v>25.071428571428555</v>
      </c>
      <c r="E32">
        <v>37.5</v>
      </c>
      <c r="F32">
        <v>428</v>
      </c>
    </row>
    <row r="33" spans="1:6" x14ac:dyDescent="0.3">
      <c r="A33">
        <v>9</v>
      </c>
      <c r="B33">
        <v>422.15714285714284</v>
      </c>
      <c r="C33">
        <v>5.8428571428571558</v>
      </c>
      <c r="E33">
        <v>42.5</v>
      </c>
      <c r="F33">
        <v>435</v>
      </c>
    </row>
    <row r="34" spans="1:6" x14ac:dyDescent="0.3">
      <c r="A34">
        <v>10</v>
      </c>
      <c r="B34">
        <v>434.38571428571424</v>
      </c>
      <c r="C34">
        <v>0.61428571428575651</v>
      </c>
      <c r="E34">
        <v>47.5</v>
      </c>
      <c r="F34">
        <v>435</v>
      </c>
    </row>
    <row r="35" spans="1:6" x14ac:dyDescent="0.3">
      <c r="A35">
        <v>11</v>
      </c>
      <c r="B35">
        <v>446.6142857142857</v>
      </c>
      <c r="C35">
        <v>15.3857142857143</v>
      </c>
      <c r="E35">
        <v>52.5</v>
      </c>
      <c r="F35">
        <v>452</v>
      </c>
    </row>
    <row r="36" spans="1:6" x14ac:dyDescent="0.3">
      <c r="A36">
        <v>12</v>
      </c>
      <c r="B36">
        <v>458.84285714285716</v>
      </c>
      <c r="C36">
        <v>-6.8428571428571558</v>
      </c>
      <c r="E36">
        <v>57.5</v>
      </c>
      <c r="F36">
        <v>462</v>
      </c>
    </row>
    <row r="37" spans="1:6" x14ac:dyDescent="0.3">
      <c r="A37">
        <v>13</v>
      </c>
      <c r="B37">
        <v>471.07142857142856</v>
      </c>
      <c r="C37">
        <v>2.9285714285714448</v>
      </c>
      <c r="E37">
        <v>62.5</v>
      </c>
      <c r="F37">
        <v>474</v>
      </c>
    </row>
    <row r="38" spans="1:6" x14ac:dyDescent="0.3">
      <c r="A38">
        <v>14</v>
      </c>
      <c r="B38">
        <v>483.3</v>
      </c>
      <c r="C38">
        <v>-7.3000000000000114</v>
      </c>
      <c r="E38">
        <v>67.5</v>
      </c>
      <c r="F38">
        <v>476</v>
      </c>
    </row>
    <row r="39" spans="1:6" x14ac:dyDescent="0.3">
      <c r="A39">
        <v>15</v>
      </c>
      <c r="B39">
        <v>495.52857142857147</v>
      </c>
      <c r="C39">
        <v>1.4714285714285325</v>
      </c>
      <c r="E39">
        <v>72.5</v>
      </c>
      <c r="F39">
        <v>487</v>
      </c>
    </row>
    <row r="40" spans="1:6" x14ac:dyDescent="0.3">
      <c r="A40">
        <v>16</v>
      </c>
      <c r="B40">
        <v>507.75714285714287</v>
      </c>
      <c r="C40">
        <v>-20.757142857142867</v>
      </c>
      <c r="E40">
        <v>77.5</v>
      </c>
      <c r="F40">
        <v>497</v>
      </c>
    </row>
    <row r="41" spans="1:6" x14ac:dyDescent="0.3">
      <c r="A41">
        <v>17</v>
      </c>
      <c r="B41">
        <v>519.98571428571427</v>
      </c>
      <c r="C41">
        <v>3.0142857142857338</v>
      </c>
      <c r="E41">
        <v>82.5</v>
      </c>
      <c r="F41">
        <v>523</v>
      </c>
    </row>
    <row r="42" spans="1:6" x14ac:dyDescent="0.3">
      <c r="A42">
        <v>18</v>
      </c>
      <c r="B42">
        <v>532.21428571428578</v>
      </c>
      <c r="C42">
        <v>-4.2142857142857792</v>
      </c>
      <c r="E42">
        <v>87.5</v>
      </c>
      <c r="F42">
        <v>528</v>
      </c>
    </row>
    <row r="43" spans="1:6" x14ac:dyDescent="0.3">
      <c r="A43">
        <v>19</v>
      </c>
      <c r="B43">
        <v>544.44285714285718</v>
      </c>
      <c r="C43">
        <v>-12.442857142857179</v>
      </c>
      <c r="E43">
        <v>92.5</v>
      </c>
      <c r="F43">
        <v>532</v>
      </c>
    </row>
    <row r="44" spans="1:6" ht="15" thickBot="1" x14ac:dyDescent="0.35">
      <c r="A44" s="7">
        <v>20</v>
      </c>
      <c r="B44" s="7">
        <v>556.67142857142858</v>
      </c>
      <c r="C44" s="7">
        <v>-4.6714285714285779</v>
      </c>
      <c r="E44" s="7">
        <v>97.5</v>
      </c>
      <c r="F44" s="7">
        <v>552</v>
      </c>
    </row>
  </sheetData>
  <sortState xmlns:xlrd2="http://schemas.microsoft.com/office/spreadsheetml/2017/richdata2" ref="F25:F44">
    <sortCondition ref="F25"/>
  </sortState>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I45"/>
  <sheetViews>
    <sheetView workbookViewId="0">
      <selection activeCell="J21" sqref="J21"/>
    </sheetView>
  </sheetViews>
  <sheetFormatPr defaultRowHeight="14.4" x14ac:dyDescent="0.3"/>
  <sheetData>
    <row r="1" spans="1:9" x14ac:dyDescent="0.3">
      <c r="A1" t="s">
        <v>12</v>
      </c>
    </row>
    <row r="2" spans="1:9" ht="15" thickBot="1" x14ac:dyDescent="0.35"/>
    <row r="3" spans="1:9" x14ac:dyDescent="0.3">
      <c r="A3" s="9" t="s">
        <v>13</v>
      </c>
      <c r="B3" s="9"/>
    </row>
    <row r="4" spans="1:9" x14ac:dyDescent="0.3">
      <c r="A4" t="s">
        <v>14</v>
      </c>
      <c r="B4">
        <v>0.9722548690914391</v>
      </c>
    </row>
    <row r="5" spans="1:9" x14ac:dyDescent="0.3">
      <c r="A5" t="s">
        <v>15</v>
      </c>
      <c r="B5">
        <v>0.9452795304720113</v>
      </c>
    </row>
    <row r="6" spans="1:9" x14ac:dyDescent="0.3">
      <c r="A6" t="s">
        <v>16</v>
      </c>
      <c r="B6">
        <v>0.93884182817460082</v>
      </c>
    </row>
    <row r="7" spans="1:9" x14ac:dyDescent="0.3">
      <c r="A7" t="s">
        <v>17</v>
      </c>
      <c r="B7">
        <v>18.658544522296207</v>
      </c>
    </row>
    <row r="8" spans="1:9" ht="15" thickBot="1" x14ac:dyDescent="0.35">
      <c r="A8" s="7" t="s">
        <v>18</v>
      </c>
      <c r="B8" s="7">
        <v>20</v>
      </c>
    </row>
    <row r="10" spans="1:9" ht="15" thickBot="1" x14ac:dyDescent="0.35">
      <c r="A10" t="s">
        <v>19</v>
      </c>
    </row>
    <row r="11" spans="1:9" x14ac:dyDescent="0.3">
      <c r="A11" s="8"/>
      <c r="B11" s="8" t="s">
        <v>24</v>
      </c>
      <c r="C11" s="8" t="s">
        <v>25</v>
      </c>
      <c r="D11" s="8" t="s">
        <v>26</v>
      </c>
      <c r="E11" s="8" t="s">
        <v>27</v>
      </c>
      <c r="F11" s="8" t="s">
        <v>28</v>
      </c>
    </row>
    <row r="12" spans="1:9" x14ac:dyDescent="0.3">
      <c r="A12" t="s">
        <v>20</v>
      </c>
      <c r="B12">
        <v>2</v>
      </c>
      <c r="C12">
        <v>102238.59817726133</v>
      </c>
      <c r="D12">
        <v>51119.299088630665</v>
      </c>
      <c r="E12">
        <v>146.83492445002486</v>
      </c>
      <c r="F12">
        <v>1.8805003953509828E-11</v>
      </c>
    </row>
    <row r="13" spans="1:9" x14ac:dyDescent="0.3">
      <c r="A13" t="s">
        <v>21</v>
      </c>
      <c r="B13">
        <v>17</v>
      </c>
      <c r="C13">
        <v>5918.4018227386659</v>
      </c>
      <c r="D13">
        <v>348.14128369050974</v>
      </c>
    </row>
    <row r="14" spans="1:9" ht="15" thickBot="1" x14ac:dyDescent="0.35">
      <c r="A14" s="7" t="s">
        <v>22</v>
      </c>
      <c r="B14" s="7">
        <v>19</v>
      </c>
      <c r="C14" s="7">
        <v>108157</v>
      </c>
      <c r="D14" s="7"/>
      <c r="E14" s="7"/>
      <c r="F14" s="7"/>
    </row>
    <row r="15" spans="1:9" ht="15" thickBot="1" x14ac:dyDescent="0.35"/>
    <row r="16" spans="1:9" x14ac:dyDescent="0.3">
      <c r="A16" s="8"/>
      <c r="B16" s="8" t="s">
        <v>29</v>
      </c>
      <c r="C16" s="8" t="s">
        <v>17</v>
      </c>
      <c r="D16" s="8" t="s">
        <v>30</v>
      </c>
      <c r="E16" s="8" t="s">
        <v>31</v>
      </c>
      <c r="F16" s="8" t="s">
        <v>32</v>
      </c>
      <c r="G16" s="8" t="s">
        <v>33</v>
      </c>
      <c r="H16" s="8" t="s">
        <v>34</v>
      </c>
      <c r="I16" s="8" t="s">
        <v>35</v>
      </c>
    </row>
    <row r="17" spans="1:9" x14ac:dyDescent="0.3">
      <c r="A17" t="s">
        <v>23</v>
      </c>
      <c r="B17">
        <v>281.37192982456139</v>
      </c>
      <c r="C17">
        <v>13.881615698239411</v>
      </c>
      <c r="D17">
        <v>20.269393415079733</v>
      </c>
      <c r="E17">
        <v>2.4046275967384898E-13</v>
      </c>
      <c r="F17">
        <v>252.08428077892037</v>
      </c>
      <c r="G17">
        <v>310.65957887020244</v>
      </c>
      <c r="H17">
        <v>252.08428077892037</v>
      </c>
      <c r="I17">
        <v>310.65957887020244</v>
      </c>
    </row>
    <row r="18" spans="1:9" x14ac:dyDescent="0.3">
      <c r="A18" t="s">
        <v>36</v>
      </c>
      <c r="B18">
        <v>20.608954203691038</v>
      </c>
      <c r="C18">
        <v>3.0444534014890494</v>
      </c>
      <c r="D18">
        <v>6.7693446034060329</v>
      </c>
      <c r="E18">
        <v>3.2768501051146218E-6</v>
      </c>
      <c r="F18">
        <v>14.185718991241812</v>
      </c>
      <c r="G18">
        <v>27.032189416140262</v>
      </c>
      <c r="H18">
        <v>14.185718991241812</v>
      </c>
      <c r="I18">
        <v>27.032189416140262</v>
      </c>
    </row>
    <row r="19" spans="1:9" ht="15" thickBot="1" x14ac:dyDescent="0.35">
      <c r="A19" s="7" t="s">
        <v>56</v>
      </c>
      <c r="B19" s="7">
        <v>-0.39906584643426707</v>
      </c>
      <c r="C19" s="7">
        <v>0.14082020658128785</v>
      </c>
      <c r="D19" s="7">
        <v>-2.8338677816376303</v>
      </c>
      <c r="E19" s="7">
        <v>1.1457855082057166E-2</v>
      </c>
      <c r="F19" s="7">
        <v>-0.69617051195317403</v>
      </c>
      <c r="G19" s="7">
        <v>-0.10196118091536016</v>
      </c>
      <c r="H19" s="7">
        <v>-0.69617051195317403</v>
      </c>
      <c r="I19" s="7">
        <v>-0.10196118091536016</v>
      </c>
    </row>
    <row r="23" spans="1:9" x14ac:dyDescent="0.3">
      <c r="A23" t="s">
        <v>37</v>
      </c>
      <c r="E23" t="s">
        <v>41</v>
      </c>
    </row>
    <row r="24" spans="1:9" ht="15" thickBot="1" x14ac:dyDescent="0.35"/>
    <row r="25" spans="1:9" x14ac:dyDescent="0.3">
      <c r="A25" s="8" t="s">
        <v>38</v>
      </c>
      <c r="B25" s="8" t="s">
        <v>39</v>
      </c>
      <c r="C25" s="8" t="s">
        <v>40</v>
      </c>
      <c r="E25" s="8" t="s">
        <v>42</v>
      </c>
      <c r="F25" s="8" t="s">
        <v>43</v>
      </c>
    </row>
    <row r="26" spans="1:9" x14ac:dyDescent="0.3">
      <c r="A26">
        <v>1</v>
      </c>
      <c r="B26">
        <v>301.58181818181816</v>
      </c>
      <c r="C26">
        <v>-18.581818181818164</v>
      </c>
      <c r="E26">
        <v>2.5</v>
      </c>
      <c r="F26">
        <v>283</v>
      </c>
    </row>
    <row r="27" spans="1:9" x14ac:dyDescent="0.3">
      <c r="A27">
        <v>2</v>
      </c>
      <c r="B27">
        <v>320.9935748462064</v>
      </c>
      <c r="C27">
        <v>-32.9935748462064</v>
      </c>
      <c r="E27">
        <v>7.5</v>
      </c>
      <c r="F27">
        <v>288</v>
      </c>
    </row>
    <row r="28" spans="1:9" x14ac:dyDescent="0.3">
      <c r="A28">
        <v>3</v>
      </c>
      <c r="B28">
        <v>339.6071998177261</v>
      </c>
      <c r="C28">
        <v>-3.607199817726098</v>
      </c>
      <c r="E28">
        <v>12.5</v>
      </c>
      <c r="F28">
        <v>336</v>
      </c>
    </row>
    <row r="29" spans="1:9" x14ac:dyDescent="0.3">
      <c r="A29">
        <v>4</v>
      </c>
      <c r="B29">
        <v>357.42269309637726</v>
      </c>
      <c r="C29">
        <v>30.577306903622741</v>
      </c>
      <c r="E29">
        <v>17.5</v>
      </c>
      <c r="F29">
        <v>388</v>
      </c>
    </row>
    <row r="30" spans="1:9" x14ac:dyDescent="0.3">
      <c r="A30">
        <v>5</v>
      </c>
      <c r="B30">
        <v>374.44005468215994</v>
      </c>
      <c r="C30">
        <v>31.559945317840061</v>
      </c>
      <c r="E30">
        <v>22.5</v>
      </c>
      <c r="F30">
        <v>406</v>
      </c>
    </row>
    <row r="31" spans="1:9" x14ac:dyDescent="0.3">
      <c r="A31">
        <v>6</v>
      </c>
      <c r="B31">
        <v>390.65928457507397</v>
      </c>
      <c r="C31">
        <v>21.340715424926032</v>
      </c>
      <c r="E31">
        <v>27.5</v>
      </c>
      <c r="F31">
        <v>412</v>
      </c>
    </row>
    <row r="32" spans="1:9" x14ac:dyDescent="0.3">
      <c r="A32">
        <v>7</v>
      </c>
      <c r="B32">
        <v>406.08038277511952</v>
      </c>
      <c r="C32">
        <v>9.9196172248804828</v>
      </c>
      <c r="E32">
        <v>32.5</v>
      </c>
      <c r="F32">
        <v>416</v>
      </c>
    </row>
    <row r="33" spans="1:6" x14ac:dyDescent="0.3">
      <c r="A33">
        <v>8</v>
      </c>
      <c r="B33">
        <v>420.70334928229659</v>
      </c>
      <c r="C33">
        <v>14.296650717703415</v>
      </c>
      <c r="E33">
        <v>37.5</v>
      </c>
      <c r="F33">
        <v>428</v>
      </c>
    </row>
    <row r="34" spans="1:6" x14ac:dyDescent="0.3">
      <c r="A34">
        <v>9</v>
      </c>
      <c r="B34">
        <v>434.52818409660506</v>
      </c>
      <c r="C34">
        <v>-6.5281840966050595</v>
      </c>
      <c r="E34">
        <v>42.5</v>
      </c>
      <c r="F34">
        <v>435</v>
      </c>
    </row>
    <row r="35" spans="1:6" x14ac:dyDescent="0.3">
      <c r="A35">
        <v>10</v>
      </c>
      <c r="B35">
        <v>447.55488721804505</v>
      </c>
      <c r="C35">
        <v>-12.554887218045053</v>
      </c>
      <c r="E35">
        <v>47.5</v>
      </c>
      <c r="F35">
        <v>435</v>
      </c>
    </row>
    <row r="36" spans="1:6" x14ac:dyDescent="0.3">
      <c r="A36">
        <v>11</v>
      </c>
      <c r="B36">
        <v>459.78345864661645</v>
      </c>
      <c r="C36">
        <v>2.2165413533835476</v>
      </c>
      <c r="E36">
        <v>52.5</v>
      </c>
      <c r="F36">
        <v>452</v>
      </c>
    </row>
    <row r="37" spans="1:6" x14ac:dyDescent="0.3">
      <c r="A37">
        <v>12</v>
      </c>
      <c r="B37">
        <v>471.21389838231937</v>
      </c>
      <c r="C37">
        <v>-19.213898382319371</v>
      </c>
      <c r="E37">
        <v>57.5</v>
      </c>
      <c r="F37">
        <v>462</v>
      </c>
    </row>
    <row r="38" spans="1:6" x14ac:dyDescent="0.3">
      <c r="A38">
        <v>13</v>
      </c>
      <c r="B38">
        <v>481.84620642515375</v>
      </c>
      <c r="C38">
        <v>-7.8462064251537527</v>
      </c>
      <c r="E38">
        <v>62.5</v>
      </c>
      <c r="F38">
        <v>474</v>
      </c>
    </row>
    <row r="39" spans="1:6" x14ac:dyDescent="0.3">
      <c r="A39">
        <v>14</v>
      </c>
      <c r="B39">
        <v>491.6803827751196</v>
      </c>
      <c r="C39">
        <v>-15.680382775119597</v>
      </c>
      <c r="E39">
        <v>67.5</v>
      </c>
      <c r="F39">
        <v>476</v>
      </c>
    </row>
    <row r="40" spans="1:6" x14ac:dyDescent="0.3">
      <c r="A40">
        <v>15</v>
      </c>
      <c r="B40">
        <v>500.71642743221685</v>
      </c>
      <c r="C40">
        <v>-3.7164274322168467</v>
      </c>
      <c r="E40">
        <v>72.5</v>
      </c>
      <c r="F40">
        <v>487</v>
      </c>
    </row>
    <row r="41" spans="1:6" x14ac:dyDescent="0.3">
      <c r="A41">
        <v>16</v>
      </c>
      <c r="B41">
        <v>508.95434039644562</v>
      </c>
      <c r="C41">
        <v>-21.954340396445616</v>
      </c>
      <c r="E41">
        <v>77.5</v>
      </c>
      <c r="F41">
        <v>497</v>
      </c>
    </row>
    <row r="42" spans="1:6" x14ac:dyDescent="0.3">
      <c r="A42">
        <v>17</v>
      </c>
      <c r="B42">
        <v>516.39412166780585</v>
      </c>
      <c r="C42">
        <v>6.6058783321941519</v>
      </c>
      <c r="E42">
        <v>82.5</v>
      </c>
      <c r="F42">
        <v>523</v>
      </c>
    </row>
    <row r="43" spans="1:6" x14ac:dyDescent="0.3">
      <c r="A43">
        <v>18</v>
      </c>
      <c r="B43">
        <v>523.0357712462976</v>
      </c>
      <c r="C43">
        <v>4.9642287537024004</v>
      </c>
      <c r="E43">
        <v>87.5</v>
      </c>
      <c r="F43">
        <v>528</v>
      </c>
    </row>
    <row r="44" spans="1:6" x14ac:dyDescent="0.3">
      <c r="A44">
        <v>19</v>
      </c>
      <c r="B44">
        <v>528.8792891319207</v>
      </c>
      <c r="C44">
        <v>3.1207108680792999</v>
      </c>
      <c r="E44">
        <v>92.5</v>
      </c>
      <c r="F44">
        <v>532</v>
      </c>
    </row>
    <row r="45" spans="1:6" ht="15" thickBot="1" x14ac:dyDescent="0.35">
      <c r="A45" s="7">
        <v>20</v>
      </c>
      <c r="B45" s="7">
        <v>533.92467532467538</v>
      </c>
      <c r="C45" s="7">
        <v>18.075324675324623</v>
      </c>
      <c r="E45" s="7">
        <v>97.5</v>
      </c>
      <c r="F45" s="7">
        <v>552</v>
      </c>
    </row>
  </sheetData>
  <sortState xmlns:xlrd2="http://schemas.microsoft.com/office/spreadsheetml/2017/richdata2" ref="F26:F45">
    <sortCondition ref="F26"/>
  </sortState>
  <pageMargins left="0.7" right="0.7" top="0.75" bottom="0.75" header="0.3" footer="0.3"/>
  <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L37"/>
  <sheetViews>
    <sheetView topLeftCell="A10" workbookViewId="0">
      <selection activeCell="E34" sqref="E34"/>
    </sheetView>
  </sheetViews>
  <sheetFormatPr defaultRowHeight="14.4" x14ac:dyDescent="0.3"/>
  <cols>
    <col min="4" max="4" width="11.44140625" customWidth="1"/>
    <col min="5" max="5" width="16" customWidth="1"/>
    <col min="6" max="6" width="19.44140625" customWidth="1"/>
    <col min="7" max="7" width="17.6640625" customWidth="1"/>
    <col min="11" max="11" width="16" customWidth="1"/>
  </cols>
  <sheetData>
    <row r="1" spans="1:9" ht="15" thickBot="1" x14ac:dyDescent="0.35">
      <c r="A1" s="12" t="s">
        <v>0</v>
      </c>
      <c r="B1" s="12" t="s">
        <v>63</v>
      </c>
      <c r="C1" s="12" t="s">
        <v>64</v>
      </c>
      <c r="D1" s="12" t="s">
        <v>65</v>
      </c>
      <c r="E1" s="12" t="s">
        <v>70</v>
      </c>
    </row>
    <row r="2" spans="1:9" x14ac:dyDescent="0.3">
      <c r="A2" s="2">
        <v>2003</v>
      </c>
      <c r="B2" s="2">
        <v>1</v>
      </c>
      <c r="C2" s="2">
        <v>1</v>
      </c>
      <c r="D2" s="13">
        <v>23</v>
      </c>
      <c r="E2">
        <f>$I$3+$I$4*C2</f>
        <v>24.320512820512821</v>
      </c>
      <c r="H2" t="s">
        <v>67</v>
      </c>
    </row>
    <row r="3" spans="1:9" x14ac:dyDescent="0.3">
      <c r="A3" s="2"/>
      <c r="B3" s="2">
        <v>2</v>
      </c>
      <c r="C3" s="2">
        <v>2</v>
      </c>
      <c r="D3" s="13">
        <v>25</v>
      </c>
      <c r="E3">
        <f t="shared" ref="E3:E12" si="0">$I$3+$I$4*C3</f>
        <v>26.292540792540791</v>
      </c>
      <c r="H3" t="s">
        <v>68</v>
      </c>
      <c r="I3">
        <f>'Linear 15'!B17</f>
        <v>22.348484848484848</v>
      </c>
    </row>
    <row r="4" spans="1:9" x14ac:dyDescent="0.3">
      <c r="A4" s="2"/>
      <c r="B4" s="2">
        <v>3</v>
      </c>
      <c r="C4" s="2">
        <v>3</v>
      </c>
      <c r="D4" s="13">
        <v>36</v>
      </c>
      <c r="E4">
        <f t="shared" si="0"/>
        <v>28.264568764568764</v>
      </c>
      <c r="H4" t="s">
        <v>45</v>
      </c>
      <c r="I4">
        <f>'Linear 15'!B18</f>
        <v>1.9720279720279719</v>
      </c>
    </row>
    <row r="5" spans="1:9" x14ac:dyDescent="0.3">
      <c r="A5" s="2"/>
      <c r="B5" s="2">
        <v>4</v>
      </c>
      <c r="C5" s="2">
        <v>4</v>
      </c>
      <c r="D5" s="13">
        <v>31</v>
      </c>
      <c r="E5">
        <f t="shared" si="0"/>
        <v>30.236596736596734</v>
      </c>
      <c r="H5" t="s">
        <v>47</v>
      </c>
      <c r="I5">
        <f>'Linear 15'!B5</f>
        <v>0.54861416124158657</v>
      </c>
    </row>
    <row r="6" spans="1:9" x14ac:dyDescent="0.3">
      <c r="A6" s="2">
        <v>2004</v>
      </c>
      <c r="B6" s="2">
        <v>1</v>
      </c>
      <c r="C6" s="2">
        <v>5</v>
      </c>
      <c r="D6" s="13">
        <v>26</v>
      </c>
      <c r="E6">
        <f t="shared" si="0"/>
        <v>32.208624708624711</v>
      </c>
    </row>
    <row r="7" spans="1:9" x14ac:dyDescent="0.3">
      <c r="A7" s="2"/>
      <c r="B7" s="2">
        <v>2</v>
      </c>
      <c r="C7" s="2">
        <v>6</v>
      </c>
      <c r="D7" s="13">
        <v>28</v>
      </c>
      <c r="E7">
        <f t="shared" si="0"/>
        <v>34.180652680652678</v>
      </c>
      <c r="H7" t="s">
        <v>48</v>
      </c>
    </row>
    <row r="8" spans="1:9" x14ac:dyDescent="0.3">
      <c r="A8" s="4"/>
      <c r="B8" s="4">
        <v>3</v>
      </c>
      <c r="C8" s="4">
        <v>7</v>
      </c>
      <c r="D8" s="13">
        <v>48</v>
      </c>
      <c r="E8">
        <f t="shared" si="0"/>
        <v>36.152680652680651</v>
      </c>
      <c r="H8" t="s">
        <v>69</v>
      </c>
    </row>
    <row r="9" spans="1:9" x14ac:dyDescent="0.3">
      <c r="A9" s="4"/>
      <c r="B9" s="4">
        <v>4</v>
      </c>
      <c r="C9" s="4">
        <v>8</v>
      </c>
      <c r="D9" s="13">
        <v>36</v>
      </c>
      <c r="E9">
        <f t="shared" si="0"/>
        <v>38.124708624708624</v>
      </c>
      <c r="H9" t="s">
        <v>81</v>
      </c>
    </row>
    <row r="10" spans="1:9" x14ac:dyDescent="0.3">
      <c r="A10" s="4">
        <v>2005</v>
      </c>
      <c r="B10" s="4">
        <v>1</v>
      </c>
      <c r="C10" s="4">
        <v>9</v>
      </c>
      <c r="D10" s="13">
        <v>31</v>
      </c>
      <c r="E10">
        <f t="shared" si="0"/>
        <v>40.096736596736591</v>
      </c>
    </row>
    <row r="11" spans="1:9" x14ac:dyDescent="0.3">
      <c r="A11" s="4"/>
      <c r="B11" s="4">
        <v>2</v>
      </c>
      <c r="C11" s="4">
        <v>10</v>
      </c>
      <c r="D11" s="13">
        <v>42</v>
      </c>
      <c r="E11">
        <f t="shared" si="0"/>
        <v>42.068764568764564</v>
      </c>
    </row>
    <row r="12" spans="1:9" x14ac:dyDescent="0.3">
      <c r="A12" s="4"/>
      <c r="B12" s="4">
        <v>3</v>
      </c>
      <c r="C12" s="4">
        <v>11</v>
      </c>
      <c r="D12" s="13">
        <v>53</v>
      </c>
      <c r="E12">
        <f t="shared" si="0"/>
        <v>44.040792540792538</v>
      </c>
    </row>
    <row r="13" spans="1:9" ht="15" thickBot="1" x14ac:dyDescent="0.35">
      <c r="A13" s="14"/>
      <c r="B13" s="14">
        <v>4</v>
      </c>
      <c r="C13" s="14">
        <v>12</v>
      </c>
      <c r="D13" s="15">
        <v>43</v>
      </c>
      <c r="E13" s="7">
        <f>$I$3+$I$4*C13</f>
        <v>46.012820512820511</v>
      </c>
    </row>
    <row r="14" spans="1:9" x14ac:dyDescent="0.3">
      <c r="A14" s="4">
        <v>2006</v>
      </c>
      <c r="B14" s="4">
        <v>1</v>
      </c>
      <c r="C14" s="4">
        <v>13</v>
      </c>
      <c r="D14" s="16" t="s">
        <v>66</v>
      </c>
      <c r="E14">
        <f t="shared" ref="E14:E17" si="1">$I$3+$I$4*C14</f>
        <v>47.984848484848484</v>
      </c>
    </row>
    <row r="15" spans="1:9" x14ac:dyDescent="0.3">
      <c r="A15" s="4"/>
      <c r="B15" s="4">
        <v>2</v>
      </c>
      <c r="C15" s="4">
        <v>14</v>
      </c>
      <c r="D15" s="16" t="s">
        <v>66</v>
      </c>
      <c r="E15">
        <f t="shared" si="1"/>
        <v>49.956876456876458</v>
      </c>
    </row>
    <row r="16" spans="1:9" x14ac:dyDescent="0.3">
      <c r="A16" s="4"/>
      <c r="B16" s="4">
        <v>3</v>
      </c>
      <c r="C16" s="4">
        <v>15</v>
      </c>
      <c r="D16" s="16" t="s">
        <v>66</v>
      </c>
      <c r="E16">
        <f t="shared" si="1"/>
        <v>51.928904428904424</v>
      </c>
    </row>
    <row r="17" spans="1:12" x14ac:dyDescent="0.3">
      <c r="A17" s="4"/>
      <c r="B17" s="4">
        <v>4</v>
      </c>
      <c r="C17" s="4">
        <v>16</v>
      </c>
      <c r="D17" s="16" t="s">
        <v>66</v>
      </c>
      <c r="E17">
        <f t="shared" si="1"/>
        <v>53.900932400932398</v>
      </c>
    </row>
    <row r="20" spans="1:12" x14ac:dyDescent="0.3">
      <c r="A20" t="s">
        <v>71</v>
      </c>
    </row>
    <row r="21" spans="1:12" ht="15" thickBot="1" x14ac:dyDescent="0.35">
      <c r="A21" s="12" t="s">
        <v>0</v>
      </c>
      <c r="B21" s="12" t="s">
        <v>63</v>
      </c>
      <c r="C21" s="12" t="s">
        <v>64</v>
      </c>
      <c r="D21" s="12" t="s">
        <v>65</v>
      </c>
      <c r="E21" s="12" t="s">
        <v>70</v>
      </c>
      <c r="F21" s="12" t="s">
        <v>72</v>
      </c>
      <c r="G21" s="12" t="s">
        <v>73</v>
      </c>
    </row>
    <row r="22" spans="1:12" ht="15" thickBot="1" x14ac:dyDescent="0.35">
      <c r="A22" s="2">
        <v>2003</v>
      </c>
      <c r="B22" s="2">
        <v>1</v>
      </c>
      <c r="C22" s="2">
        <v>1</v>
      </c>
      <c r="D22" s="13">
        <v>23</v>
      </c>
      <c r="E22">
        <f>$I$3+$I$4*C22</f>
        <v>24.320512820512821</v>
      </c>
      <c r="F22" s="19">
        <f>D22/E22</f>
        <v>0.94570374275171321</v>
      </c>
      <c r="G22">
        <f>E22*VLOOKUP(B22,$J$23:$K$26,2)</f>
        <v>20.478448938674632</v>
      </c>
      <c r="H22">
        <f>E22*VLOOKUP(B22,$J$23:$K$26,2)</f>
        <v>20.478448938674632</v>
      </c>
      <c r="J22" s="18" t="s">
        <v>63</v>
      </c>
      <c r="K22" s="18" t="s">
        <v>74</v>
      </c>
    </row>
    <row r="23" spans="1:12" x14ac:dyDescent="0.3">
      <c r="A23" s="2"/>
      <c r="B23" s="2">
        <v>2</v>
      </c>
      <c r="C23" s="2">
        <v>2</v>
      </c>
      <c r="D23" s="13">
        <v>25</v>
      </c>
      <c r="E23">
        <f t="shared" ref="E23:E32" si="2">$I$3+$I$4*C23</f>
        <v>26.292540792540791</v>
      </c>
      <c r="F23" s="19">
        <f t="shared" ref="F23:F32" si="3">D23/E23</f>
        <v>0.95084001950441066</v>
      </c>
      <c r="G23">
        <f t="shared" ref="G23:G37" si="4">E23*VLOOKUP(B23,$J$23:$K$26,2)</f>
        <v>24.262601620881956</v>
      </c>
      <c r="H23">
        <f t="shared" ref="H23:H37" si="5">E23*VLOOKUP(B23,$J$23:$K$26,2)</f>
        <v>24.262601620881956</v>
      </c>
      <c r="J23">
        <v>1</v>
      </c>
      <c r="K23" s="19">
        <f>SUMIF($B$22:$B$33,J23,$F$22:$F$33)/COUNTIF($B$22:$B$33,J23)</f>
        <v>0.84202373074149772</v>
      </c>
      <c r="L23" s="126">
        <f>SUMIF(B22:$B$33,J23,F22:F33)/COUNTIF($B$22:$B$33,J23)</f>
        <v>0.84202373074149772</v>
      </c>
    </row>
    <row r="24" spans="1:12" x14ac:dyDescent="0.3">
      <c r="A24" s="2"/>
      <c r="B24" s="2">
        <v>3</v>
      </c>
      <c r="C24" s="2">
        <v>3</v>
      </c>
      <c r="D24" s="13">
        <v>36</v>
      </c>
      <c r="E24">
        <f t="shared" si="2"/>
        <v>28.264568764568764</v>
      </c>
      <c r="F24" s="19">
        <f t="shared" si="3"/>
        <v>1.2736794358995505</v>
      </c>
      <c r="G24">
        <f t="shared" si="4"/>
        <v>35.847119351327535</v>
      </c>
      <c r="H24">
        <f t="shared" si="5"/>
        <v>35.847119351327535</v>
      </c>
      <c r="J24">
        <v>2</v>
      </c>
      <c r="K24" s="19">
        <f t="shared" ref="K24:K25" si="6">SUMIF($B$22:$B$33,J24,$F$22:$F$33)/COUNTIF($B$22:$B$33,J24)</f>
        <v>0.92279410393708583</v>
      </c>
      <c r="L24" s="126">
        <f>SUMIF(B23:$B$33,J24,F23:F34)/COUNTIF($B$22:$B$33,J24)</f>
        <v>0.92279410393708583</v>
      </c>
    </row>
    <row r="25" spans="1:12" x14ac:dyDescent="0.3">
      <c r="A25" s="2"/>
      <c r="B25" s="2">
        <v>4</v>
      </c>
      <c r="C25" s="2">
        <v>4</v>
      </c>
      <c r="D25" s="13">
        <v>31</v>
      </c>
      <c r="E25">
        <f t="shared" si="2"/>
        <v>30.236596736596734</v>
      </c>
      <c r="F25" s="19">
        <f t="shared" si="3"/>
        <v>1.0252476583278727</v>
      </c>
      <c r="G25">
        <f t="shared" si="4"/>
        <v>29.269421953408266</v>
      </c>
      <c r="H25">
        <f t="shared" si="5"/>
        <v>29.269421953408266</v>
      </c>
      <c r="J25">
        <v>3</v>
      </c>
      <c r="K25" s="19">
        <f t="shared" si="6"/>
        <v>1.2682705209450755</v>
      </c>
      <c r="L25" s="126">
        <f>SUMIF(B24:$B$33,J25,F24:F35)/COUNTIF($B$22:$B$33,J25)</f>
        <v>1.2682705209450755</v>
      </c>
    </row>
    <row r="26" spans="1:12" x14ac:dyDescent="0.3">
      <c r="A26" s="2">
        <v>2004</v>
      </c>
      <c r="B26" s="2">
        <v>1</v>
      </c>
      <c r="C26" s="2">
        <v>5</v>
      </c>
      <c r="D26" s="13">
        <v>26</v>
      </c>
      <c r="E26">
        <f t="shared" si="2"/>
        <v>32.208624708624711</v>
      </c>
      <c r="F26" s="19">
        <f t="shared" si="3"/>
        <v>0.80723719920390802</v>
      </c>
      <c r="G26">
        <f t="shared" si="4"/>
        <v>27.120426339208965</v>
      </c>
      <c r="H26">
        <f t="shared" si="5"/>
        <v>27.120426339208965</v>
      </c>
      <c r="J26">
        <v>4</v>
      </c>
      <c r="K26" s="19">
        <f>SUMIF($B$22:$B$33,J26,$F$22:$F$33)/COUNTIF($B$22:$B$33,J26)</f>
        <v>0.96801310704329857</v>
      </c>
      <c r="L26" s="126">
        <f>SUMIF(B25:$B$33,J26,F25:F36)/COUNTIF($B$22:$B$33,J26)</f>
        <v>0.96801310704329857</v>
      </c>
    </row>
    <row r="27" spans="1:12" x14ac:dyDescent="0.3">
      <c r="A27" s="2"/>
      <c r="B27" s="2">
        <v>2</v>
      </c>
      <c r="C27" s="2">
        <v>6</v>
      </c>
      <c r="D27" s="13">
        <v>28</v>
      </c>
      <c r="E27">
        <f t="shared" si="2"/>
        <v>34.180652680652678</v>
      </c>
      <c r="F27" s="19">
        <f t="shared" si="3"/>
        <v>0.81917686773280607</v>
      </c>
      <c r="G27">
        <f t="shared" si="4"/>
        <v>31.541704762427639</v>
      </c>
      <c r="H27">
        <f t="shared" si="5"/>
        <v>31.541704762427639</v>
      </c>
    </row>
    <row r="28" spans="1:12" x14ac:dyDescent="0.3">
      <c r="A28" s="4"/>
      <c r="B28" s="4">
        <v>3</v>
      </c>
      <c r="C28" s="4">
        <v>7</v>
      </c>
      <c r="D28" s="13">
        <v>48</v>
      </c>
      <c r="E28">
        <f t="shared" si="2"/>
        <v>36.152680652680651</v>
      </c>
      <c r="F28" s="19">
        <f t="shared" si="3"/>
        <v>1.3277023759631195</v>
      </c>
      <c r="G28">
        <f t="shared" si="4"/>
        <v>45.851379124936244</v>
      </c>
      <c r="H28">
        <f t="shared" si="5"/>
        <v>45.851379124936244</v>
      </c>
    </row>
    <row r="29" spans="1:12" x14ac:dyDescent="0.3">
      <c r="A29" s="4"/>
      <c r="B29" s="4">
        <v>4</v>
      </c>
      <c r="C29" s="4">
        <v>8</v>
      </c>
      <c r="D29" s="13">
        <v>36</v>
      </c>
      <c r="E29">
        <f t="shared" si="2"/>
        <v>38.124708624708624</v>
      </c>
      <c r="F29" s="19">
        <f t="shared" si="3"/>
        <v>0.94426951178502649</v>
      </c>
      <c r="G29">
        <f t="shared" si="4"/>
        <v>36.905217650924641</v>
      </c>
      <c r="H29">
        <f t="shared" si="5"/>
        <v>36.905217650924641</v>
      </c>
    </row>
    <row r="30" spans="1:12" x14ac:dyDescent="0.3">
      <c r="A30" s="4">
        <v>2005</v>
      </c>
      <c r="B30" s="4">
        <v>1</v>
      </c>
      <c r="C30" s="4">
        <v>9</v>
      </c>
      <c r="D30" s="13">
        <v>31</v>
      </c>
      <c r="E30">
        <f t="shared" si="2"/>
        <v>40.096736596736591</v>
      </c>
      <c r="F30" s="19">
        <f t="shared" si="3"/>
        <v>0.77313025026887205</v>
      </c>
      <c r="G30">
        <f t="shared" si="4"/>
        <v>33.762403739743291</v>
      </c>
      <c r="H30">
        <f t="shared" si="5"/>
        <v>33.762403739743291</v>
      </c>
    </row>
    <row r="31" spans="1:12" x14ac:dyDescent="0.3">
      <c r="A31" s="4"/>
      <c r="B31" s="4">
        <v>2</v>
      </c>
      <c r="C31" s="4">
        <v>10</v>
      </c>
      <c r="D31" s="13">
        <v>42</v>
      </c>
      <c r="E31">
        <f t="shared" si="2"/>
        <v>42.068764568764564</v>
      </c>
      <c r="F31" s="19">
        <f t="shared" si="3"/>
        <v>0.99836542457404087</v>
      </c>
      <c r="G31">
        <f>E31*VLOOKUP(B31,$J$23:$K$26,2)</f>
        <v>38.820807903973318</v>
      </c>
      <c r="H31">
        <f t="shared" si="5"/>
        <v>38.820807903973318</v>
      </c>
    </row>
    <row r="32" spans="1:12" x14ac:dyDescent="0.3">
      <c r="A32" s="4"/>
      <c r="B32" s="4">
        <v>3</v>
      </c>
      <c r="C32" s="4">
        <v>11</v>
      </c>
      <c r="D32" s="13">
        <v>53</v>
      </c>
      <c r="E32">
        <f t="shared" si="2"/>
        <v>44.040792540792538</v>
      </c>
      <c r="F32" s="19">
        <f t="shared" si="3"/>
        <v>1.2034297509725569</v>
      </c>
      <c r="G32">
        <f t="shared" si="4"/>
        <v>55.855638898544946</v>
      </c>
      <c r="H32">
        <f t="shared" si="5"/>
        <v>55.855638898544946</v>
      </c>
    </row>
    <row r="33" spans="1:8" ht="15" thickBot="1" x14ac:dyDescent="0.35">
      <c r="A33" s="14"/>
      <c r="B33" s="14">
        <v>4</v>
      </c>
      <c r="C33" s="14">
        <v>12</v>
      </c>
      <c r="D33" s="15">
        <v>43</v>
      </c>
      <c r="E33" s="7">
        <f>$I$3+$I$4*C33</f>
        <v>46.012820512820511</v>
      </c>
      <c r="F33" s="20">
        <f>D33/E33</f>
        <v>0.93452215101699643</v>
      </c>
      <c r="G33" s="7">
        <f t="shared" si="4"/>
        <v>44.541013348441005</v>
      </c>
      <c r="H33">
        <f t="shared" si="5"/>
        <v>44.541013348441005</v>
      </c>
    </row>
    <row r="34" spans="1:8" x14ac:dyDescent="0.3">
      <c r="A34" s="4">
        <v>2006</v>
      </c>
      <c r="B34" s="4">
        <v>1</v>
      </c>
      <c r="C34" s="4">
        <v>13</v>
      </c>
      <c r="D34" s="16" t="s">
        <v>66</v>
      </c>
      <c r="E34" cm="1">
        <f t="array" ref="E34">TREND($D$22:$D$33,$C$22:$C$33,C34)</f>
        <v>47.984848484848484</v>
      </c>
      <c r="G34">
        <f>E34*VLOOKUP(B34,$J$23:$K$26,2)</f>
        <v>40.404381140277629</v>
      </c>
    </row>
    <row r="35" spans="1:8" x14ac:dyDescent="0.3">
      <c r="A35" s="4"/>
      <c r="B35" s="4">
        <v>2</v>
      </c>
      <c r="C35" s="4">
        <v>14</v>
      </c>
      <c r="D35" s="16" t="s">
        <v>66</v>
      </c>
      <c r="E35">
        <f t="shared" ref="E35:E37" si="7">$I$3+$I$4*C35</f>
        <v>49.956876456876458</v>
      </c>
      <c r="G35">
        <f t="shared" si="4"/>
        <v>46.099911045519008</v>
      </c>
    </row>
    <row r="36" spans="1:8" x14ac:dyDescent="0.3">
      <c r="A36" s="4"/>
      <c r="B36" s="4">
        <v>3</v>
      </c>
      <c r="C36" s="4">
        <v>15</v>
      </c>
      <c r="D36" s="16" t="s">
        <v>66</v>
      </c>
      <c r="E36">
        <f t="shared" si="7"/>
        <v>51.928904428904424</v>
      </c>
      <c r="G36">
        <f t="shared" si="4"/>
        <v>65.859898672153648</v>
      </c>
    </row>
    <row r="37" spans="1:8" x14ac:dyDescent="0.3">
      <c r="A37" s="4"/>
      <c r="B37" s="4">
        <v>4</v>
      </c>
      <c r="C37" s="4">
        <v>16</v>
      </c>
      <c r="D37" s="16" t="s">
        <v>66</v>
      </c>
      <c r="E37">
        <f t="shared" si="7"/>
        <v>53.900932400932398</v>
      </c>
      <c r="G37">
        <f t="shared" si="4"/>
        <v>52.17680904595737</v>
      </c>
    </row>
  </sheetData>
  <pageMargins left="0.7" right="0.7" top="0.75" bottom="0.75" header="0.3" footer="0.3"/>
  <drawing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I36"/>
  <sheetViews>
    <sheetView topLeftCell="A10" workbookViewId="0">
      <selection activeCell="M23" sqref="M23"/>
    </sheetView>
  </sheetViews>
  <sheetFormatPr defaultRowHeight="14.4" x14ac:dyDescent="0.3"/>
  <sheetData>
    <row r="1" spans="1:9" x14ac:dyDescent="0.3">
      <c r="A1" t="s">
        <v>12</v>
      </c>
    </row>
    <row r="2" spans="1:9" ht="15" thickBot="1" x14ac:dyDescent="0.35"/>
    <row r="3" spans="1:9" x14ac:dyDescent="0.3">
      <c r="A3" s="9" t="s">
        <v>13</v>
      </c>
      <c r="B3" s="9"/>
    </row>
    <row r="4" spans="1:9" x14ac:dyDescent="0.3">
      <c r="A4" t="s">
        <v>14</v>
      </c>
      <c r="B4">
        <v>0.7406849271057071</v>
      </c>
    </row>
    <row r="5" spans="1:9" x14ac:dyDescent="0.3">
      <c r="A5" t="s">
        <v>15</v>
      </c>
      <c r="B5">
        <v>0.54861416124158657</v>
      </c>
    </row>
    <row r="6" spans="1:9" x14ac:dyDescent="0.3">
      <c r="A6" t="s">
        <v>16</v>
      </c>
      <c r="B6">
        <v>0.50347557736574522</v>
      </c>
    </row>
    <row r="7" spans="1:9" x14ac:dyDescent="0.3">
      <c r="A7" t="s">
        <v>17</v>
      </c>
      <c r="B7">
        <v>6.7642795518427423</v>
      </c>
    </row>
    <row r="8" spans="1:9" ht="15" thickBot="1" x14ac:dyDescent="0.35">
      <c r="A8" s="7" t="s">
        <v>18</v>
      </c>
      <c r="B8" s="7">
        <v>12</v>
      </c>
    </row>
    <row r="10" spans="1:9" ht="15" thickBot="1" x14ac:dyDescent="0.35">
      <c r="A10" t="s">
        <v>19</v>
      </c>
    </row>
    <row r="11" spans="1:9" x14ac:dyDescent="0.3">
      <c r="A11" s="8"/>
      <c r="B11" s="8" t="s">
        <v>24</v>
      </c>
      <c r="C11" s="8" t="s">
        <v>25</v>
      </c>
      <c r="D11" s="8" t="s">
        <v>26</v>
      </c>
      <c r="E11" s="8" t="s">
        <v>27</v>
      </c>
      <c r="F11" s="8" t="s">
        <v>28</v>
      </c>
    </row>
    <row r="12" spans="1:9" x14ac:dyDescent="0.3">
      <c r="A12" t="s">
        <v>20</v>
      </c>
      <c r="B12">
        <v>1</v>
      </c>
      <c r="C12">
        <v>556.11188811188822</v>
      </c>
      <c r="D12">
        <v>556.11188811188822</v>
      </c>
      <c r="E12">
        <v>12.153995853095664</v>
      </c>
      <c r="F12">
        <v>5.8595524378956369E-3</v>
      </c>
    </row>
    <row r="13" spans="1:9" x14ac:dyDescent="0.3">
      <c r="A13" t="s">
        <v>21</v>
      </c>
      <c r="B13">
        <v>10</v>
      </c>
      <c r="C13">
        <v>457.55477855477847</v>
      </c>
      <c r="D13">
        <v>45.755477855477849</v>
      </c>
    </row>
    <row r="14" spans="1:9" ht="15" thickBot="1" x14ac:dyDescent="0.35">
      <c r="A14" s="7" t="s">
        <v>22</v>
      </c>
      <c r="B14" s="7">
        <v>11</v>
      </c>
      <c r="C14" s="7">
        <v>1013.6666666666667</v>
      </c>
      <c r="D14" s="7"/>
      <c r="E14" s="7"/>
      <c r="F14" s="7"/>
    </row>
    <row r="15" spans="1:9" ht="15" thickBot="1" x14ac:dyDescent="0.35"/>
    <row r="16" spans="1:9" x14ac:dyDescent="0.3">
      <c r="A16" s="8"/>
      <c r="B16" s="8" t="s">
        <v>29</v>
      </c>
      <c r="C16" s="8" t="s">
        <v>17</v>
      </c>
      <c r="D16" s="8" t="s">
        <v>30</v>
      </c>
      <c r="E16" s="8" t="s">
        <v>31</v>
      </c>
      <c r="F16" s="8" t="s">
        <v>32</v>
      </c>
      <c r="G16" s="8" t="s">
        <v>33</v>
      </c>
      <c r="H16" s="8" t="s">
        <v>34</v>
      </c>
      <c r="I16" s="8" t="s">
        <v>35</v>
      </c>
    </row>
    <row r="17" spans="1:9" x14ac:dyDescent="0.3">
      <c r="A17" t="s">
        <v>23</v>
      </c>
      <c r="B17">
        <v>22.348484848484848</v>
      </c>
      <c r="C17">
        <v>4.163126277186679</v>
      </c>
      <c r="D17">
        <v>5.3681976861838816</v>
      </c>
      <c r="E17">
        <v>3.1533380493234013E-4</v>
      </c>
      <c r="F17">
        <v>13.072461444560229</v>
      </c>
      <c r="G17">
        <v>31.624508252409466</v>
      </c>
      <c r="H17">
        <v>13.072461444560229</v>
      </c>
      <c r="I17">
        <v>31.624508252409466</v>
      </c>
    </row>
    <row r="18" spans="1:9" ht="15" thickBot="1" x14ac:dyDescent="0.35">
      <c r="A18" s="7" t="s">
        <v>36</v>
      </c>
      <c r="B18" s="7">
        <v>1.9720279720279719</v>
      </c>
      <c r="C18" s="7">
        <v>0.56565747286828383</v>
      </c>
      <c r="D18" s="7">
        <v>3.4862581449307015</v>
      </c>
      <c r="E18" s="7">
        <v>5.8595524378956447E-3</v>
      </c>
      <c r="F18" s="7">
        <v>0.71166457981377684</v>
      </c>
      <c r="G18" s="7">
        <v>3.2323913642421669</v>
      </c>
      <c r="H18" s="7">
        <v>0.71166457981377684</v>
      </c>
      <c r="I18" s="7">
        <v>3.2323913642421669</v>
      </c>
    </row>
    <row r="22" spans="1:9" x14ac:dyDescent="0.3">
      <c r="A22" t="s">
        <v>37</v>
      </c>
      <c r="E22" t="s">
        <v>41</v>
      </c>
    </row>
    <row r="23" spans="1:9" ht="15" thickBot="1" x14ac:dyDescent="0.35"/>
    <row r="24" spans="1:9" x14ac:dyDescent="0.3">
      <c r="A24" s="8" t="s">
        <v>38</v>
      </c>
      <c r="B24" s="8" t="s">
        <v>39</v>
      </c>
      <c r="C24" s="8" t="s">
        <v>40</v>
      </c>
      <c r="E24" s="8" t="s">
        <v>42</v>
      </c>
      <c r="F24" s="8" t="s">
        <v>43</v>
      </c>
    </row>
    <row r="25" spans="1:9" x14ac:dyDescent="0.3">
      <c r="A25">
        <v>1</v>
      </c>
      <c r="B25">
        <v>24.320512820512821</v>
      </c>
      <c r="C25">
        <v>-1.3205128205128212</v>
      </c>
      <c r="E25">
        <v>4.166666666666667</v>
      </c>
      <c r="F25">
        <v>23</v>
      </c>
    </row>
    <row r="26" spans="1:9" x14ac:dyDescent="0.3">
      <c r="A26">
        <v>2</v>
      </c>
      <c r="B26">
        <v>26.292540792540791</v>
      </c>
      <c r="C26">
        <v>-1.292540792540791</v>
      </c>
      <c r="E26">
        <v>12.5</v>
      </c>
      <c r="F26">
        <v>25</v>
      </c>
    </row>
    <row r="27" spans="1:9" x14ac:dyDescent="0.3">
      <c r="A27">
        <v>3</v>
      </c>
      <c r="B27">
        <v>28.264568764568764</v>
      </c>
      <c r="C27">
        <v>7.7354312354312356</v>
      </c>
      <c r="E27">
        <v>20.833333333333336</v>
      </c>
      <c r="F27">
        <v>26</v>
      </c>
    </row>
    <row r="28" spans="1:9" x14ac:dyDescent="0.3">
      <c r="A28">
        <v>4</v>
      </c>
      <c r="B28">
        <v>30.236596736596734</v>
      </c>
      <c r="C28">
        <v>0.7634032634032657</v>
      </c>
      <c r="E28">
        <v>29.166666666666668</v>
      </c>
      <c r="F28">
        <v>28</v>
      </c>
    </row>
    <row r="29" spans="1:9" x14ac:dyDescent="0.3">
      <c r="A29">
        <v>5</v>
      </c>
      <c r="B29">
        <v>32.208624708624711</v>
      </c>
      <c r="C29">
        <v>-6.2086247086247113</v>
      </c>
      <c r="E29">
        <v>37.5</v>
      </c>
      <c r="F29">
        <v>31</v>
      </c>
    </row>
    <row r="30" spans="1:9" x14ac:dyDescent="0.3">
      <c r="A30">
        <v>6</v>
      </c>
      <c r="B30">
        <v>34.180652680652678</v>
      </c>
      <c r="C30">
        <v>-6.1806526806526776</v>
      </c>
      <c r="E30">
        <v>45.833333333333336</v>
      </c>
      <c r="F30">
        <v>31</v>
      </c>
    </row>
    <row r="31" spans="1:9" x14ac:dyDescent="0.3">
      <c r="A31">
        <v>7</v>
      </c>
      <c r="B31">
        <v>36.152680652680651</v>
      </c>
      <c r="C31">
        <v>11.847319347319349</v>
      </c>
      <c r="E31">
        <v>54.166666666666664</v>
      </c>
      <c r="F31">
        <v>36</v>
      </c>
    </row>
    <row r="32" spans="1:9" x14ac:dyDescent="0.3">
      <c r="A32">
        <v>8</v>
      </c>
      <c r="B32">
        <v>38.124708624708624</v>
      </c>
      <c r="C32">
        <v>-2.1247086247086244</v>
      </c>
      <c r="E32">
        <v>62.5</v>
      </c>
      <c r="F32">
        <v>36</v>
      </c>
    </row>
    <row r="33" spans="1:6" x14ac:dyDescent="0.3">
      <c r="A33">
        <v>9</v>
      </c>
      <c r="B33">
        <v>40.096736596736591</v>
      </c>
      <c r="C33">
        <v>-9.0967365967365907</v>
      </c>
      <c r="E33">
        <v>70.833333333333343</v>
      </c>
      <c r="F33">
        <v>42</v>
      </c>
    </row>
    <row r="34" spans="1:6" x14ac:dyDescent="0.3">
      <c r="A34">
        <v>10</v>
      </c>
      <c r="B34">
        <v>42.068764568764564</v>
      </c>
      <c r="C34">
        <v>-6.876456876456416E-2</v>
      </c>
      <c r="E34">
        <v>79.166666666666671</v>
      </c>
      <c r="F34">
        <v>43</v>
      </c>
    </row>
    <row r="35" spans="1:6" x14ac:dyDescent="0.3">
      <c r="A35">
        <v>11</v>
      </c>
      <c r="B35">
        <v>44.040792540792538</v>
      </c>
      <c r="C35">
        <v>8.9592074592074624</v>
      </c>
      <c r="E35">
        <v>87.500000000000014</v>
      </c>
      <c r="F35">
        <v>48</v>
      </c>
    </row>
    <row r="36" spans="1:6" ht="15" thickBot="1" x14ac:dyDescent="0.35">
      <c r="A36" s="7">
        <v>12</v>
      </c>
      <c r="B36" s="7">
        <v>46.012820512820511</v>
      </c>
      <c r="C36" s="7">
        <v>-3.012820512820511</v>
      </c>
      <c r="E36" s="7">
        <v>95.833333333333343</v>
      </c>
      <c r="F36" s="7">
        <v>53</v>
      </c>
    </row>
  </sheetData>
  <sortState xmlns:xlrd2="http://schemas.microsoft.com/office/spreadsheetml/2017/richdata2" ref="F25:F36">
    <sortCondition ref="F25"/>
  </sortState>
  <pageMargins left="0.7" right="0.7" top="0.75" bottom="0.75" header="0.3" footer="0.3"/>
  <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K19"/>
  <sheetViews>
    <sheetView topLeftCell="B1" workbookViewId="0">
      <selection activeCell="F2" sqref="F2"/>
    </sheetView>
  </sheetViews>
  <sheetFormatPr defaultRowHeight="14.4" x14ac:dyDescent="0.3"/>
  <cols>
    <col min="6" max="6" width="14.88671875" customWidth="1"/>
    <col min="7" max="7" width="11.88671875" customWidth="1"/>
  </cols>
  <sheetData>
    <row r="1" spans="1:11" ht="15" thickBot="1" x14ac:dyDescent="0.35">
      <c r="A1" s="12" t="s">
        <v>0</v>
      </c>
      <c r="B1" s="12" t="s">
        <v>63</v>
      </c>
      <c r="C1" s="12" t="s">
        <v>64</v>
      </c>
      <c r="D1" s="12" t="s">
        <v>65</v>
      </c>
      <c r="E1" s="12" t="s">
        <v>8</v>
      </c>
      <c r="F1" s="12" t="s">
        <v>75</v>
      </c>
      <c r="G1" s="12" t="s">
        <v>10</v>
      </c>
    </row>
    <row r="2" spans="1:11" x14ac:dyDescent="0.3">
      <c r="A2" s="2">
        <v>2003</v>
      </c>
      <c r="B2" s="2">
        <v>1</v>
      </c>
      <c r="C2" s="2">
        <v>1</v>
      </c>
      <c r="D2" s="13">
        <v>23</v>
      </c>
      <c r="E2" s="23">
        <f>AVERAGE($D$2:$D$5)</f>
        <v>28.75</v>
      </c>
      <c r="F2" s="23">
        <f>D2-E2</f>
        <v>-5.75</v>
      </c>
      <c r="G2" s="21"/>
    </row>
    <row r="3" spans="1:11" x14ac:dyDescent="0.3">
      <c r="A3" s="2"/>
      <c r="B3" s="2">
        <v>2</v>
      </c>
      <c r="C3" s="2">
        <v>2</v>
      </c>
      <c r="D3" s="13">
        <v>25</v>
      </c>
      <c r="E3" s="23">
        <f t="shared" ref="E3:E5" si="0">AVERAGE($D$2:$D$5)</f>
        <v>28.75</v>
      </c>
      <c r="F3" s="23">
        <f t="shared" ref="F3:F5" si="1">D3-E3</f>
        <v>-3.75</v>
      </c>
      <c r="G3" s="21"/>
      <c r="J3" s="17" t="s">
        <v>76</v>
      </c>
      <c r="K3" s="17">
        <v>0.5980372854588788</v>
      </c>
    </row>
    <row r="4" spans="1:11" ht="15" thickBot="1" x14ac:dyDescent="0.35">
      <c r="A4" s="2"/>
      <c r="B4" s="2">
        <v>3</v>
      </c>
      <c r="C4" s="2">
        <v>3</v>
      </c>
      <c r="D4" s="13">
        <v>36</v>
      </c>
      <c r="E4" s="23">
        <f t="shared" si="0"/>
        <v>28.75</v>
      </c>
      <c r="F4" s="23">
        <f t="shared" si="1"/>
        <v>7.25</v>
      </c>
      <c r="G4" s="21"/>
      <c r="J4" s="18" t="s">
        <v>77</v>
      </c>
      <c r="K4" s="18">
        <v>0.96383929787592526</v>
      </c>
    </row>
    <row r="5" spans="1:11" x14ac:dyDescent="0.3">
      <c r="A5" s="2"/>
      <c r="B5" s="2">
        <v>4</v>
      </c>
      <c r="C5" s="2">
        <v>4</v>
      </c>
      <c r="D5" s="13">
        <v>31</v>
      </c>
      <c r="E5" s="23">
        <f t="shared" si="0"/>
        <v>28.75</v>
      </c>
      <c r="F5" s="23">
        <f t="shared" si="1"/>
        <v>2.25</v>
      </c>
      <c r="G5" s="21"/>
      <c r="J5" s="17" t="s">
        <v>78</v>
      </c>
      <c r="K5">
        <f>SUMXMY2(D6:D13,G6:G13)/COUNT(G6:G13)</f>
        <v>26.240394829939831</v>
      </c>
    </row>
    <row r="6" spans="1:11" x14ac:dyDescent="0.3">
      <c r="A6" s="2">
        <v>2004</v>
      </c>
      <c r="B6" s="2">
        <v>1</v>
      </c>
      <c r="C6" s="2">
        <v>5</v>
      </c>
      <c r="D6" s="13">
        <v>26</v>
      </c>
      <c r="E6" s="21">
        <f>$K$3*(D6-F2)+(1-$K$3)*E5</f>
        <v>30.544111856376638</v>
      </c>
      <c r="F6" s="21">
        <f>$K$4*(D6-E6)+(1-$K$4)*F2</f>
        <v>-4.5877176183331558</v>
      </c>
      <c r="G6" s="21">
        <f>E5+F2</f>
        <v>23</v>
      </c>
    </row>
    <row r="7" spans="1:11" x14ac:dyDescent="0.3">
      <c r="A7" s="2"/>
      <c r="B7" s="2">
        <v>2</v>
      </c>
      <c r="C7" s="2">
        <v>6</v>
      </c>
      <c r="D7" s="13">
        <v>28</v>
      </c>
      <c r="E7" s="21">
        <f>$K$3*(D7-F3)+(1-$K$3)*E6</f>
        <v>31.265277928356202</v>
      </c>
      <c r="F7" s="21">
        <f t="shared" ref="F7:F13" si="2">$K$4*(D7-E7)+(1-$K$4)*F3</f>
        <v>-3.2828058188018776</v>
      </c>
      <c r="G7" s="21">
        <f t="shared" ref="G7:G13" si="3">E6+F3</f>
        <v>26.794111856376638</v>
      </c>
    </row>
    <row r="8" spans="1:11" x14ac:dyDescent="0.3">
      <c r="A8" s="4"/>
      <c r="B8" s="4">
        <v>3</v>
      </c>
      <c r="C8" s="4">
        <v>7</v>
      </c>
      <c r="D8" s="13">
        <v>48</v>
      </c>
      <c r="E8" s="21">
        <f t="shared" ref="E8:E12" si="4">$K$3*(D8-F4)+(1-$K$3)*E7</f>
        <v>36.937495369413973</v>
      </c>
      <c r="F8" s="21">
        <f t="shared" si="2"/>
        <v>10.924641786292749</v>
      </c>
      <c r="G8" s="21">
        <f t="shared" si="3"/>
        <v>38.515277928356198</v>
      </c>
    </row>
    <row r="9" spans="1:11" x14ac:dyDescent="0.3">
      <c r="A9" s="4"/>
      <c r="B9" s="4">
        <v>4</v>
      </c>
      <c r="C9" s="4">
        <v>8</v>
      </c>
      <c r="D9" s="13">
        <v>36</v>
      </c>
      <c r="E9" s="21">
        <f t="shared" si="4"/>
        <v>35.031254291276895</v>
      </c>
      <c r="F9" s="21">
        <f t="shared" si="2"/>
        <v>1.0150767634951616</v>
      </c>
      <c r="G9" s="21">
        <f t="shared" si="3"/>
        <v>39.187495369413973</v>
      </c>
    </row>
    <row r="10" spans="1:11" x14ac:dyDescent="0.3">
      <c r="A10" s="4">
        <v>2005</v>
      </c>
      <c r="B10" s="4">
        <v>1</v>
      </c>
      <c r="C10" s="4">
        <v>9</v>
      </c>
      <c r="D10" s="13">
        <v>31</v>
      </c>
      <c r="E10" s="21">
        <f t="shared" si="4"/>
        <v>35.364040108847036</v>
      </c>
      <c r="F10" s="21">
        <f t="shared" si="2"/>
        <v>-4.3721284446394177</v>
      </c>
      <c r="G10" s="21">
        <f t="shared" si="3"/>
        <v>30.44353667294374</v>
      </c>
    </row>
    <row r="11" spans="1:11" x14ac:dyDescent="0.3">
      <c r="A11" s="4"/>
      <c r="B11" s="4">
        <v>2</v>
      </c>
      <c r="C11" s="4">
        <v>10</v>
      </c>
      <c r="D11" s="13">
        <v>42</v>
      </c>
      <c r="E11" s="21">
        <f t="shared" si="4"/>
        <v>41.295831829131032</v>
      </c>
      <c r="F11" s="21">
        <f t="shared" si="2"/>
        <v>0.55999639205204665</v>
      </c>
      <c r="G11" s="21">
        <f t="shared" si="3"/>
        <v>32.08123429004516</v>
      </c>
    </row>
    <row r="12" spans="1:11" x14ac:dyDescent="0.3">
      <c r="A12" s="4"/>
      <c r="B12" s="4">
        <v>3</v>
      </c>
      <c r="C12" s="4">
        <v>11</v>
      </c>
      <c r="D12" s="13">
        <v>53</v>
      </c>
      <c r="E12" s="21">
        <f t="shared" si="4"/>
        <v>41.762017672106566</v>
      </c>
      <c r="F12" s="21">
        <f t="shared" si="2"/>
        <v>11.226651713905214</v>
      </c>
      <c r="G12" s="21">
        <f t="shared" si="3"/>
        <v>52.220473615423785</v>
      </c>
    </row>
    <row r="13" spans="1:11" ht="15" thickBot="1" x14ac:dyDescent="0.35">
      <c r="A13" s="14"/>
      <c r="B13" s="14">
        <v>4</v>
      </c>
      <c r="C13" s="14">
        <v>12</v>
      </c>
      <c r="D13" s="15">
        <v>43</v>
      </c>
      <c r="E13" s="22">
        <f>$K$3*(D13-F9)+(1-$K$3)*E12</f>
        <v>41.895323510752988</v>
      </c>
      <c r="F13" s="22">
        <f t="shared" si="2"/>
        <v>1.1014365002537008</v>
      </c>
      <c r="G13" s="22">
        <f t="shared" si="3"/>
        <v>42.777094435601725</v>
      </c>
    </row>
    <row r="14" spans="1:11" x14ac:dyDescent="0.3">
      <c r="A14" s="4">
        <v>2006</v>
      </c>
      <c r="B14" s="4">
        <v>1</v>
      </c>
      <c r="C14" s="4">
        <v>13</v>
      </c>
      <c r="D14" s="16" t="s">
        <v>66</v>
      </c>
      <c r="E14" s="21"/>
      <c r="F14" s="21"/>
      <c r="G14" s="21">
        <f>$E$13+F10</f>
        <v>37.523195066113573</v>
      </c>
    </row>
    <row r="15" spans="1:11" x14ac:dyDescent="0.3">
      <c r="A15" s="4"/>
      <c r="B15" s="4">
        <v>2</v>
      </c>
      <c r="C15" s="4">
        <v>14</v>
      </c>
      <c r="D15" s="16" t="s">
        <v>66</v>
      </c>
      <c r="E15" s="21"/>
      <c r="F15" s="21"/>
      <c r="G15" s="21">
        <f>$E$13+F11</f>
        <v>42.455319902805037</v>
      </c>
    </row>
    <row r="16" spans="1:11" x14ac:dyDescent="0.3">
      <c r="A16" s="4"/>
      <c r="B16" s="4">
        <v>3</v>
      </c>
      <c r="C16" s="4">
        <v>15</v>
      </c>
      <c r="D16" s="16" t="s">
        <v>66</v>
      </c>
      <c r="E16" s="21"/>
      <c r="F16" s="21"/>
      <c r="G16" s="21">
        <f>$E$13+F12</f>
        <v>53.1219752246582</v>
      </c>
    </row>
    <row r="17" spans="1:7" x14ac:dyDescent="0.3">
      <c r="A17" s="4"/>
      <c r="B17" s="4">
        <v>4</v>
      </c>
      <c r="C17" s="4">
        <v>16</v>
      </c>
      <c r="D17" s="16" t="s">
        <v>66</v>
      </c>
      <c r="E17" s="21"/>
      <c r="F17" s="21"/>
      <c r="G17" s="21">
        <f>$E$13+F13</f>
        <v>42.996760011006685</v>
      </c>
    </row>
    <row r="18" spans="1:7" x14ac:dyDescent="0.3">
      <c r="E18" s="21"/>
      <c r="F18" s="21"/>
      <c r="G18" s="21"/>
    </row>
    <row r="19" spans="1:7" x14ac:dyDescent="0.3">
      <c r="E19" s="21"/>
      <c r="F19" s="21"/>
      <c r="G19" s="21"/>
    </row>
  </sheetData>
  <pageMargins left="0.7" right="0.7" top="0.75" bottom="0.75" header="0.3" footer="0.3"/>
  <drawing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K17"/>
  <sheetViews>
    <sheetView workbookViewId="0">
      <selection activeCell="H7" sqref="H7"/>
    </sheetView>
  </sheetViews>
  <sheetFormatPr defaultRowHeight="14.4" x14ac:dyDescent="0.3"/>
  <cols>
    <col min="5" max="5" width="11.33203125" customWidth="1"/>
    <col min="7" max="7" width="16.44140625" customWidth="1"/>
  </cols>
  <sheetData>
    <row r="1" spans="1:11" ht="15" thickBot="1" x14ac:dyDescent="0.35">
      <c r="A1" s="3" t="s">
        <v>0</v>
      </c>
      <c r="B1" s="3" t="s">
        <v>63</v>
      </c>
      <c r="C1" s="3" t="s">
        <v>64</v>
      </c>
      <c r="D1" s="3" t="s">
        <v>65</v>
      </c>
      <c r="E1" s="3" t="s">
        <v>80</v>
      </c>
      <c r="F1" s="3" t="s">
        <v>9</v>
      </c>
      <c r="G1" s="3" t="s">
        <v>75</v>
      </c>
      <c r="H1" s="3" t="s">
        <v>10</v>
      </c>
    </row>
    <row r="2" spans="1:11" x14ac:dyDescent="0.3">
      <c r="A2" s="4">
        <v>2003</v>
      </c>
      <c r="B2" s="4">
        <v>1</v>
      </c>
      <c r="C2" s="4">
        <v>1</v>
      </c>
      <c r="D2" s="13">
        <v>23</v>
      </c>
      <c r="E2" s="24"/>
      <c r="F2" s="24"/>
      <c r="G2" s="32">
        <f>D2-AVERAGEA($D$2:$D$5)</f>
        <v>-5.75</v>
      </c>
      <c r="J2" s="17" t="s">
        <v>76</v>
      </c>
      <c r="K2">
        <v>0.22283731138233903</v>
      </c>
    </row>
    <row r="3" spans="1:11" x14ac:dyDescent="0.3">
      <c r="A3" s="4"/>
      <c r="B3" s="4">
        <v>2</v>
      </c>
      <c r="C3" s="4">
        <v>2</v>
      </c>
      <c r="D3" s="13">
        <v>25</v>
      </c>
      <c r="E3" s="24"/>
      <c r="F3" s="24"/>
      <c r="G3" s="24">
        <f>D3-AVERAGEA($D$2:$D$5)</f>
        <v>-3.75</v>
      </c>
      <c r="J3" s="17" t="s">
        <v>77</v>
      </c>
      <c r="K3">
        <v>1</v>
      </c>
    </row>
    <row r="4" spans="1:11" ht="15" thickBot="1" x14ac:dyDescent="0.35">
      <c r="A4" s="4"/>
      <c r="B4" s="4">
        <v>3</v>
      </c>
      <c r="C4" s="4">
        <v>3</v>
      </c>
      <c r="D4" s="13">
        <v>36</v>
      </c>
      <c r="E4" s="24"/>
      <c r="F4" s="24"/>
      <c r="G4" s="24">
        <f t="shared" ref="G4:G5" si="0">D4-AVERAGEA($D$2:$D$5)</f>
        <v>7.25</v>
      </c>
      <c r="J4" s="18" t="s">
        <v>79</v>
      </c>
      <c r="K4" s="7">
        <v>0.6754530330356161</v>
      </c>
    </row>
    <row r="5" spans="1:11" x14ac:dyDescent="0.3">
      <c r="A5" s="4"/>
      <c r="B5" s="4">
        <v>4</v>
      </c>
      <c r="C5" s="4">
        <v>4</v>
      </c>
      <c r="D5" s="13">
        <v>31</v>
      </c>
      <c r="E5" s="32">
        <f>D5-G5</f>
        <v>28.75</v>
      </c>
      <c r="F5" s="25">
        <v>0</v>
      </c>
      <c r="G5" s="24">
        <f t="shared" si="0"/>
        <v>2.25</v>
      </c>
      <c r="J5" s="17" t="s">
        <v>78</v>
      </c>
      <c r="K5">
        <f>SUMXMY2(D6:D13,H6:H13)/COUNT(H6:H13)</f>
        <v>20.327486175224188</v>
      </c>
    </row>
    <row r="6" spans="1:11" x14ac:dyDescent="0.3">
      <c r="A6" s="4">
        <v>2004</v>
      </c>
      <c r="B6" s="4">
        <v>1</v>
      </c>
      <c r="C6" s="4">
        <v>5</v>
      </c>
      <c r="D6" s="13">
        <v>26</v>
      </c>
      <c r="E6">
        <f>$K$2*(D6-G2)+(1-$K$2)*(E5+F5)</f>
        <v>29.418511934147016</v>
      </c>
      <c r="F6">
        <f>$K$3*(E6-E5)+(1-$K$3)*F5</f>
        <v>0.66851193414701626</v>
      </c>
      <c r="G6" s="26">
        <f>$K$4*(D6-E6)+(1-$K$4)*G2</f>
        <v>-4.1751893144332595</v>
      </c>
      <c r="H6" s="37">
        <f>E5+F5+G2</f>
        <v>23</v>
      </c>
    </row>
    <row r="7" spans="1:11" x14ac:dyDescent="0.3">
      <c r="A7" s="4"/>
      <c r="B7" s="4">
        <v>2</v>
      </c>
      <c r="C7" s="4">
        <v>6</v>
      </c>
      <c r="D7" s="13">
        <v>28</v>
      </c>
      <c r="E7">
        <f>$K$2*(D7-G3)+(1-$K$2)*(E6+F6)</f>
        <v>30.457596998376395</v>
      </c>
      <c r="F7">
        <f t="shared" ref="F7:F13" si="1">$K$3*(E7-E6)+(1-$K$3)*F6</f>
        <v>1.0390850642293792</v>
      </c>
      <c r="G7" s="26">
        <f t="shared" ref="G7:G13" si="2">$K$4*(D7-E7)+(1-$K$4)*G3</f>
        <v>-2.877042472649002</v>
      </c>
      <c r="H7">
        <f>E6+F6+G3</f>
        <v>26.337023868294033</v>
      </c>
    </row>
    <row r="8" spans="1:11" x14ac:dyDescent="0.3">
      <c r="A8" s="4"/>
      <c r="B8" s="4">
        <v>3</v>
      </c>
      <c r="C8" s="4">
        <v>7</v>
      </c>
      <c r="D8" s="13">
        <v>48</v>
      </c>
      <c r="E8">
        <f t="shared" ref="E8:E13" si="3">$K$2*(D8-G4)+(1-$K$2)*(E7+F7)</f>
        <v>33.558666553140675</v>
      </c>
      <c r="F8">
        <f t="shared" si="1"/>
        <v>3.1010695547642797</v>
      </c>
      <c r="G8" s="26">
        <f t="shared" si="2"/>
        <v>12.107407988251602</v>
      </c>
      <c r="H8">
        <f t="shared" ref="H8:H13" si="4">E7+F7+G4</f>
        <v>38.746682062605771</v>
      </c>
    </row>
    <row r="9" spans="1:11" x14ac:dyDescent="0.3">
      <c r="A9" s="4"/>
      <c r="B9" s="4">
        <v>4</v>
      </c>
      <c r="C9" s="4">
        <v>8</v>
      </c>
      <c r="D9" s="13">
        <v>36</v>
      </c>
      <c r="E9">
        <f>$K$2*(D9-G5)+(1-$K$2)*(E8+F8)</f>
        <v>36.011338336787304</v>
      </c>
      <c r="F9">
        <f>$K$3*(E9-E8)+(1-$K$3)*F8</f>
        <v>2.452671783646629</v>
      </c>
      <c r="G9" s="26">
        <f t="shared" si="2"/>
        <v>0.72257216169729988</v>
      </c>
      <c r="H9">
        <f t="shared" si="4"/>
        <v>38.909736107904955</v>
      </c>
    </row>
    <row r="10" spans="1:11" x14ac:dyDescent="0.3">
      <c r="A10" s="4">
        <v>2005</v>
      </c>
      <c r="B10" s="4">
        <v>1</v>
      </c>
      <c r="C10" s="4">
        <v>9</v>
      </c>
      <c r="D10" s="13">
        <v>31</v>
      </c>
      <c r="E10">
        <f t="shared" si="3"/>
        <v>37.73113813440645</v>
      </c>
      <c r="F10">
        <f t="shared" si="1"/>
        <v>1.7197997976191459</v>
      </c>
      <c r="G10" s="26">
        <f t="shared" si="2"/>
        <v>-5.9016126971679546</v>
      </c>
      <c r="H10">
        <f t="shared" si="4"/>
        <v>34.288820806000672</v>
      </c>
    </row>
    <row r="11" spans="1:11" x14ac:dyDescent="0.3">
      <c r="A11" s="4"/>
      <c r="B11" s="4">
        <v>2</v>
      </c>
      <c r="C11" s="4">
        <v>10</v>
      </c>
      <c r="D11" s="13">
        <v>42</v>
      </c>
      <c r="E11">
        <f>$K$2*(D11-G7)+(1-$K$2)*(E10+F10)</f>
        <v>40.660076479137622</v>
      </c>
      <c r="F11">
        <f t="shared" si="1"/>
        <v>2.9289383447311721</v>
      </c>
      <c r="G11" s="26">
        <f t="shared" si="2"/>
        <v>-2.8680002123690262E-2</v>
      </c>
      <c r="H11">
        <f t="shared" si="4"/>
        <v>36.573895459376594</v>
      </c>
    </row>
    <row r="12" spans="1:11" x14ac:dyDescent="0.3">
      <c r="A12" s="4"/>
      <c r="B12" s="4">
        <v>3</v>
      </c>
      <c r="C12" s="4">
        <v>11</v>
      </c>
      <c r="D12" s="13">
        <v>53</v>
      </c>
      <c r="E12">
        <f t="shared" si="3"/>
        <v>42.988151214065887</v>
      </c>
      <c r="F12">
        <f t="shared" si="1"/>
        <v>2.3280747349282649</v>
      </c>
      <c r="G12" s="26">
        <f t="shared" si="2"/>
        <v>10.691956169140557</v>
      </c>
      <c r="H12">
        <f t="shared" si="4"/>
        <v>55.696422812120396</v>
      </c>
    </row>
    <row r="13" spans="1:11" ht="15" thickBot="1" x14ac:dyDescent="0.35">
      <c r="A13" s="14"/>
      <c r="B13" s="14">
        <v>4</v>
      </c>
      <c r="C13" s="14">
        <v>12</v>
      </c>
      <c r="D13" s="15">
        <v>43</v>
      </c>
      <c r="E13" s="7">
        <f t="shared" si="3"/>
        <v>44.639068348173936</v>
      </c>
      <c r="F13" s="7">
        <f t="shared" si="1"/>
        <v>1.6509171341080489</v>
      </c>
      <c r="G13" s="27">
        <f t="shared" si="2"/>
        <v>-0.87260508363500511</v>
      </c>
      <c r="H13" s="7">
        <f t="shared" si="4"/>
        <v>46.038798110691452</v>
      </c>
    </row>
    <row r="14" spans="1:11" x14ac:dyDescent="0.3">
      <c r="A14" s="4">
        <v>2006</v>
      </c>
      <c r="B14" s="4">
        <v>1</v>
      </c>
      <c r="C14" s="4">
        <v>13</v>
      </c>
      <c r="D14" s="4" t="s">
        <v>66</v>
      </c>
      <c r="H14">
        <f>$E$13+B14*$F$13+G10</f>
        <v>40.388372785114029</v>
      </c>
    </row>
    <row r="15" spans="1:11" x14ac:dyDescent="0.3">
      <c r="A15" s="4"/>
      <c r="B15" s="4">
        <v>2</v>
      </c>
      <c r="C15" s="4">
        <v>14</v>
      </c>
      <c r="D15" s="4" t="s">
        <v>66</v>
      </c>
      <c r="H15">
        <f t="shared" ref="H15:H17" si="5">$E$13+B15*$F$13+G11</f>
        <v>47.912222614266341</v>
      </c>
    </row>
    <row r="16" spans="1:11" x14ac:dyDescent="0.3">
      <c r="A16" s="4"/>
      <c r="B16" s="4">
        <v>3</v>
      </c>
      <c r="C16" s="4">
        <v>15</v>
      </c>
      <c r="D16" s="4" t="s">
        <v>66</v>
      </c>
      <c r="H16">
        <f t="shared" si="5"/>
        <v>60.283775919638643</v>
      </c>
    </row>
    <row r="17" spans="1:8" x14ac:dyDescent="0.3">
      <c r="A17" s="4"/>
      <c r="B17" s="4">
        <v>4</v>
      </c>
      <c r="C17" s="4">
        <v>16</v>
      </c>
      <c r="D17" s="4" t="s">
        <v>66</v>
      </c>
      <c r="H17">
        <f t="shared" si="5"/>
        <v>50.370131800971123</v>
      </c>
    </row>
  </sheetData>
  <pageMargins left="0.7" right="0.7" top="0.75" bottom="0.75" header="0.3" footer="0.3"/>
  <drawing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L19"/>
  <sheetViews>
    <sheetView workbookViewId="0">
      <selection activeCell="I4" sqref="I4"/>
    </sheetView>
  </sheetViews>
  <sheetFormatPr defaultRowHeight="14.4" x14ac:dyDescent="0.3"/>
  <cols>
    <col min="4" max="4" width="16" customWidth="1"/>
    <col min="9" max="9" width="17.88671875" customWidth="1"/>
    <col min="11" max="11" width="9.33203125" customWidth="1"/>
  </cols>
  <sheetData>
    <row r="1" spans="1:12" x14ac:dyDescent="0.3">
      <c r="D1" s="17"/>
      <c r="E1" s="120" t="s">
        <v>89</v>
      </c>
      <c r="F1" s="120"/>
      <c r="G1" s="120"/>
      <c r="H1" s="17"/>
    </row>
    <row r="2" spans="1:12" x14ac:dyDescent="0.3">
      <c r="E2" s="17" t="s">
        <v>97</v>
      </c>
      <c r="F2" s="17" t="s">
        <v>96</v>
      </c>
      <c r="G2" s="17" t="s">
        <v>95</v>
      </c>
    </row>
    <row r="3" spans="1:12" ht="15" thickBot="1" x14ac:dyDescent="0.35">
      <c r="A3" s="12" t="s">
        <v>0</v>
      </c>
      <c r="B3" s="12" t="s">
        <v>63</v>
      </c>
      <c r="C3" s="12" t="s">
        <v>100</v>
      </c>
      <c r="D3" s="12" t="s">
        <v>88</v>
      </c>
      <c r="E3" s="18">
        <v>1</v>
      </c>
      <c r="F3" s="18">
        <v>2</v>
      </c>
      <c r="G3" s="18">
        <v>3</v>
      </c>
      <c r="H3" s="12" t="s">
        <v>65</v>
      </c>
      <c r="I3" s="18" t="s">
        <v>90</v>
      </c>
      <c r="K3" t="s">
        <v>94</v>
      </c>
    </row>
    <row r="4" spans="1:12" x14ac:dyDescent="0.3">
      <c r="A4" s="2">
        <v>2003</v>
      </c>
      <c r="B4" s="2">
        <v>1</v>
      </c>
      <c r="C4" s="2">
        <v>1</v>
      </c>
      <c r="D4">
        <f>C4^2</f>
        <v>1</v>
      </c>
      <c r="E4">
        <f t="shared" ref="E4:E19" si="0">IF(B4=$E$3,1,0)</f>
        <v>1</v>
      </c>
      <c r="F4">
        <f t="shared" ref="F4:F19" si="1">IF(B4=$F$3,1,0)</f>
        <v>0</v>
      </c>
      <c r="G4">
        <f t="shared" ref="G4:G19" si="2">IF(B4=$G$3,1,0)</f>
        <v>0</v>
      </c>
      <c r="H4" s="13">
        <v>23</v>
      </c>
      <c r="I4">
        <f>TREND($H$4:$H$15,$C$4:$G$15,C4:G4)</f>
        <v>21.104838709677423</v>
      </c>
      <c r="K4" t="s">
        <v>44</v>
      </c>
      <c r="L4">
        <f>'linear 22'!B17</f>
        <v>25.177419354838708</v>
      </c>
    </row>
    <row r="5" spans="1:12" x14ac:dyDescent="0.3">
      <c r="A5" s="2"/>
      <c r="B5" s="2">
        <v>2</v>
      </c>
      <c r="C5" s="2">
        <v>2</v>
      </c>
      <c r="D5">
        <f t="shared" ref="D5:D19" si="3">C5^2</f>
        <v>4</v>
      </c>
      <c r="E5">
        <f t="shared" si="0"/>
        <v>0</v>
      </c>
      <c r="F5">
        <f t="shared" si="1"/>
        <v>1</v>
      </c>
      <c r="G5">
        <f t="shared" si="2"/>
        <v>0</v>
      </c>
      <c r="H5" s="13">
        <v>25</v>
      </c>
      <c r="I5">
        <f t="shared" ref="I5:I19" si="4">TREND($H$4:$H$15,$C$4:$G$15,C5:G5)</f>
        <v>25.556451612903224</v>
      </c>
      <c r="K5" t="s">
        <v>45</v>
      </c>
      <c r="L5">
        <f>'linear 22'!B18</f>
        <v>0.79637096774193472</v>
      </c>
    </row>
    <row r="6" spans="1:12" x14ac:dyDescent="0.3">
      <c r="A6" s="2"/>
      <c r="B6" s="2">
        <v>3</v>
      </c>
      <c r="C6" s="2">
        <v>3</v>
      </c>
      <c r="D6">
        <f t="shared" si="3"/>
        <v>9</v>
      </c>
      <c r="E6">
        <f t="shared" si="0"/>
        <v>0</v>
      </c>
      <c r="F6">
        <f t="shared" si="1"/>
        <v>0</v>
      </c>
      <c r="G6">
        <f t="shared" si="2"/>
        <v>1</v>
      </c>
      <c r="H6" s="13">
        <v>36</v>
      </c>
      <c r="I6">
        <f t="shared" si="4"/>
        <v>39.008064516129025</v>
      </c>
      <c r="K6" t="s">
        <v>46</v>
      </c>
      <c r="L6">
        <f>'linear 22'!B19</f>
        <v>6.854838709677423E-2</v>
      </c>
    </row>
    <row r="7" spans="1:12" x14ac:dyDescent="0.3">
      <c r="A7" s="2"/>
      <c r="B7" s="2">
        <v>4</v>
      </c>
      <c r="C7" s="2">
        <v>4</v>
      </c>
      <c r="D7">
        <f t="shared" si="3"/>
        <v>16</v>
      </c>
      <c r="E7">
        <f t="shared" si="0"/>
        <v>0</v>
      </c>
      <c r="F7">
        <f t="shared" si="1"/>
        <v>0</v>
      </c>
      <c r="G7">
        <f t="shared" si="2"/>
        <v>0</v>
      </c>
      <c r="H7" s="13">
        <v>31</v>
      </c>
      <c r="I7">
        <f t="shared" si="4"/>
        <v>29.459677419354833</v>
      </c>
      <c r="K7" t="s">
        <v>98</v>
      </c>
      <c r="L7">
        <f>'linear 22'!B20</f>
        <v>-4.9374999999999947</v>
      </c>
    </row>
    <row r="8" spans="1:12" x14ac:dyDescent="0.3">
      <c r="A8" s="2">
        <v>2004</v>
      </c>
      <c r="B8" s="2">
        <v>1</v>
      </c>
      <c r="C8" s="2">
        <v>5</v>
      </c>
      <c r="D8">
        <f t="shared" si="3"/>
        <v>25</v>
      </c>
      <c r="E8">
        <f t="shared" si="0"/>
        <v>1</v>
      </c>
      <c r="F8">
        <f t="shared" si="1"/>
        <v>0</v>
      </c>
      <c r="G8">
        <f t="shared" si="2"/>
        <v>0</v>
      </c>
      <c r="H8" s="13">
        <v>26</v>
      </c>
      <c r="I8">
        <f t="shared" si="4"/>
        <v>25.935483870967744</v>
      </c>
      <c r="K8" t="s">
        <v>99</v>
      </c>
      <c r="L8">
        <f>'linear 22'!B21</f>
        <v>-1.4879032258064506</v>
      </c>
    </row>
    <row r="9" spans="1:12" x14ac:dyDescent="0.3">
      <c r="A9" s="2"/>
      <c r="B9" s="2">
        <v>2</v>
      </c>
      <c r="C9" s="2">
        <v>6</v>
      </c>
      <c r="D9">
        <f t="shared" si="3"/>
        <v>36</v>
      </c>
      <c r="E9">
        <f t="shared" si="0"/>
        <v>0</v>
      </c>
      <c r="F9">
        <f t="shared" si="1"/>
        <v>1</v>
      </c>
      <c r="G9">
        <f t="shared" si="2"/>
        <v>0</v>
      </c>
      <c r="H9" s="13">
        <v>28</v>
      </c>
      <c r="I9">
        <f t="shared" si="4"/>
        <v>30.935483870967737</v>
      </c>
      <c r="K9" t="s">
        <v>101</v>
      </c>
      <c r="L9">
        <f>'linear 22'!B22</f>
        <v>10.824596774193548</v>
      </c>
    </row>
    <row r="10" spans="1:12" x14ac:dyDescent="0.3">
      <c r="A10" s="4"/>
      <c r="B10" s="4">
        <v>3</v>
      </c>
      <c r="C10" s="4">
        <v>7</v>
      </c>
      <c r="D10">
        <f t="shared" si="3"/>
        <v>49</v>
      </c>
      <c r="E10">
        <f t="shared" si="0"/>
        <v>0</v>
      </c>
      <c r="F10">
        <f t="shared" si="1"/>
        <v>0</v>
      </c>
      <c r="G10">
        <f t="shared" si="2"/>
        <v>1</v>
      </c>
      <c r="H10" s="13">
        <v>48</v>
      </c>
      <c r="I10">
        <f t="shared" si="4"/>
        <v>44.935483870967737</v>
      </c>
      <c r="K10" t="s">
        <v>47</v>
      </c>
      <c r="L10">
        <f>'linear 22'!B5</f>
        <v>0.9487488198915891</v>
      </c>
    </row>
    <row r="11" spans="1:12" x14ac:dyDescent="0.3">
      <c r="A11" s="4"/>
      <c r="B11" s="4">
        <v>4</v>
      </c>
      <c r="C11" s="4">
        <v>8</v>
      </c>
      <c r="D11">
        <f t="shared" si="3"/>
        <v>64</v>
      </c>
      <c r="E11">
        <f t="shared" si="0"/>
        <v>0</v>
      </c>
      <c r="F11">
        <f t="shared" si="1"/>
        <v>0</v>
      </c>
      <c r="G11">
        <f t="shared" si="2"/>
        <v>0</v>
      </c>
      <c r="H11" s="13">
        <v>36</v>
      </c>
      <c r="I11">
        <f t="shared" si="4"/>
        <v>35.935483870967737</v>
      </c>
    </row>
    <row r="12" spans="1:12" x14ac:dyDescent="0.3">
      <c r="A12" s="4">
        <v>2005</v>
      </c>
      <c r="B12" s="4">
        <v>1</v>
      </c>
      <c r="C12" s="4">
        <v>9</v>
      </c>
      <c r="D12">
        <f t="shared" si="3"/>
        <v>81</v>
      </c>
      <c r="E12">
        <f t="shared" si="0"/>
        <v>1</v>
      </c>
      <c r="F12">
        <f t="shared" si="1"/>
        <v>0</v>
      </c>
      <c r="G12">
        <f t="shared" si="2"/>
        <v>0</v>
      </c>
      <c r="H12" s="13">
        <v>31</v>
      </c>
      <c r="I12">
        <f t="shared" si="4"/>
        <v>32.95967741935484</v>
      </c>
      <c r="K12" t="s">
        <v>48</v>
      </c>
    </row>
    <row r="13" spans="1:12" x14ac:dyDescent="0.3">
      <c r="A13" s="4"/>
      <c r="B13" s="4">
        <v>2</v>
      </c>
      <c r="C13" s="4">
        <v>10</v>
      </c>
      <c r="D13">
        <f t="shared" si="3"/>
        <v>100</v>
      </c>
      <c r="E13">
        <f t="shared" si="0"/>
        <v>0</v>
      </c>
      <c r="F13">
        <f t="shared" si="1"/>
        <v>1</v>
      </c>
      <c r="G13">
        <f t="shared" si="2"/>
        <v>0</v>
      </c>
      <c r="H13" s="13">
        <v>42</v>
      </c>
      <c r="I13">
        <f t="shared" si="4"/>
        <v>38.508064516129025</v>
      </c>
      <c r="K13" t="s">
        <v>102</v>
      </c>
    </row>
    <row r="14" spans="1:12" x14ac:dyDescent="0.3">
      <c r="A14" s="4"/>
      <c r="B14" s="4">
        <v>3</v>
      </c>
      <c r="C14" s="4">
        <v>11</v>
      </c>
      <c r="D14">
        <f t="shared" si="3"/>
        <v>121</v>
      </c>
      <c r="E14">
        <f t="shared" si="0"/>
        <v>0</v>
      </c>
      <c r="F14">
        <f t="shared" si="1"/>
        <v>0</v>
      </c>
      <c r="G14">
        <f t="shared" si="2"/>
        <v>1</v>
      </c>
      <c r="H14" s="13">
        <v>53</v>
      </c>
      <c r="I14">
        <f t="shared" si="4"/>
        <v>53.056451612903217</v>
      </c>
      <c r="K14" t="s">
        <v>103</v>
      </c>
    </row>
    <row r="15" spans="1:12" ht="15" thickBot="1" x14ac:dyDescent="0.35">
      <c r="A15" s="14"/>
      <c r="B15" s="14">
        <v>4</v>
      </c>
      <c r="C15" s="14">
        <v>12</v>
      </c>
      <c r="D15" s="7">
        <f t="shared" si="3"/>
        <v>144</v>
      </c>
      <c r="E15" s="7">
        <f t="shared" si="0"/>
        <v>0</v>
      </c>
      <c r="F15" s="7">
        <f t="shared" si="1"/>
        <v>0</v>
      </c>
      <c r="G15" s="7">
        <f t="shared" si="2"/>
        <v>0</v>
      </c>
      <c r="H15" s="15">
        <v>43</v>
      </c>
      <c r="I15" s="7">
        <f t="shared" si="4"/>
        <v>44.604838709677409</v>
      </c>
    </row>
    <row r="16" spans="1:12" x14ac:dyDescent="0.3">
      <c r="A16" s="4">
        <v>2006</v>
      </c>
      <c r="B16" s="4">
        <v>1</v>
      </c>
      <c r="C16" s="4">
        <v>13</v>
      </c>
      <c r="D16">
        <f t="shared" si="3"/>
        <v>169</v>
      </c>
      <c r="E16">
        <f t="shared" si="0"/>
        <v>1</v>
      </c>
      <c r="F16">
        <f t="shared" si="1"/>
        <v>0</v>
      </c>
      <c r="G16">
        <f t="shared" si="2"/>
        <v>0</v>
      </c>
      <c r="H16" s="16" t="s">
        <v>66</v>
      </c>
      <c r="I16">
        <f t="shared" si="4"/>
        <v>42.177419354838705</v>
      </c>
    </row>
    <row r="17" spans="1:9" x14ac:dyDescent="0.3">
      <c r="A17" s="4"/>
      <c r="B17" s="4">
        <v>2</v>
      </c>
      <c r="C17" s="4">
        <v>14</v>
      </c>
      <c r="D17">
        <f t="shared" si="3"/>
        <v>196</v>
      </c>
      <c r="E17">
        <f t="shared" si="0"/>
        <v>0</v>
      </c>
      <c r="F17">
        <f t="shared" si="1"/>
        <v>1</v>
      </c>
      <c r="G17">
        <f t="shared" si="2"/>
        <v>0</v>
      </c>
      <c r="H17" s="16" t="s">
        <v>66</v>
      </c>
      <c r="I17">
        <f t="shared" si="4"/>
        <v>48.274193548387089</v>
      </c>
    </row>
    <row r="18" spans="1:9" x14ac:dyDescent="0.3">
      <c r="A18" s="4"/>
      <c r="B18" s="4">
        <v>3</v>
      </c>
      <c r="C18" s="4">
        <v>15</v>
      </c>
      <c r="D18">
        <f t="shared" si="3"/>
        <v>225</v>
      </c>
      <c r="E18">
        <f t="shared" si="0"/>
        <v>0</v>
      </c>
      <c r="F18">
        <f t="shared" si="1"/>
        <v>0</v>
      </c>
      <c r="G18">
        <f t="shared" si="2"/>
        <v>1</v>
      </c>
      <c r="H18" s="16" t="s">
        <v>66</v>
      </c>
      <c r="I18">
        <f t="shared" si="4"/>
        <v>63.370967741935473</v>
      </c>
    </row>
    <row r="19" spans="1:9" x14ac:dyDescent="0.3">
      <c r="A19" s="4"/>
      <c r="B19" s="4">
        <v>4</v>
      </c>
      <c r="C19" s="4">
        <v>16</v>
      </c>
      <c r="D19">
        <f t="shared" si="3"/>
        <v>256</v>
      </c>
      <c r="E19">
        <f t="shared" si="0"/>
        <v>0</v>
      </c>
      <c r="F19">
        <f t="shared" si="1"/>
        <v>0</v>
      </c>
      <c r="G19">
        <f t="shared" si="2"/>
        <v>0</v>
      </c>
      <c r="H19" s="16" t="s">
        <v>66</v>
      </c>
      <c r="I19">
        <f t="shared" si="4"/>
        <v>55.467741935483872</v>
      </c>
    </row>
  </sheetData>
  <mergeCells count="1">
    <mergeCell ref="E1:G1"/>
  </mergeCells>
  <pageMargins left="0.7" right="0.7" top="0.75" bottom="0.75" header="0.3" footer="0.3"/>
  <drawing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I40"/>
  <sheetViews>
    <sheetView topLeftCell="A20" workbookViewId="0">
      <selection sqref="A1:I40"/>
    </sheetView>
  </sheetViews>
  <sheetFormatPr defaultRowHeight="14.4" x14ac:dyDescent="0.3"/>
  <sheetData>
    <row r="1" spans="1:9" x14ac:dyDescent="0.3">
      <c r="A1" t="s">
        <v>12</v>
      </c>
    </row>
    <row r="2" spans="1:9" ht="15" thickBot="1" x14ac:dyDescent="0.35"/>
    <row r="3" spans="1:9" x14ac:dyDescent="0.3">
      <c r="A3" s="9" t="s">
        <v>13</v>
      </c>
      <c r="B3" s="9"/>
    </row>
    <row r="4" spans="1:9" x14ac:dyDescent="0.3">
      <c r="A4" t="s">
        <v>14</v>
      </c>
      <c r="B4">
        <v>0.97403738115720651</v>
      </c>
    </row>
    <row r="5" spans="1:9" x14ac:dyDescent="0.3">
      <c r="A5" t="s">
        <v>15</v>
      </c>
      <c r="B5">
        <v>0.9487488198915891</v>
      </c>
    </row>
    <row r="6" spans="1:9" x14ac:dyDescent="0.3">
      <c r="A6" t="s">
        <v>16</v>
      </c>
      <c r="B6">
        <v>0.90603950313458004</v>
      </c>
    </row>
    <row r="7" spans="1:9" x14ac:dyDescent="0.3">
      <c r="A7" t="s">
        <v>17</v>
      </c>
      <c r="B7">
        <v>2.9425502800356091</v>
      </c>
    </row>
    <row r="8" spans="1:9" ht="15" thickBot="1" x14ac:dyDescent="0.35">
      <c r="A8" s="7" t="s">
        <v>18</v>
      </c>
      <c r="B8" s="7">
        <v>12</v>
      </c>
    </row>
    <row r="10" spans="1:9" ht="15" thickBot="1" x14ac:dyDescent="0.35">
      <c r="A10" t="s">
        <v>19</v>
      </c>
    </row>
    <row r="11" spans="1:9" x14ac:dyDescent="0.3">
      <c r="A11" s="8"/>
      <c r="B11" s="8" t="s">
        <v>24</v>
      </c>
      <c r="C11" s="8" t="s">
        <v>25</v>
      </c>
      <c r="D11" s="8" t="s">
        <v>26</v>
      </c>
      <c r="E11" s="8" t="s">
        <v>27</v>
      </c>
      <c r="F11" s="8" t="s">
        <v>28</v>
      </c>
    </row>
    <row r="12" spans="1:9" x14ac:dyDescent="0.3">
      <c r="A12" t="s">
        <v>20</v>
      </c>
      <c r="B12">
        <v>5</v>
      </c>
      <c r="C12">
        <v>961.71505376344078</v>
      </c>
      <c r="D12">
        <v>192.34301075268814</v>
      </c>
      <c r="E12">
        <v>22.214095001552291</v>
      </c>
      <c r="F12">
        <v>8.3303630247866006E-4</v>
      </c>
    </row>
    <row r="13" spans="1:9" x14ac:dyDescent="0.3">
      <c r="A13" t="s">
        <v>21</v>
      </c>
      <c r="B13">
        <v>6</v>
      </c>
      <c r="C13">
        <v>51.951612903225843</v>
      </c>
      <c r="D13">
        <v>8.6586021505376412</v>
      </c>
    </row>
    <row r="14" spans="1:9" ht="15" thickBot="1" x14ac:dyDescent="0.35">
      <c r="A14" s="7" t="s">
        <v>22</v>
      </c>
      <c r="B14" s="7">
        <v>11</v>
      </c>
      <c r="C14" s="7">
        <v>1013.6666666666666</v>
      </c>
      <c r="D14" s="7"/>
      <c r="E14" s="7"/>
      <c r="F14" s="7"/>
    </row>
    <row r="15" spans="1:9" ht="15" thickBot="1" x14ac:dyDescent="0.35"/>
    <row r="16" spans="1:9" x14ac:dyDescent="0.3">
      <c r="A16" s="8"/>
      <c r="B16" s="8" t="s">
        <v>29</v>
      </c>
      <c r="C16" s="8" t="s">
        <v>17</v>
      </c>
      <c r="D16" s="8" t="s">
        <v>30</v>
      </c>
      <c r="E16" s="8" t="s">
        <v>31</v>
      </c>
      <c r="F16" s="8" t="s">
        <v>32</v>
      </c>
      <c r="G16" s="8" t="s">
        <v>33</v>
      </c>
      <c r="H16" s="8" t="s">
        <v>34</v>
      </c>
      <c r="I16" s="8" t="s">
        <v>35</v>
      </c>
    </row>
    <row r="17" spans="1:9" x14ac:dyDescent="0.3">
      <c r="A17" t="s">
        <v>23</v>
      </c>
      <c r="B17">
        <v>25.177419354838708</v>
      </c>
      <c r="C17">
        <v>3.5844453339966984</v>
      </c>
      <c r="D17">
        <v>7.0240768121202146</v>
      </c>
      <c r="E17">
        <v>4.1566446861765184E-4</v>
      </c>
      <c r="F17">
        <v>16.406597587300897</v>
      </c>
      <c r="G17">
        <v>33.948241122376515</v>
      </c>
      <c r="H17">
        <v>16.406597587300897</v>
      </c>
      <c r="I17">
        <v>33.948241122376515</v>
      </c>
    </row>
    <row r="18" spans="1:9" x14ac:dyDescent="0.3">
      <c r="A18" t="s">
        <v>36</v>
      </c>
      <c r="B18">
        <v>0.79637096774193472</v>
      </c>
      <c r="C18">
        <v>1.0835007058064976</v>
      </c>
      <c r="D18">
        <v>0.73499810703783575</v>
      </c>
      <c r="E18">
        <v>0.49005995723430995</v>
      </c>
      <c r="F18">
        <v>-1.8548597500199238</v>
      </c>
      <c r="G18">
        <v>3.447601685503793</v>
      </c>
      <c r="H18">
        <v>-1.8548597500199238</v>
      </c>
      <c r="I18">
        <v>3.447601685503793</v>
      </c>
    </row>
    <row r="19" spans="1:9" x14ac:dyDescent="0.3">
      <c r="A19" t="s">
        <v>56</v>
      </c>
      <c r="B19">
        <v>6.854838709677423E-2</v>
      </c>
      <c r="C19">
        <v>8.0909345507343258E-2</v>
      </c>
      <c r="D19">
        <v>0.8472245902737261</v>
      </c>
      <c r="E19">
        <v>0.42936299704888564</v>
      </c>
      <c r="F19">
        <v>-0.12942964929352702</v>
      </c>
      <c r="G19">
        <v>0.26652642348707545</v>
      </c>
      <c r="H19">
        <v>-0.12942964929352702</v>
      </c>
      <c r="I19">
        <v>0.26652642348707545</v>
      </c>
    </row>
    <row r="20" spans="1:9" x14ac:dyDescent="0.3">
      <c r="A20" t="s">
        <v>91</v>
      </c>
      <c r="B20">
        <v>-4.9374999999999947</v>
      </c>
      <c r="C20">
        <v>2.5261055792269329</v>
      </c>
      <c r="D20">
        <v>-1.9545897212700918</v>
      </c>
      <c r="E20">
        <v>9.8430653476433094E-2</v>
      </c>
      <c r="F20">
        <v>-11.118657679053804</v>
      </c>
      <c r="G20">
        <v>1.2436576790538156</v>
      </c>
      <c r="H20">
        <v>-11.118657679053804</v>
      </c>
      <c r="I20">
        <v>1.2436576790538156</v>
      </c>
    </row>
    <row r="21" spans="1:9" x14ac:dyDescent="0.3">
      <c r="A21" t="s">
        <v>92</v>
      </c>
      <c r="B21">
        <v>-1.4879032258064506</v>
      </c>
      <c r="C21">
        <v>2.4635681520221375</v>
      </c>
      <c r="D21">
        <v>-0.60396268095329741</v>
      </c>
      <c r="E21">
        <v>0.56798582697862865</v>
      </c>
      <c r="F21">
        <v>-7.516037333092731</v>
      </c>
      <c r="G21">
        <v>4.5402308814798307</v>
      </c>
      <c r="H21">
        <v>-7.516037333092731</v>
      </c>
      <c r="I21">
        <v>4.5402308814798307</v>
      </c>
    </row>
    <row r="22" spans="1:9" ht="15" thickBot="1" x14ac:dyDescent="0.35">
      <c r="A22" s="7" t="s">
        <v>93</v>
      </c>
      <c r="B22" s="7">
        <v>10.824596774193548</v>
      </c>
      <c r="C22" s="7">
        <v>2.4220305637531787</v>
      </c>
      <c r="D22" s="7">
        <v>4.4692238554660317</v>
      </c>
      <c r="E22" s="7">
        <v>4.2409496006218369E-3</v>
      </c>
      <c r="F22" s="7">
        <v>4.8981014839105628</v>
      </c>
      <c r="G22" s="7">
        <v>16.751092064476534</v>
      </c>
      <c r="H22" s="7">
        <v>4.8981014839105628</v>
      </c>
      <c r="I22" s="7">
        <v>16.751092064476534</v>
      </c>
    </row>
    <row r="26" spans="1:9" x14ac:dyDescent="0.3">
      <c r="A26" t="s">
        <v>37</v>
      </c>
      <c r="E26" t="s">
        <v>41</v>
      </c>
    </row>
    <row r="27" spans="1:9" ht="15" thickBot="1" x14ac:dyDescent="0.35"/>
    <row r="28" spans="1:9" x14ac:dyDescent="0.3">
      <c r="A28" s="8" t="s">
        <v>38</v>
      </c>
      <c r="B28" s="8" t="s">
        <v>39</v>
      </c>
      <c r="C28" s="8" t="s">
        <v>40</v>
      </c>
      <c r="E28" s="8" t="s">
        <v>42</v>
      </c>
      <c r="F28" s="8" t="s">
        <v>43</v>
      </c>
    </row>
    <row r="29" spans="1:9" x14ac:dyDescent="0.3">
      <c r="A29">
        <v>1</v>
      </c>
      <c r="B29">
        <v>21.104838709677423</v>
      </c>
      <c r="C29">
        <v>1.8951612903225765</v>
      </c>
      <c r="E29">
        <v>4.166666666666667</v>
      </c>
      <c r="F29">
        <v>23</v>
      </c>
    </row>
    <row r="30" spans="1:9" x14ac:dyDescent="0.3">
      <c r="A30">
        <v>2</v>
      </c>
      <c r="B30">
        <v>25.556451612903221</v>
      </c>
      <c r="C30">
        <v>-0.55645161290322065</v>
      </c>
      <c r="E30">
        <v>12.5</v>
      </c>
      <c r="F30">
        <v>25</v>
      </c>
    </row>
    <row r="31" spans="1:9" x14ac:dyDescent="0.3">
      <c r="A31">
        <v>3</v>
      </c>
      <c r="B31">
        <v>39.008064516129025</v>
      </c>
      <c r="C31">
        <v>-3.0080645161290249</v>
      </c>
      <c r="E31">
        <v>20.833333333333336</v>
      </c>
      <c r="F31">
        <v>26</v>
      </c>
    </row>
    <row r="32" spans="1:9" x14ac:dyDescent="0.3">
      <c r="A32">
        <v>4</v>
      </c>
      <c r="B32">
        <v>29.459677419354836</v>
      </c>
      <c r="C32">
        <v>1.5403225806451637</v>
      </c>
      <c r="E32">
        <v>29.166666666666668</v>
      </c>
      <c r="F32">
        <v>28</v>
      </c>
    </row>
    <row r="33" spans="1:6" x14ac:dyDescent="0.3">
      <c r="A33">
        <v>5</v>
      </c>
      <c r="B33">
        <v>25.935483870967744</v>
      </c>
      <c r="C33">
        <v>6.4516129032256231E-2</v>
      </c>
      <c r="E33">
        <v>37.5</v>
      </c>
      <c r="F33">
        <v>31</v>
      </c>
    </row>
    <row r="34" spans="1:6" x14ac:dyDescent="0.3">
      <c r="A34">
        <v>6</v>
      </c>
      <c r="B34">
        <v>30.93548387096774</v>
      </c>
      <c r="C34">
        <v>-2.9354838709677402</v>
      </c>
      <c r="E34">
        <v>45.833333333333336</v>
      </c>
      <c r="F34">
        <v>31</v>
      </c>
    </row>
    <row r="35" spans="1:6" x14ac:dyDescent="0.3">
      <c r="A35">
        <v>7</v>
      </c>
      <c r="B35">
        <v>44.93548387096773</v>
      </c>
      <c r="C35">
        <v>3.0645161290322704</v>
      </c>
      <c r="E35">
        <v>54.166666666666664</v>
      </c>
      <c r="F35">
        <v>36</v>
      </c>
    </row>
    <row r="36" spans="1:6" x14ac:dyDescent="0.3">
      <c r="A36">
        <v>8</v>
      </c>
      <c r="B36">
        <v>35.935483870967737</v>
      </c>
      <c r="C36">
        <v>6.4516129032263336E-2</v>
      </c>
      <c r="E36">
        <v>62.5</v>
      </c>
      <c r="F36">
        <v>36</v>
      </c>
    </row>
    <row r="37" spans="1:6" x14ac:dyDescent="0.3">
      <c r="A37">
        <v>9</v>
      </c>
      <c r="B37">
        <v>32.95967741935484</v>
      </c>
      <c r="C37">
        <v>-1.9596774193548399</v>
      </c>
      <c r="E37">
        <v>70.833333333333343</v>
      </c>
      <c r="F37">
        <v>42</v>
      </c>
    </row>
    <row r="38" spans="1:6" x14ac:dyDescent="0.3">
      <c r="A38">
        <v>10</v>
      </c>
      <c r="B38">
        <v>38.508064516129032</v>
      </c>
      <c r="C38">
        <v>3.491935483870968</v>
      </c>
      <c r="E38">
        <v>79.166666666666671</v>
      </c>
      <c r="F38">
        <v>43</v>
      </c>
    </row>
    <row r="39" spans="1:6" x14ac:dyDescent="0.3">
      <c r="A39">
        <v>11</v>
      </c>
      <c r="B39">
        <v>53.056451612903217</v>
      </c>
      <c r="C39">
        <v>-5.6451612903217097E-2</v>
      </c>
      <c r="E39">
        <v>87.500000000000014</v>
      </c>
      <c r="F39">
        <v>48</v>
      </c>
    </row>
    <row r="40" spans="1:6" ht="15" thickBot="1" x14ac:dyDescent="0.35">
      <c r="A40" s="7">
        <v>12</v>
      </c>
      <c r="B40" s="7">
        <v>44.604838709677409</v>
      </c>
      <c r="C40" s="7">
        <v>-1.6048387096774093</v>
      </c>
      <c r="E40" s="7">
        <v>95.833333333333343</v>
      </c>
      <c r="F40" s="7">
        <v>53</v>
      </c>
    </row>
  </sheetData>
  <sortState xmlns:xlrd2="http://schemas.microsoft.com/office/spreadsheetml/2017/richdata2" ref="F29:F40">
    <sortCondition ref="F29"/>
  </sortState>
  <pageMargins left="0.7" right="0.7" top="0.75" bottom="0.75" header="0.3" footer="0.3"/>
  <drawing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2:L33"/>
  <sheetViews>
    <sheetView workbookViewId="0">
      <selection activeCell="G4" sqref="G4"/>
    </sheetView>
  </sheetViews>
  <sheetFormatPr defaultRowHeight="14.4" x14ac:dyDescent="0.3"/>
  <cols>
    <col min="5" max="5" width="11" customWidth="1"/>
    <col min="7" max="7" width="14.109375" customWidth="1"/>
    <col min="8" max="8" width="10.88671875" bestFit="1" customWidth="1"/>
    <col min="12" max="12" width="12.6640625" bestFit="1" customWidth="1"/>
  </cols>
  <sheetData>
    <row r="2" spans="1:12" x14ac:dyDescent="0.3">
      <c r="A2" s="4"/>
      <c r="B2" s="4"/>
      <c r="C2" s="28" t="s">
        <v>64</v>
      </c>
      <c r="D2" s="4" t="s">
        <v>82</v>
      </c>
    </row>
    <row r="3" spans="1:12" ht="15" thickBot="1" x14ac:dyDescent="0.35">
      <c r="A3" s="12" t="s">
        <v>0</v>
      </c>
      <c r="B3" s="12" t="s">
        <v>83</v>
      </c>
      <c r="C3" s="12" t="s">
        <v>84</v>
      </c>
      <c r="D3" s="12" t="s">
        <v>85</v>
      </c>
      <c r="E3" s="3" t="s">
        <v>80</v>
      </c>
      <c r="F3" s="3" t="s">
        <v>9</v>
      </c>
      <c r="G3" s="3" t="s">
        <v>75</v>
      </c>
      <c r="H3" s="3" t="s">
        <v>10</v>
      </c>
    </row>
    <row r="4" spans="1:12" x14ac:dyDescent="0.3">
      <c r="A4" s="4">
        <v>2004</v>
      </c>
      <c r="B4" s="4">
        <v>1</v>
      </c>
      <c r="C4" s="4">
        <v>1</v>
      </c>
      <c r="D4" s="29">
        <v>10159</v>
      </c>
      <c r="E4" s="24"/>
      <c r="F4" s="24"/>
      <c r="G4" s="33">
        <f>D4-AVERAGE($D$4:$D$15)</f>
        <v>-3479.5833333333339</v>
      </c>
      <c r="K4" s="17" t="s">
        <v>76</v>
      </c>
      <c r="L4">
        <v>0.17903487325807188</v>
      </c>
    </row>
    <row r="5" spans="1:12" x14ac:dyDescent="0.3">
      <c r="A5" s="4"/>
      <c r="B5" s="4">
        <v>2</v>
      </c>
      <c r="C5" s="4">
        <v>2</v>
      </c>
      <c r="D5" s="29">
        <v>11175</v>
      </c>
      <c r="E5" s="24"/>
      <c r="F5" s="24"/>
      <c r="G5" s="33">
        <f t="shared" ref="G5:G15" si="0">D5-AVERAGE($D$4:$D$15)</f>
        <v>-2463.5833333333339</v>
      </c>
      <c r="K5" s="17" t="s">
        <v>87</v>
      </c>
      <c r="L5">
        <v>0.35686926553571335</v>
      </c>
    </row>
    <row r="6" spans="1:12" ht="15" thickBot="1" x14ac:dyDescent="0.35">
      <c r="A6" s="4"/>
      <c r="B6" s="4">
        <v>3</v>
      </c>
      <c r="C6" s="4">
        <v>3</v>
      </c>
      <c r="D6" s="29">
        <v>12310</v>
      </c>
      <c r="E6" s="24"/>
      <c r="F6" s="24"/>
      <c r="G6" s="33">
        <f t="shared" si="0"/>
        <v>-1328.5833333333339</v>
      </c>
      <c r="K6" s="18" t="s">
        <v>79</v>
      </c>
      <c r="L6" s="7">
        <v>0.52860600432123639</v>
      </c>
    </row>
    <row r="7" spans="1:12" x14ac:dyDescent="0.3">
      <c r="A7" s="4"/>
      <c r="B7" s="4">
        <v>4</v>
      </c>
      <c r="C7" s="4">
        <v>4</v>
      </c>
      <c r="D7" s="29">
        <v>12446</v>
      </c>
      <c r="E7" s="33"/>
      <c r="F7" s="25"/>
      <c r="G7" s="33">
        <f t="shared" si="0"/>
        <v>-1192.5833333333339</v>
      </c>
      <c r="K7" s="17" t="s">
        <v>78</v>
      </c>
      <c r="L7">
        <f>SUMXMY2(D16:D27,H16:H27)/COUNT(H16:H27)</f>
        <v>1770181.7563442474</v>
      </c>
    </row>
    <row r="8" spans="1:12" x14ac:dyDescent="0.3">
      <c r="A8" s="4"/>
      <c r="B8" s="4">
        <v>5</v>
      </c>
      <c r="C8" s="4">
        <v>5</v>
      </c>
      <c r="D8" s="29">
        <v>13213</v>
      </c>
      <c r="E8" s="34"/>
      <c r="G8" s="33">
        <f t="shared" si="0"/>
        <v>-425.58333333333394</v>
      </c>
      <c r="H8" s="34"/>
    </row>
    <row r="9" spans="1:12" x14ac:dyDescent="0.3">
      <c r="A9" s="4"/>
      <c r="B9" s="4">
        <v>6</v>
      </c>
      <c r="C9" s="4">
        <v>6</v>
      </c>
      <c r="D9" s="29">
        <v>16412</v>
      </c>
      <c r="E9" s="34"/>
      <c r="G9" s="33">
        <f>D9-AVERAGE($D$4:$D$15)</f>
        <v>2773.4166666666661</v>
      </c>
      <c r="H9" s="34"/>
    </row>
    <row r="10" spans="1:12" x14ac:dyDescent="0.3">
      <c r="A10" s="4"/>
      <c r="B10" s="4">
        <v>7</v>
      </c>
      <c r="C10" s="4">
        <v>7</v>
      </c>
      <c r="D10" s="29">
        <v>17405</v>
      </c>
      <c r="E10" s="34"/>
      <c r="G10" s="33">
        <f t="shared" si="0"/>
        <v>3766.4166666666661</v>
      </c>
      <c r="H10" s="34"/>
    </row>
    <row r="11" spans="1:12" x14ac:dyDescent="0.3">
      <c r="A11" s="4"/>
      <c r="B11" s="4">
        <v>8</v>
      </c>
      <c r="C11" s="4">
        <v>8</v>
      </c>
      <c r="D11" s="29">
        <v>14233</v>
      </c>
      <c r="E11" s="34"/>
      <c r="G11" s="33">
        <f t="shared" si="0"/>
        <v>594.41666666666606</v>
      </c>
      <c r="H11" s="34"/>
    </row>
    <row r="12" spans="1:12" x14ac:dyDescent="0.3">
      <c r="A12" s="4"/>
      <c r="B12" s="4">
        <v>9</v>
      </c>
      <c r="C12" s="4">
        <v>9</v>
      </c>
      <c r="D12" s="29">
        <v>14606</v>
      </c>
      <c r="E12" s="34"/>
      <c r="G12" s="33">
        <f t="shared" si="0"/>
        <v>967.41666666666606</v>
      </c>
      <c r="H12" s="34"/>
    </row>
    <row r="13" spans="1:12" x14ac:dyDescent="0.3">
      <c r="A13" s="4"/>
      <c r="B13" s="4">
        <v>10</v>
      </c>
      <c r="C13" s="4">
        <v>10</v>
      </c>
      <c r="D13" s="29">
        <v>12969</v>
      </c>
      <c r="E13" s="34"/>
      <c r="G13" s="33">
        <f t="shared" si="0"/>
        <v>-669.58333333333394</v>
      </c>
      <c r="H13" s="34"/>
    </row>
    <row r="14" spans="1:12" x14ac:dyDescent="0.3">
      <c r="A14" s="4"/>
      <c r="B14" s="4">
        <v>11</v>
      </c>
      <c r="C14" s="4">
        <v>11</v>
      </c>
      <c r="D14" s="29">
        <v>13980</v>
      </c>
      <c r="E14" s="34"/>
      <c r="G14" s="33">
        <f t="shared" si="0"/>
        <v>341.41666666666606</v>
      </c>
      <c r="H14" s="34"/>
    </row>
    <row r="15" spans="1:12" x14ac:dyDescent="0.3">
      <c r="A15" s="4"/>
      <c r="B15" s="4">
        <v>12</v>
      </c>
      <c r="C15" s="4">
        <v>12</v>
      </c>
      <c r="D15" s="29">
        <v>14755</v>
      </c>
      <c r="E15" s="36">
        <f>D15-G15</f>
        <v>13638.583333333334</v>
      </c>
      <c r="F15" s="24">
        <v>0</v>
      </c>
      <c r="G15" s="33">
        <f t="shared" si="0"/>
        <v>1116.4166666666661</v>
      </c>
      <c r="H15" s="34"/>
    </row>
    <row r="16" spans="1:12" x14ac:dyDescent="0.3">
      <c r="A16" s="4">
        <v>2005</v>
      </c>
      <c r="B16" s="4">
        <v>1</v>
      </c>
      <c r="C16" s="4">
        <v>13</v>
      </c>
      <c r="D16" s="29">
        <v>12300</v>
      </c>
      <c r="E16" s="34">
        <f>$L$4*(D16-G4)+(1-$L$4)*(E15+F15)</f>
        <v>14021.896996978867</v>
      </c>
      <c r="F16">
        <f>$L$5*(E16-E15)+(1-$L$5)*F15</f>
        <v>136.79286561498478</v>
      </c>
      <c r="G16" s="34">
        <f>$L$6*(D16-E16)+(1-$L$6)*G4</f>
        <v>-2550.4597822229662</v>
      </c>
      <c r="H16" s="34">
        <f>E15+F15+G4</f>
        <v>10159</v>
      </c>
    </row>
    <row r="17" spans="1:8" x14ac:dyDescent="0.3">
      <c r="A17" s="4"/>
      <c r="B17" s="4">
        <v>2</v>
      </c>
      <c r="C17" s="4">
        <v>14</v>
      </c>
      <c r="D17" s="29">
        <v>13224</v>
      </c>
      <c r="E17" s="34">
        <f>$L$4*(D17-G5)+(1-$L$4)*(E16+F16)</f>
        <v>14432.41511135279</v>
      </c>
      <c r="F17">
        <f t="shared" ref="F17:F27" si="1">$L$5*(E17-E16)+(1-$L$5)*F16</f>
        <v>234.47699409816741</v>
      </c>
      <c r="G17" s="34">
        <f>$L$6*(D17-E17)+(1-$L$6)*G5</f>
        <v>-1800.0938747612076</v>
      </c>
      <c r="H17" s="34">
        <f t="shared" ref="H17:H27" si="2">E16+F16+G5</f>
        <v>11695.106529260518</v>
      </c>
    </row>
    <row r="18" spans="1:8" x14ac:dyDescent="0.3">
      <c r="A18" s="4"/>
      <c r="B18" s="4">
        <v>3</v>
      </c>
      <c r="C18" s="4">
        <v>15</v>
      </c>
      <c r="D18" s="29">
        <v>13606</v>
      </c>
      <c r="E18" s="34">
        <f t="shared" ref="E18:E27" si="3">$L$4*(D18-G6)+(1-$L$4)*(E17+F17)</f>
        <v>14714.818170507177</v>
      </c>
      <c r="F18">
        <f t="shared" si="1"/>
        <v>251.58033373479731</v>
      </c>
      <c r="G18" s="34">
        <f>$L$6*(D18-E18)+(1-$L$6)*G6</f>
        <v>-1212.414148722793</v>
      </c>
      <c r="H18" s="34">
        <f t="shared" si="2"/>
        <v>13338.308772117623</v>
      </c>
    </row>
    <row r="19" spans="1:8" x14ac:dyDescent="0.3">
      <c r="A19" s="4"/>
      <c r="B19" s="4">
        <v>4</v>
      </c>
      <c r="C19" s="4">
        <v>16</v>
      </c>
      <c r="D19" s="29">
        <v>13659</v>
      </c>
      <c r="E19" s="34">
        <f t="shared" si="3"/>
        <v>14945.842584670241</v>
      </c>
      <c r="F19">
        <f t="shared" si="1"/>
        <v>244.24455781482189</v>
      </c>
      <c r="G19" s="34">
        <f t="shared" ref="G19:G26" si="4">$L$6*(D19-E19)+(1-$L$6)*G7</f>
        <v>-1242.4093395528475</v>
      </c>
      <c r="H19" s="34">
        <f t="shared" si="2"/>
        <v>13773.81517090864</v>
      </c>
    </row>
    <row r="20" spans="1:8" x14ac:dyDescent="0.3">
      <c r="A20" s="4"/>
      <c r="B20" s="4">
        <v>5</v>
      </c>
      <c r="C20" s="4">
        <v>17</v>
      </c>
      <c r="D20" s="29">
        <v>16442</v>
      </c>
      <c r="E20" s="34">
        <f t="shared" si="3"/>
        <v>15490.417460404482</v>
      </c>
      <c r="F20">
        <f t="shared" si="1"/>
        <v>351.42321778883223</v>
      </c>
      <c r="G20" s="34">
        <f t="shared" si="4"/>
        <v>302.39481604315409</v>
      </c>
      <c r="H20" s="34">
        <f t="shared" si="2"/>
        <v>14764.503809151729</v>
      </c>
    </row>
    <row r="21" spans="1:8" x14ac:dyDescent="0.3">
      <c r="A21" s="4"/>
      <c r="B21" s="4">
        <v>6</v>
      </c>
      <c r="C21" s="4">
        <v>18</v>
      </c>
      <c r="D21" s="29">
        <v>17334</v>
      </c>
      <c r="E21" s="34">
        <f t="shared" si="3"/>
        <v>15612.450931845333</v>
      </c>
      <c r="F21">
        <f t="shared" si="1"/>
        <v>269.56106748820457</v>
      </c>
      <c r="G21" s="34">
        <f t="shared" si="4"/>
        <v>2217.3931383422637</v>
      </c>
      <c r="H21" s="34">
        <f t="shared" si="2"/>
        <v>18615.25734485998</v>
      </c>
    </row>
    <row r="22" spans="1:8" x14ac:dyDescent="0.3">
      <c r="A22" s="4"/>
      <c r="B22" s="4">
        <v>7</v>
      </c>
      <c r="C22" s="4">
        <v>19</v>
      </c>
      <c r="D22" s="29">
        <v>19605</v>
      </c>
      <c r="E22" s="34">
        <f t="shared" si="3"/>
        <v>15874.236753620424</v>
      </c>
      <c r="F22">
        <f t="shared" si="1"/>
        <v>266.78632126120601</v>
      </c>
      <c r="G22" s="34">
        <f t="shared" si="4"/>
        <v>3747.5700546283219</v>
      </c>
      <c r="H22" s="34">
        <f t="shared" si="2"/>
        <v>19648.428666000204</v>
      </c>
    </row>
    <row r="23" spans="1:8" x14ac:dyDescent="0.3">
      <c r="A23" s="4"/>
      <c r="B23" s="4">
        <v>8</v>
      </c>
      <c r="C23" s="4">
        <v>20</v>
      </c>
      <c r="D23" s="29">
        <v>18997</v>
      </c>
      <c r="E23" s="34">
        <f>$L$4*(D23-G11)+(1-$L$4)*(E22+F22)</f>
        <v>16545.921229119023</v>
      </c>
      <c r="F23">
        <f t="shared" si="1"/>
        <v>411.28202818067064</v>
      </c>
      <c r="G23" s="34">
        <f t="shared" si="4"/>
        <v>1575.8594029500518</v>
      </c>
      <c r="H23" s="34">
        <f t="shared" si="2"/>
        <v>16735.439741548296</v>
      </c>
    </row>
    <row r="24" spans="1:8" x14ac:dyDescent="0.3">
      <c r="A24" s="4"/>
      <c r="B24" s="4">
        <v>9</v>
      </c>
      <c r="C24" s="4">
        <v>21</v>
      </c>
      <c r="D24" s="29">
        <v>15971</v>
      </c>
      <c r="E24" s="34">
        <f t="shared" si="3"/>
        <v>16607.437161817932</v>
      </c>
      <c r="F24">
        <f t="shared" si="1"/>
        <v>286.46125857680011</v>
      </c>
      <c r="G24" s="34">
        <f t="shared" si="4"/>
        <v>119.60990287610508</v>
      </c>
      <c r="H24" s="34">
        <f t="shared" si="2"/>
        <v>17924.619923966362</v>
      </c>
    </row>
    <row r="25" spans="1:8" x14ac:dyDescent="0.3">
      <c r="A25" s="4"/>
      <c r="B25" s="4">
        <v>10</v>
      </c>
      <c r="C25" s="4">
        <v>22</v>
      </c>
      <c r="D25" s="29">
        <v>15740</v>
      </c>
      <c r="E25" s="34">
        <f t="shared" si="3"/>
        <v>16807.189130165723</v>
      </c>
      <c r="F25">
        <f t="shared" si="1"/>
        <v>255.51737785765073</v>
      </c>
      <c r="G25" s="34">
        <f t="shared" si="4"/>
        <v>-879.76014489186468</v>
      </c>
      <c r="H25" s="34">
        <f t="shared" si="2"/>
        <v>16224.315087061399</v>
      </c>
    </row>
    <row r="26" spans="1:8" x14ac:dyDescent="0.3">
      <c r="A26" s="4"/>
      <c r="B26" s="4">
        <v>11</v>
      </c>
      <c r="C26" s="4">
        <v>23</v>
      </c>
      <c r="D26" s="29">
        <v>16919</v>
      </c>
      <c r="E26" s="34">
        <f t="shared" si="3"/>
        <v>16975.85254192819</v>
      </c>
      <c r="F26">
        <f t="shared" si="1"/>
        <v>224.52186676839884</v>
      </c>
      <c r="G26" s="34">
        <f t="shared" si="4"/>
        <v>130.88917166715794</v>
      </c>
      <c r="H26" s="34">
        <f t="shared" si="2"/>
        <v>17404.123174690038</v>
      </c>
    </row>
    <row r="27" spans="1:8" ht="15" thickBot="1" x14ac:dyDescent="0.35">
      <c r="A27" s="14"/>
      <c r="B27" s="14">
        <v>12</v>
      </c>
      <c r="C27" s="14">
        <v>24</v>
      </c>
      <c r="D27" s="30">
        <v>18931</v>
      </c>
      <c r="E27" s="35">
        <f t="shared" si="3"/>
        <v>17310.339225672906</v>
      </c>
      <c r="F27" s="7">
        <f t="shared" si="1"/>
        <v>263.76493023750606</v>
      </c>
      <c r="G27" s="35">
        <f>$L$6*(D27-E27)+(1-$L$6)*G15</f>
        <v>1382.9631296195723</v>
      </c>
      <c r="H27" s="35">
        <f t="shared" si="2"/>
        <v>18316.791075363253</v>
      </c>
    </row>
    <row r="28" spans="1:8" x14ac:dyDescent="0.3">
      <c r="A28" s="4">
        <v>2006</v>
      </c>
      <c r="B28" s="4">
        <v>1</v>
      </c>
      <c r="C28" s="4">
        <v>25</v>
      </c>
      <c r="D28" s="31" t="s">
        <v>66</v>
      </c>
      <c r="H28" s="34">
        <f>$E$27+B28*$F$27+G16</f>
        <v>15023.644373687446</v>
      </c>
    </row>
    <row r="29" spans="1:8" x14ac:dyDescent="0.3">
      <c r="A29" s="4"/>
      <c r="B29" s="4">
        <v>2</v>
      </c>
      <c r="C29" s="4">
        <v>26</v>
      </c>
      <c r="D29" s="31" t="s">
        <v>66</v>
      </c>
      <c r="H29" s="34">
        <f t="shared" ref="H29:H33" si="5">$E$27+B29*$F$27+G17</f>
        <v>16037.775211386712</v>
      </c>
    </row>
    <row r="30" spans="1:8" x14ac:dyDescent="0.3">
      <c r="A30" s="4"/>
      <c r="B30" s="4">
        <v>3</v>
      </c>
      <c r="C30" s="4">
        <v>27</v>
      </c>
      <c r="D30" s="31" t="s">
        <v>66</v>
      </c>
      <c r="H30" s="34">
        <f t="shared" si="5"/>
        <v>16889.219867662632</v>
      </c>
    </row>
    <row r="31" spans="1:8" x14ac:dyDescent="0.3">
      <c r="A31" s="4"/>
      <c r="B31" s="4">
        <v>4</v>
      </c>
      <c r="C31" s="4">
        <v>28</v>
      </c>
      <c r="D31" s="31" t="s">
        <v>66</v>
      </c>
      <c r="H31" s="34">
        <f t="shared" si="5"/>
        <v>17122.989607070082</v>
      </c>
    </row>
    <row r="32" spans="1:8" x14ac:dyDescent="0.3">
      <c r="A32" s="4"/>
      <c r="B32" s="4">
        <v>5</v>
      </c>
      <c r="C32" s="4">
        <v>29</v>
      </c>
      <c r="D32" s="31" t="s">
        <v>66</v>
      </c>
      <c r="H32" s="34">
        <f t="shared" si="5"/>
        <v>18931.558692903589</v>
      </c>
    </row>
    <row r="33" spans="1:8" x14ac:dyDescent="0.3">
      <c r="A33" s="4"/>
      <c r="B33" s="4">
        <v>6</v>
      </c>
      <c r="C33" s="4">
        <v>30</v>
      </c>
      <c r="D33" s="31" t="s">
        <v>66</v>
      </c>
      <c r="H33" s="34">
        <f t="shared" si="5"/>
        <v>21110.321945440206</v>
      </c>
    </row>
  </sheetData>
  <pageMargins left="0.7" right="0.7" top="0.75" bottom="0.75" header="0.3" footer="0.3"/>
  <drawing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K32"/>
  <sheetViews>
    <sheetView workbookViewId="0">
      <selection activeCell="J28" sqref="J28"/>
    </sheetView>
  </sheetViews>
  <sheetFormatPr defaultRowHeight="14.4" x14ac:dyDescent="0.3"/>
  <cols>
    <col min="5" max="5" width="12.88671875" customWidth="1"/>
    <col min="7" max="7" width="15" customWidth="1"/>
    <col min="8" max="8" width="11.5546875" bestFit="1" customWidth="1"/>
    <col min="11" max="11" width="12" bestFit="1" customWidth="1"/>
  </cols>
  <sheetData>
    <row r="1" spans="1:11" x14ac:dyDescent="0.3">
      <c r="A1" s="4"/>
      <c r="B1" s="4"/>
      <c r="C1" s="28" t="s">
        <v>64</v>
      </c>
      <c r="D1" s="4" t="s">
        <v>82</v>
      </c>
    </row>
    <row r="2" spans="1:11" ht="15" thickBot="1" x14ac:dyDescent="0.35">
      <c r="A2" s="12" t="s">
        <v>0</v>
      </c>
      <c r="B2" s="12" t="s">
        <v>83</v>
      </c>
      <c r="C2" s="12" t="s">
        <v>84</v>
      </c>
      <c r="D2" s="12" t="s">
        <v>85</v>
      </c>
      <c r="E2" s="12" t="s">
        <v>86</v>
      </c>
      <c r="F2" s="12" t="s">
        <v>9</v>
      </c>
      <c r="G2" s="12" t="s">
        <v>75</v>
      </c>
      <c r="H2" s="12" t="s">
        <v>10</v>
      </c>
    </row>
    <row r="3" spans="1:11" x14ac:dyDescent="0.3">
      <c r="A3" s="4">
        <v>2004</v>
      </c>
      <c r="B3" s="4">
        <v>1</v>
      </c>
      <c r="C3" s="4">
        <v>1</v>
      </c>
      <c r="D3" s="29">
        <v>10159</v>
      </c>
      <c r="E3" s="24"/>
      <c r="F3" s="24"/>
      <c r="G3" s="38">
        <f>D3/AVERAGE($D$3:$D$14)</f>
        <v>0.74487208471065536</v>
      </c>
    </row>
    <row r="4" spans="1:11" x14ac:dyDescent="0.3">
      <c r="A4" s="4"/>
      <c r="B4" s="4">
        <v>2</v>
      </c>
      <c r="C4" s="4">
        <v>2</v>
      </c>
      <c r="D4" s="29">
        <v>11175</v>
      </c>
      <c r="E4" s="24"/>
      <c r="F4" s="24"/>
      <c r="G4" s="38">
        <f t="shared" ref="G4:G14" si="0">D4/AVERAGE($D$3:$D$14)</f>
        <v>0.81936662532154481</v>
      </c>
    </row>
    <row r="5" spans="1:11" x14ac:dyDescent="0.3">
      <c r="A5" s="4"/>
      <c r="B5" s="4">
        <v>3</v>
      </c>
      <c r="C5" s="4">
        <v>3</v>
      </c>
      <c r="D5" s="29">
        <v>12310</v>
      </c>
      <c r="E5" s="24"/>
      <c r="F5" s="24"/>
      <c r="G5" s="38">
        <f t="shared" si="0"/>
        <v>0.90258641232288295</v>
      </c>
    </row>
    <row r="6" spans="1:11" x14ac:dyDescent="0.3">
      <c r="A6" s="4"/>
      <c r="B6" s="4">
        <v>4</v>
      </c>
      <c r="C6" s="4">
        <v>4</v>
      </c>
      <c r="D6" s="29">
        <v>12446</v>
      </c>
      <c r="E6" s="24"/>
      <c r="F6" s="24"/>
      <c r="G6" s="38">
        <f t="shared" si="0"/>
        <v>0.91255812248339574</v>
      </c>
      <c r="J6" s="17" t="s">
        <v>76</v>
      </c>
      <c r="K6">
        <v>0.12996268612156681</v>
      </c>
    </row>
    <row r="7" spans="1:11" x14ac:dyDescent="0.3">
      <c r="A7" s="4"/>
      <c r="B7" s="4">
        <v>5</v>
      </c>
      <c r="C7" s="4">
        <v>5</v>
      </c>
      <c r="D7" s="29">
        <v>13213</v>
      </c>
      <c r="E7" s="24"/>
      <c r="F7" s="24"/>
      <c r="G7" s="38">
        <f t="shared" si="0"/>
        <v>0.96879563493275811</v>
      </c>
      <c r="J7" s="17" t="s">
        <v>77</v>
      </c>
      <c r="K7">
        <v>0.30988108049475804</v>
      </c>
    </row>
    <row r="8" spans="1:11" ht="15" thickBot="1" x14ac:dyDescent="0.35">
      <c r="A8" s="4"/>
      <c r="B8" s="4">
        <v>6</v>
      </c>
      <c r="C8" s="4">
        <v>6</v>
      </c>
      <c r="D8" s="29">
        <v>16412</v>
      </c>
      <c r="E8" s="24"/>
      <c r="F8" s="24"/>
      <c r="G8" s="38">
        <f t="shared" si="0"/>
        <v>1.2033507878995251</v>
      </c>
      <c r="J8" s="18" t="s">
        <v>79</v>
      </c>
      <c r="K8" s="7">
        <v>0.51868727650320534</v>
      </c>
    </row>
    <row r="9" spans="1:11" x14ac:dyDescent="0.3">
      <c r="A9" s="4"/>
      <c r="B9" s="4">
        <v>7</v>
      </c>
      <c r="C9" s="4">
        <v>7</v>
      </c>
      <c r="D9" s="29">
        <v>17405</v>
      </c>
      <c r="E9" s="24"/>
      <c r="F9" s="24"/>
      <c r="G9" s="38">
        <f t="shared" si="0"/>
        <v>1.2761589363509163</v>
      </c>
      <c r="J9" s="17" t="s">
        <v>78</v>
      </c>
      <c r="K9">
        <f>SUMXMY2(D15:D26,H15:H26)/COUNT(H15:H26)</f>
        <v>1859308.4397709621</v>
      </c>
    </row>
    <row r="10" spans="1:11" x14ac:dyDescent="0.3">
      <c r="A10" s="4"/>
      <c r="B10" s="4">
        <v>8</v>
      </c>
      <c r="C10" s="4">
        <v>8</v>
      </c>
      <c r="D10" s="29">
        <v>14233</v>
      </c>
      <c r="E10" s="24"/>
      <c r="F10" s="24"/>
      <c r="G10" s="38">
        <f t="shared" si="0"/>
        <v>1.0435834611366037</v>
      </c>
    </row>
    <row r="11" spans="1:11" x14ac:dyDescent="0.3">
      <c r="A11" s="4"/>
      <c r="B11" s="4">
        <v>9</v>
      </c>
      <c r="C11" s="4">
        <v>9</v>
      </c>
      <c r="D11" s="29">
        <v>14606</v>
      </c>
      <c r="E11" s="24"/>
      <c r="F11" s="24"/>
      <c r="G11" s="38">
        <f t="shared" si="0"/>
        <v>1.0709323426797748</v>
      </c>
    </row>
    <row r="12" spans="1:11" x14ac:dyDescent="0.3">
      <c r="A12" s="4"/>
      <c r="B12" s="4">
        <v>10</v>
      </c>
      <c r="C12" s="4">
        <v>10</v>
      </c>
      <c r="D12" s="29">
        <v>12969</v>
      </c>
      <c r="E12" s="24"/>
      <c r="F12" s="24"/>
      <c r="G12" s="38">
        <f t="shared" si="0"/>
        <v>0.95090521376242643</v>
      </c>
    </row>
    <row r="13" spans="1:11" x14ac:dyDescent="0.3">
      <c r="A13" s="4"/>
      <c r="B13" s="4">
        <v>11</v>
      </c>
      <c r="C13" s="4">
        <v>11</v>
      </c>
      <c r="D13" s="29">
        <v>13980</v>
      </c>
      <c r="E13" s="24"/>
      <c r="F13" s="24"/>
      <c r="G13" s="38">
        <f t="shared" si="0"/>
        <v>1.0250331473821206</v>
      </c>
    </row>
    <row r="14" spans="1:11" x14ac:dyDescent="0.3">
      <c r="A14" s="4"/>
      <c r="B14" s="4">
        <v>12</v>
      </c>
      <c r="C14" s="4">
        <v>12</v>
      </c>
      <c r="D14" s="29">
        <v>14755</v>
      </c>
      <c r="E14" s="24">
        <f>D14/G14</f>
        <v>13638.583333333334</v>
      </c>
      <c r="F14" s="25">
        <v>0</v>
      </c>
      <c r="G14" s="38">
        <f t="shared" si="0"/>
        <v>1.0818572310173955</v>
      </c>
    </row>
    <row r="15" spans="1:11" x14ac:dyDescent="0.3">
      <c r="A15" s="4">
        <v>2005</v>
      </c>
      <c r="B15" s="4">
        <v>1</v>
      </c>
      <c r="C15" s="4">
        <v>13</v>
      </c>
      <c r="D15" s="29">
        <v>12300</v>
      </c>
      <c r="E15">
        <f>$K$6*(D15/G3)+(1-$K$6)*(E14+F14)</f>
        <v>14012.137553846727</v>
      </c>
      <c r="F15">
        <f>$K$7*(E15-E14)+(1-$K$7)*F14</f>
        <v>115.75738547606745</v>
      </c>
      <c r="G15" s="34">
        <f>$K$8*(D15/E15)+(1-$K$8)*G3</f>
        <v>0.813825494782906</v>
      </c>
      <c r="H15" s="34">
        <f>(E14+F14)*G3</f>
        <v>10159</v>
      </c>
    </row>
    <row r="16" spans="1:11" x14ac:dyDescent="0.3">
      <c r="A16" s="4"/>
      <c r="B16" s="4">
        <v>2</v>
      </c>
      <c r="C16" s="4">
        <v>14</v>
      </c>
      <c r="D16" s="29">
        <v>13224</v>
      </c>
      <c r="E16">
        <f t="shared" ref="E16:E26" si="1">$K$6*(D16/G4)+(1-$K$6)*(E15+F15)</f>
        <v>14389.301944953733</v>
      </c>
      <c r="F16">
        <f t="shared" ref="F16:F26" si="2">$K$7*(E16-E15)+(1-$K$7)*F15</f>
        <v>196.76247082988198</v>
      </c>
      <c r="G16" s="34">
        <f t="shared" ref="G16:G26" si="3">$K$8*(D16/E16)+(1-$K$8)*G4</f>
        <v>0.87105353435398003</v>
      </c>
      <c r="H16" s="34">
        <f t="shared" ref="H16:H26" si="4">(E15+F15)*G4</f>
        <v>11575.925599330249</v>
      </c>
    </row>
    <row r="17" spans="1:8" x14ac:dyDescent="0.3">
      <c r="A17" s="4"/>
      <c r="B17" s="4">
        <v>3</v>
      </c>
      <c r="C17" s="4">
        <v>15</v>
      </c>
      <c r="D17" s="29">
        <v>13606</v>
      </c>
      <c r="E17">
        <f t="shared" si="1"/>
        <v>14649.53721907713</v>
      </c>
      <c r="F17">
        <f t="shared" si="2"/>
        <v>216.43149169650772</v>
      </c>
      <c r="G17" s="34">
        <f t="shared" si="3"/>
        <v>0.91616571160331384</v>
      </c>
      <c r="H17" s="34">
        <f t="shared" si="4"/>
        <v>13165.183550952601</v>
      </c>
    </row>
    <row r="18" spans="1:8" x14ac:dyDescent="0.3">
      <c r="A18" s="4"/>
      <c r="B18" s="4">
        <v>4</v>
      </c>
      <c r="C18" s="4">
        <v>16</v>
      </c>
      <c r="D18" s="29">
        <v>13659</v>
      </c>
      <c r="E18">
        <f t="shared" si="1"/>
        <v>14879.204763733966</v>
      </c>
      <c r="F18">
        <f t="shared" si="2"/>
        <v>220.53309408933984</v>
      </c>
      <c r="G18" s="34">
        <f t="shared" si="3"/>
        <v>0.91537692146232552</v>
      </c>
      <c r="H18" s="34">
        <f t="shared" si="4"/>
        <v>13566.060495600499</v>
      </c>
    </row>
    <row r="19" spans="1:8" x14ac:dyDescent="0.3">
      <c r="A19" s="4"/>
      <c r="B19" s="4">
        <v>5</v>
      </c>
      <c r="C19" s="4">
        <v>17</v>
      </c>
      <c r="D19" s="29">
        <v>16442</v>
      </c>
      <c r="E19">
        <f t="shared" si="1"/>
        <v>15343.008480377121</v>
      </c>
      <c r="F19">
        <f t="shared" si="2"/>
        <v>295.91805745894851</v>
      </c>
      <c r="G19" s="34">
        <f t="shared" si="3"/>
        <v>1.0221335590980052</v>
      </c>
      <c r="H19" s="34">
        <f t="shared" si="4"/>
        <v>14628.560125288133</v>
      </c>
    </row>
    <row r="20" spans="1:8" x14ac:dyDescent="0.3">
      <c r="A20" s="4"/>
      <c r="B20" s="4">
        <v>6</v>
      </c>
      <c r="C20" s="4">
        <v>18</v>
      </c>
      <c r="D20" s="29">
        <v>17334</v>
      </c>
      <c r="E20">
        <f t="shared" si="1"/>
        <v>15478.533175556935</v>
      </c>
      <c r="F20">
        <f t="shared" si="2"/>
        <v>246.21518905170325</v>
      </c>
      <c r="G20" s="34">
        <f t="shared" si="3"/>
        <v>1.1600522102049857</v>
      </c>
      <c r="H20" s="34">
        <f t="shared" si="4"/>
        <v>18819.114571207825</v>
      </c>
    </row>
    <row r="21" spans="1:8" x14ac:dyDescent="0.3">
      <c r="A21" s="4"/>
      <c r="B21" s="4">
        <v>7</v>
      </c>
      <c r="C21" s="4">
        <v>19</v>
      </c>
      <c r="D21" s="29">
        <v>19605</v>
      </c>
      <c r="E21">
        <f t="shared" si="1"/>
        <v>15677.670443469271</v>
      </c>
      <c r="F21">
        <f t="shared" si="2"/>
        <v>231.62663198158913</v>
      </c>
      <c r="G21" s="34">
        <f t="shared" si="3"/>
        <v>1.2628523913566474</v>
      </c>
      <c r="H21" s="34">
        <f t="shared" si="4"/>
        <v>20067.27814736477</v>
      </c>
    </row>
    <row r="22" spans="1:8" x14ac:dyDescent="0.3">
      <c r="A22" s="4"/>
      <c r="B22" s="4">
        <v>8</v>
      </c>
      <c r="C22" s="4">
        <v>20</v>
      </c>
      <c r="D22" s="29">
        <v>18997</v>
      </c>
      <c r="E22">
        <f t="shared" si="1"/>
        <v>16207.473848449319</v>
      </c>
      <c r="F22">
        <f t="shared" si="2"/>
        <v>324.02597257679179</v>
      </c>
      <c r="G22" s="34">
        <f t="shared" si="3"/>
        <v>1.1102503921895184</v>
      </c>
      <c r="H22" s="34">
        <f t="shared" si="4"/>
        <v>16602.679306249458</v>
      </c>
    </row>
    <row r="23" spans="1:8" x14ac:dyDescent="0.3">
      <c r="A23" s="4"/>
      <c r="B23" s="4">
        <v>9</v>
      </c>
      <c r="C23" s="4">
        <v>21</v>
      </c>
      <c r="D23" s="29">
        <v>15971</v>
      </c>
      <c r="E23">
        <f t="shared" si="1"/>
        <v>16321.177805572974</v>
      </c>
      <c r="F23">
        <f t="shared" si="2"/>
        <v>258.85115917633846</v>
      </c>
      <c r="G23" s="34">
        <f t="shared" si="3"/>
        <v>1.0230119831034545</v>
      </c>
      <c r="H23" s="34">
        <f t="shared" si="4"/>
        <v>17704.117831341769</v>
      </c>
    </row>
    <row r="24" spans="1:8" x14ac:dyDescent="0.3">
      <c r="A24" s="4"/>
      <c r="B24" s="4">
        <v>10</v>
      </c>
      <c r="C24" s="4">
        <v>22</v>
      </c>
      <c r="D24" s="29">
        <v>15740</v>
      </c>
      <c r="E24">
        <f t="shared" si="1"/>
        <v>16576.470558773661</v>
      </c>
      <c r="F24">
        <f t="shared" si="2"/>
        <v>257.74847648776461</v>
      </c>
      <c r="G24" s="34">
        <f t="shared" si="3"/>
        <v>0.95019641091812135</v>
      </c>
      <c r="H24" s="34">
        <f t="shared" si="4"/>
        <v>15766.035986912166</v>
      </c>
    </row>
    <row r="25" spans="1:8" x14ac:dyDescent="0.3">
      <c r="A25" s="4"/>
      <c r="B25" s="4">
        <v>11</v>
      </c>
      <c r="C25" s="4">
        <v>23</v>
      </c>
      <c r="D25" s="29">
        <v>16919</v>
      </c>
      <c r="E25">
        <f t="shared" si="1"/>
        <v>16791.537813846124</v>
      </c>
      <c r="F25">
        <f t="shared" si="2"/>
        <v>244.52237347875496</v>
      </c>
      <c r="G25" s="34">
        <f t="shared" si="3"/>
        <v>1.0159860540229828</v>
      </c>
      <c r="H25" s="34">
        <f t="shared" si="4"/>
        <v>17255.632521434025</v>
      </c>
    </row>
    <row r="26" spans="1:8" ht="15" thickBot="1" x14ac:dyDescent="0.35">
      <c r="A26" s="14"/>
      <c r="B26" s="14">
        <v>12</v>
      </c>
      <c r="C26" s="14">
        <v>24</v>
      </c>
      <c r="D26" s="30">
        <v>18931</v>
      </c>
      <c r="E26" s="7">
        <f t="shared" si="1"/>
        <v>17096.174672384099</v>
      </c>
      <c r="F26" s="7">
        <f t="shared" si="2"/>
        <v>263.15071506229208</v>
      </c>
      <c r="G26" s="35">
        <f t="shared" si="3"/>
        <v>1.0950663828396547</v>
      </c>
      <c r="H26" s="35">
        <f t="shared" si="4"/>
        <v>18430.584901704984</v>
      </c>
    </row>
    <row r="27" spans="1:8" x14ac:dyDescent="0.3">
      <c r="A27" s="4">
        <v>2006</v>
      </c>
      <c r="B27" s="4">
        <v>1</v>
      </c>
      <c r="C27" s="4">
        <v>25</v>
      </c>
      <c r="D27" s="31" t="s">
        <v>66</v>
      </c>
      <c r="H27" s="34">
        <f>($E$26+B27*$F$26)*G15</f>
        <v>14127.461572536022</v>
      </c>
    </row>
    <row r="28" spans="1:8" x14ac:dyDescent="0.3">
      <c r="A28" s="4"/>
      <c r="B28" s="4">
        <v>2</v>
      </c>
      <c r="C28" s="4">
        <v>26</v>
      </c>
      <c r="D28" s="31" t="s">
        <v>66</v>
      </c>
      <c r="H28" s="34">
        <f t="shared" ref="H28:H31" si="5">($E$26+B28*$F$26)*G16</f>
        <v>15350.120093158741</v>
      </c>
    </row>
    <row r="29" spans="1:8" x14ac:dyDescent="0.3">
      <c r="A29" s="4"/>
      <c r="B29" s="4">
        <v>3</v>
      </c>
      <c r="C29" s="4">
        <v>27</v>
      </c>
      <c r="D29" s="31" t="s">
        <v>66</v>
      </c>
      <c r="H29" s="34">
        <f t="shared" si="5"/>
        <v>16386.198020791224</v>
      </c>
    </row>
    <row r="30" spans="1:8" x14ac:dyDescent="0.3">
      <c r="A30" s="4"/>
      <c r="B30" s="4">
        <v>4</v>
      </c>
      <c r="C30" s="4">
        <v>28</v>
      </c>
      <c r="D30" s="31" t="s">
        <v>66</v>
      </c>
      <c r="H30" s="34">
        <f t="shared" si="5"/>
        <v>16612.972106126461</v>
      </c>
    </row>
    <row r="31" spans="1:8" x14ac:dyDescent="0.3">
      <c r="A31" s="4"/>
      <c r="B31" s="4">
        <v>5</v>
      </c>
      <c r="C31" s="4">
        <v>29</v>
      </c>
      <c r="D31" s="31" t="s">
        <v>66</v>
      </c>
      <c r="H31" s="34">
        <f t="shared" si="5"/>
        <v>18819.449749674161</v>
      </c>
    </row>
    <row r="32" spans="1:8" x14ac:dyDescent="0.3">
      <c r="A32" s="4"/>
      <c r="B32" s="4">
        <v>6</v>
      </c>
      <c r="C32" s="4">
        <v>30</v>
      </c>
      <c r="D32" s="31" t="s">
        <v>66</v>
      </c>
      <c r="H32" s="34">
        <f>($E$26+B32*$F$26)*G20</f>
        <v>21664.06662649988</v>
      </c>
    </row>
  </sheetData>
  <pageMargins left="0.7" right="0.7" top="0.75" bottom="0.75" header="0.3" footer="0.3"/>
  <pageSetup orientation="portrait" horizontalDpi="1200" verticalDpi="1200" r:id="rId1"/>
  <drawing r:id="rId2"/>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I29"/>
  <sheetViews>
    <sheetView topLeftCell="A10" workbookViewId="0">
      <selection activeCell="E29" sqref="E29"/>
    </sheetView>
  </sheetViews>
  <sheetFormatPr defaultRowHeight="14.4" x14ac:dyDescent="0.3"/>
  <cols>
    <col min="3" max="3" width="12.109375" customWidth="1"/>
    <col min="4" max="4" width="16.88671875" customWidth="1"/>
    <col min="5" max="5" width="17.88671875" customWidth="1"/>
    <col min="6" max="6" width="19.88671875" customWidth="1"/>
    <col min="7" max="7" width="15.6640625" customWidth="1"/>
  </cols>
  <sheetData>
    <row r="1" spans="1:9" ht="15" thickBot="1" x14ac:dyDescent="0.35">
      <c r="A1" s="40" t="s">
        <v>0</v>
      </c>
      <c r="B1" s="40" t="s">
        <v>83</v>
      </c>
      <c r="C1" s="40" t="s">
        <v>104</v>
      </c>
      <c r="D1" s="40" t="s">
        <v>86</v>
      </c>
      <c r="E1" s="40" t="s">
        <v>9</v>
      </c>
      <c r="F1" s="40" t="s">
        <v>105</v>
      </c>
      <c r="G1" s="40" t="s">
        <v>10</v>
      </c>
    </row>
    <row r="2" spans="1:9" x14ac:dyDescent="0.3">
      <c r="A2" s="41">
        <v>2004</v>
      </c>
      <c r="B2" s="41">
        <v>1</v>
      </c>
      <c r="C2" s="41">
        <v>1040</v>
      </c>
      <c r="D2" s="43"/>
      <c r="E2" s="43"/>
      <c r="F2" s="43">
        <f>C2-AVERAGE($C$2:$C$13)</f>
        <v>711.66666666666674</v>
      </c>
    </row>
    <row r="3" spans="1:9" x14ac:dyDescent="0.3">
      <c r="A3" s="41"/>
      <c r="B3" s="41">
        <v>2</v>
      </c>
      <c r="C3" s="41">
        <v>370</v>
      </c>
      <c r="D3" s="43"/>
      <c r="E3" s="43"/>
      <c r="F3" s="43">
        <f t="shared" ref="F3:F12" si="0">C3-AVERAGE($C$2:$C$13)</f>
        <v>41.666666666666686</v>
      </c>
    </row>
    <row r="4" spans="1:9" x14ac:dyDescent="0.3">
      <c r="A4" s="41"/>
      <c r="B4" s="41">
        <v>3</v>
      </c>
      <c r="C4" s="41">
        <v>380</v>
      </c>
      <c r="D4" s="43"/>
      <c r="E4" s="43"/>
      <c r="F4" s="43">
        <f t="shared" si="0"/>
        <v>51.666666666666686</v>
      </c>
      <c r="H4" s="17" t="s">
        <v>76</v>
      </c>
      <c r="I4">
        <v>0.13120082570068672</v>
      </c>
    </row>
    <row r="5" spans="1:9" x14ac:dyDescent="0.3">
      <c r="A5" s="41"/>
      <c r="B5" s="41">
        <v>4</v>
      </c>
      <c r="C5" s="41">
        <v>200</v>
      </c>
      <c r="D5" s="43"/>
      <c r="E5" s="43"/>
      <c r="F5" s="43">
        <f t="shared" si="0"/>
        <v>-128.33333333333331</v>
      </c>
      <c r="H5" s="17" t="s">
        <v>87</v>
      </c>
      <c r="I5">
        <v>0</v>
      </c>
    </row>
    <row r="6" spans="1:9" ht="15" thickBot="1" x14ac:dyDescent="0.35">
      <c r="A6" s="41"/>
      <c r="B6" s="41">
        <v>5</v>
      </c>
      <c r="C6" s="41">
        <v>20</v>
      </c>
      <c r="D6" s="43"/>
      <c r="E6" s="43"/>
      <c r="F6" s="43">
        <f t="shared" si="0"/>
        <v>-308.33333333333331</v>
      </c>
      <c r="H6" s="18" t="s">
        <v>79</v>
      </c>
      <c r="I6" s="7">
        <v>0.5</v>
      </c>
    </row>
    <row r="7" spans="1:9" x14ac:dyDescent="0.3">
      <c r="A7" s="41"/>
      <c r="B7" s="41">
        <v>6</v>
      </c>
      <c r="C7" s="41">
        <v>30</v>
      </c>
      <c r="D7" s="43"/>
      <c r="E7" s="43"/>
      <c r="F7" s="43">
        <f t="shared" si="0"/>
        <v>-298.33333333333331</v>
      </c>
      <c r="H7" s="17" t="s">
        <v>78</v>
      </c>
      <c r="I7">
        <f>SUMXMY2(C14:C25,G14:G25)/COUNT(C14:C25)</f>
        <v>21757.460937421081</v>
      </c>
    </row>
    <row r="8" spans="1:9" x14ac:dyDescent="0.3">
      <c r="A8" s="41"/>
      <c r="B8" s="41">
        <v>7</v>
      </c>
      <c r="C8" s="41">
        <v>0</v>
      </c>
      <c r="D8" s="43"/>
      <c r="E8" s="43"/>
      <c r="F8" s="43">
        <f t="shared" si="0"/>
        <v>-328.33333333333331</v>
      </c>
    </row>
    <row r="9" spans="1:9" x14ac:dyDescent="0.3">
      <c r="A9" s="41"/>
      <c r="B9" s="41">
        <v>8</v>
      </c>
      <c r="C9" s="41">
        <v>10</v>
      </c>
      <c r="D9" s="43"/>
      <c r="E9" s="43"/>
      <c r="F9" s="43">
        <f t="shared" si="0"/>
        <v>-318.33333333333331</v>
      </c>
    </row>
    <row r="10" spans="1:9" x14ac:dyDescent="0.3">
      <c r="A10" s="41"/>
      <c r="B10" s="41">
        <v>9</v>
      </c>
      <c r="C10" s="41">
        <v>90</v>
      </c>
      <c r="D10" s="43"/>
      <c r="E10" s="43"/>
      <c r="F10" s="43">
        <f t="shared" si="0"/>
        <v>-238.33333333333331</v>
      </c>
    </row>
    <row r="11" spans="1:9" x14ac:dyDescent="0.3">
      <c r="A11" s="41"/>
      <c r="B11" s="41">
        <v>10</v>
      </c>
      <c r="C11" s="41">
        <v>510</v>
      </c>
      <c r="D11" s="43"/>
      <c r="E11" s="43"/>
      <c r="F11" s="43">
        <f t="shared" si="0"/>
        <v>181.66666666666669</v>
      </c>
    </row>
    <row r="12" spans="1:9" x14ac:dyDescent="0.3">
      <c r="A12" s="41"/>
      <c r="B12" s="41">
        <v>11</v>
      </c>
      <c r="C12" s="41">
        <v>680</v>
      </c>
      <c r="D12" s="43"/>
      <c r="E12" s="43"/>
      <c r="F12" s="43">
        <f t="shared" si="0"/>
        <v>351.66666666666669</v>
      </c>
    </row>
    <row r="13" spans="1:9" x14ac:dyDescent="0.3">
      <c r="A13" s="41"/>
      <c r="B13" s="41">
        <v>12</v>
      </c>
      <c r="C13" s="41">
        <v>610</v>
      </c>
      <c r="D13" s="43">
        <f>C13-F13</f>
        <v>328.33333333333331</v>
      </c>
      <c r="E13" s="43">
        <v>0</v>
      </c>
      <c r="F13" s="43">
        <f>C13-AVERAGE($C$2:$C$13)</f>
        <v>281.66666666666669</v>
      </c>
    </row>
    <row r="14" spans="1:9" x14ac:dyDescent="0.3">
      <c r="A14" s="41">
        <v>2005</v>
      </c>
      <c r="B14" s="41">
        <v>1</v>
      </c>
      <c r="C14" s="41">
        <v>670</v>
      </c>
      <c r="D14" s="41">
        <f>$I$4*(C14-F2)+(1-$I$4)*(D13+E13)</f>
        <v>279.7890278240792</v>
      </c>
      <c r="E14" s="41">
        <f>$I$5*(D14-D13)+(1-$I$5)*E13</f>
        <v>0</v>
      </c>
      <c r="F14" s="41">
        <f>$I$6*(C14-D14)+(1-$I$6)*F2</f>
        <v>550.93881942129383</v>
      </c>
      <c r="G14" s="4">
        <f>D13+E13+F2</f>
        <v>1040</v>
      </c>
    </row>
    <row r="15" spans="1:9" x14ac:dyDescent="0.3">
      <c r="A15" s="41"/>
      <c r="B15" s="41">
        <v>2</v>
      </c>
      <c r="C15" s="41">
        <v>430</v>
      </c>
      <c r="D15" s="41">
        <f t="shared" ref="D15:D25" si="1">$I$4*(C15-F3)+(1-$I$4)*(D14+E14)</f>
        <v>294.03013033200091</v>
      </c>
      <c r="E15" s="41">
        <f t="shared" ref="E15:E24" si="2">$I$5*(D15-D14)+(1-$I$5)*E14</f>
        <v>0</v>
      </c>
      <c r="F15" s="41">
        <f t="shared" ref="F15:F24" si="3">$I$6*(C15-D15)+(1-$I$6)*F3</f>
        <v>88.818268167332889</v>
      </c>
      <c r="G15" s="4">
        <f t="shared" ref="G15:G25" si="4">D14+E14+F3</f>
        <v>321.45569449074588</v>
      </c>
    </row>
    <row r="16" spans="1:9" x14ac:dyDescent="0.3">
      <c r="A16" s="41"/>
      <c r="B16" s="41">
        <v>3</v>
      </c>
      <c r="C16" s="41">
        <v>410</v>
      </c>
      <c r="D16" s="41">
        <f t="shared" si="1"/>
        <v>302.46676366097461</v>
      </c>
      <c r="E16" s="41">
        <f t="shared" si="2"/>
        <v>0</v>
      </c>
      <c r="F16" s="41">
        <f t="shared" si="3"/>
        <v>79.599951502846039</v>
      </c>
      <c r="G16" s="4">
        <f t="shared" si="4"/>
        <v>345.69679699866759</v>
      </c>
    </row>
    <row r="17" spans="1:7" x14ac:dyDescent="0.3">
      <c r="A17" s="41"/>
      <c r="B17" s="41">
        <v>4</v>
      </c>
      <c r="C17" s="41">
        <v>280</v>
      </c>
      <c r="D17" s="41">
        <f t="shared" si="1"/>
        <v>316.35654501608735</v>
      </c>
      <c r="E17" s="41">
        <f t="shared" si="2"/>
        <v>0</v>
      </c>
      <c r="F17" s="41">
        <f t="shared" si="3"/>
        <v>-82.344939174710333</v>
      </c>
      <c r="G17" s="4">
        <f t="shared" si="4"/>
        <v>174.13343032764129</v>
      </c>
    </row>
    <row r="18" spans="1:7" x14ac:dyDescent="0.3">
      <c r="A18" s="41"/>
      <c r="B18" s="41">
        <v>5</v>
      </c>
      <c r="C18" s="41">
        <v>200</v>
      </c>
      <c r="D18" s="41">
        <f t="shared" si="1"/>
        <v>341.54405815867597</v>
      </c>
      <c r="E18" s="41">
        <f t="shared" si="2"/>
        <v>0</v>
      </c>
      <c r="F18" s="41">
        <f t="shared" si="3"/>
        <v>-224.93869574600464</v>
      </c>
      <c r="G18" s="4">
        <f t="shared" si="4"/>
        <v>8.0232116827540381</v>
      </c>
    </row>
    <row r="19" spans="1:7" x14ac:dyDescent="0.3">
      <c r="A19" s="41"/>
      <c r="B19" s="41">
        <v>6</v>
      </c>
      <c r="C19" s="41">
        <v>30</v>
      </c>
      <c r="D19" s="41">
        <f t="shared" si="1"/>
        <v>339.81080015348647</v>
      </c>
      <c r="E19" s="41">
        <f t="shared" si="2"/>
        <v>0</v>
      </c>
      <c r="F19" s="41">
        <f t="shared" si="3"/>
        <v>-304.07206674340989</v>
      </c>
      <c r="G19" s="4">
        <f t="shared" si="4"/>
        <v>43.210724825342652</v>
      </c>
    </row>
    <row r="20" spans="1:7" x14ac:dyDescent="0.3">
      <c r="A20" s="41"/>
      <c r="B20" s="41">
        <v>7</v>
      </c>
      <c r="C20" s="41">
        <v>0</v>
      </c>
      <c r="D20" s="41">
        <f t="shared" si="1"/>
        <v>338.30494702973016</v>
      </c>
      <c r="E20" s="41">
        <f t="shared" si="2"/>
        <v>0</v>
      </c>
      <c r="F20" s="41">
        <f t="shared" si="3"/>
        <v>-333.31914018153174</v>
      </c>
      <c r="G20" s="4">
        <f t="shared" si="4"/>
        <v>11.477466820153154</v>
      </c>
    </row>
    <row r="21" spans="1:7" x14ac:dyDescent="0.3">
      <c r="A21" s="41"/>
      <c r="B21" s="41">
        <v>8</v>
      </c>
      <c r="C21" s="41">
        <v>0</v>
      </c>
      <c r="D21" s="41">
        <f t="shared" si="1"/>
        <v>335.68465482218772</v>
      </c>
      <c r="E21" s="41">
        <f t="shared" si="2"/>
        <v>0</v>
      </c>
      <c r="F21" s="41">
        <f t="shared" si="3"/>
        <v>-327.00899407776052</v>
      </c>
      <c r="G21" s="4">
        <f t="shared" si="4"/>
        <v>19.971613696396844</v>
      </c>
    </row>
    <row r="22" spans="1:7" x14ac:dyDescent="0.3">
      <c r="A22" s="41"/>
      <c r="B22" s="41">
        <v>9</v>
      </c>
      <c r="C22" s="41">
        <v>120</v>
      </c>
      <c r="D22" s="41">
        <f t="shared" si="1"/>
        <v>338.6561801438794</v>
      </c>
      <c r="E22" s="41">
        <f t="shared" si="2"/>
        <v>0</v>
      </c>
      <c r="F22" s="41">
        <f t="shared" si="3"/>
        <v>-228.49475673860636</v>
      </c>
      <c r="G22" s="4">
        <f t="shared" si="4"/>
        <v>97.35132148885441</v>
      </c>
    </row>
    <row r="23" spans="1:7" x14ac:dyDescent="0.3">
      <c r="A23" s="41"/>
      <c r="B23" s="41">
        <v>10</v>
      </c>
      <c r="C23" s="41">
        <v>580</v>
      </c>
      <c r="D23" s="41">
        <f t="shared" si="1"/>
        <v>346.48587191780211</v>
      </c>
      <c r="E23" s="41">
        <f t="shared" si="2"/>
        <v>0</v>
      </c>
      <c r="F23" s="41">
        <f t="shared" si="3"/>
        <v>207.59039737443229</v>
      </c>
      <c r="G23" s="4">
        <f t="shared" si="4"/>
        <v>520.32284681054603</v>
      </c>
    </row>
    <row r="24" spans="1:7" x14ac:dyDescent="0.3">
      <c r="A24" s="41"/>
      <c r="B24" s="41">
        <v>11</v>
      </c>
      <c r="C24" s="41">
        <v>810</v>
      </c>
      <c r="D24" s="41">
        <f t="shared" si="1"/>
        <v>361.16035120804554</v>
      </c>
      <c r="E24" s="41">
        <f t="shared" si="2"/>
        <v>0</v>
      </c>
      <c r="F24" s="41">
        <f t="shared" si="3"/>
        <v>400.2531577293106</v>
      </c>
      <c r="G24" s="4">
        <f t="shared" si="4"/>
        <v>698.15253858446886</v>
      </c>
    </row>
    <row r="25" spans="1:7" ht="15" thickBot="1" x14ac:dyDescent="0.35">
      <c r="A25" s="42"/>
      <c r="B25" s="42">
        <v>12</v>
      </c>
      <c r="C25" s="42">
        <v>850</v>
      </c>
      <c r="D25" s="42">
        <f t="shared" si="1"/>
        <v>388.34161752575687</v>
      </c>
      <c r="E25" s="42">
        <f>$I$5*(D25-D24)+(1-$I$5)*E24</f>
        <v>0</v>
      </c>
      <c r="F25" s="42">
        <f>$I$6*(C25-D25)+(1-$I$6)*F13</f>
        <v>371.66252457045493</v>
      </c>
      <c r="G25" s="14">
        <f t="shared" si="4"/>
        <v>642.82701787471228</v>
      </c>
    </row>
    <row r="26" spans="1:7" x14ac:dyDescent="0.3">
      <c r="A26" s="4">
        <v>2006</v>
      </c>
      <c r="B26" s="4">
        <v>1</v>
      </c>
      <c r="C26" s="4" t="s">
        <v>107</v>
      </c>
      <c r="D26" s="4"/>
      <c r="E26" s="4"/>
      <c r="F26" s="4"/>
      <c r="G26" s="4">
        <f>$D$25+B26*$E$25+F14</f>
        <v>939.2804369470507</v>
      </c>
    </row>
    <row r="27" spans="1:7" x14ac:dyDescent="0.3">
      <c r="A27" s="4"/>
      <c r="B27" s="4">
        <v>2</v>
      </c>
      <c r="C27" s="4" t="s">
        <v>107</v>
      </c>
      <c r="D27" s="4"/>
      <c r="E27" s="4"/>
      <c r="F27" s="4"/>
      <c r="G27" s="4">
        <f>$D$25+B27*$E$25+F15</f>
        <v>477.15988569308979</v>
      </c>
    </row>
    <row r="28" spans="1:7" x14ac:dyDescent="0.3">
      <c r="A28" s="4"/>
      <c r="B28" s="4">
        <v>3</v>
      </c>
      <c r="C28" s="4" t="s">
        <v>107</v>
      </c>
      <c r="D28" s="4"/>
      <c r="E28" s="4"/>
      <c r="F28" s="4"/>
      <c r="G28" s="4">
        <f>$D$25+B28*$E$25+F16</f>
        <v>467.94156902860288</v>
      </c>
    </row>
    <row r="29" spans="1:7" x14ac:dyDescent="0.3">
      <c r="A29" s="4"/>
      <c r="B29" s="4">
        <v>4</v>
      </c>
      <c r="C29" s="4" t="s">
        <v>107</v>
      </c>
      <c r="D29" s="4"/>
      <c r="E29" s="4"/>
      <c r="F29" s="4"/>
      <c r="G29" s="4">
        <f>$D$25+B29*$E$25+F17</f>
        <v>305.99667835104651</v>
      </c>
    </row>
  </sheetData>
  <pageMargins left="0.7" right="0.7" top="0.75" bottom="0.75" header="0.3" footer="0.3"/>
  <drawing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J29"/>
  <sheetViews>
    <sheetView topLeftCell="B1" workbookViewId="0">
      <selection activeCell="I26" sqref="I26"/>
    </sheetView>
  </sheetViews>
  <sheetFormatPr defaultRowHeight="14.4" x14ac:dyDescent="0.3"/>
  <cols>
    <col min="4" max="4" width="10.6640625" customWidth="1"/>
    <col min="6" max="6" width="17.44140625" customWidth="1"/>
  </cols>
  <sheetData>
    <row r="1" spans="1:10" ht="15" thickBot="1" x14ac:dyDescent="0.35">
      <c r="A1" s="40" t="s">
        <v>0</v>
      </c>
      <c r="B1" s="40" t="s">
        <v>83</v>
      </c>
      <c r="C1" s="40" t="s">
        <v>104</v>
      </c>
      <c r="D1" s="40" t="s">
        <v>86</v>
      </c>
      <c r="E1" s="40" t="s">
        <v>9</v>
      </c>
      <c r="F1" s="40" t="s">
        <v>75</v>
      </c>
      <c r="G1" s="40" t="s">
        <v>10</v>
      </c>
    </row>
    <row r="2" spans="1:10" x14ac:dyDescent="0.3">
      <c r="A2" s="41">
        <v>2004</v>
      </c>
      <c r="B2" s="41">
        <v>1</v>
      </c>
      <c r="C2" s="41">
        <v>1040</v>
      </c>
      <c r="D2" s="39"/>
      <c r="E2" s="39"/>
      <c r="F2" s="39">
        <f>C2/AVERAGE($C$2:$C$13)</f>
        <v>3.1675126903553301</v>
      </c>
    </row>
    <row r="3" spans="1:10" x14ac:dyDescent="0.3">
      <c r="A3" s="41"/>
      <c r="B3" s="41">
        <v>2</v>
      </c>
      <c r="C3" s="41">
        <v>370</v>
      </c>
      <c r="D3" s="39"/>
      <c r="E3" s="39"/>
      <c r="F3" s="39">
        <f t="shared" ref="F3:F12" si="0">C3/AVERAGE($C$2:$C$13)</f>
        <v>1.1269035532994924</v>
      </c>
    </row>
    <row r="4" spans="1:10" x14ac:dyDescent="0.3">
      <c r="A4" s="41"/>
      <c r="B4" s="41">
        <v>3</v>
      </c>
      <c r="C4" s="41">
        <v>380</v>
      </c>
      <c r="D4" s="39"/>
      <c r="E4" s="39"/>
      <c r="F4" s="39">
        <f t="shared" si="0"/>
        <v>1.1573604060913707</v>
      </c>
    </row>
    <row r="5" spans="1:10" x14ac:dyDescent="0.3">
      <c r="A5" s="41"/>
      <c r="B5" s="41">
        <v>4</v>
      </c>
      <c r="C5" s="41">
        <v>200</v>
      </c>
      <c r="D5" s="39"/>
      <c r="E5" s="39"/>
      <c r="F5" s="39">
        <f t="shared" si="0"/>
        <v>0.6091370558375635</v>
      </c>
      <c r="I5" s="17" t="s">
        <v>76</v>
      </c>
      <c r="J5">
        <v>0.5</v>
      </c>
    </row>
    <row r="6" spans="1:10" x14ac:dyDescent="0.3">
      <c r="A6" s="41"/>
      <c r="B6" s="41">
        <v>5</v>
      </c>
      <c r="C6" s="41">
        <v>20</v>
      </c>
      <c r="D6" s="39"/>
      <c r="E6" s="39"/>
      <c r="F6" s="39">
        <f t="shared" si="0"/>
        <v>6.0913705583756347E-2</v>
      </c>
      <c r="I6" s="17" t="s">
        <v>77</v>
      </c>
      <c r="J6">
        <v>0.5</v>
      </c>
    </row>
    <row r="7" spans="1:10" ht="15" thickBot="1" x14ac:dyDescent="0.35">
      <c r="A7" s="41"/>
      <c r="B7" s="41">
        <v>6</v>
      </c>
      <c r="C7" s="41">
        <v>30</v>
      </c>
      <c r="D7" s="39"/>
      <c r="E7" s="39"/>
      <c r="F7" s="39">
        <f t="shared" si="0"/>
        <v>9.1370558375634528E-2</v>
      </c>
      <c r="I7" s="18" t="s">
        <v>79</v>
      </c>
      <c r="J7" s="7">
        <v>0.5</v>
      </c>
    </row>
    <row r="8" spans="1:10" x14ac:dyDescent="0.3">
      <c r="A8" s="41"/>
      <c r="B8" s="41">
        <v>7</v>
      </c>
      <c r="C8" s="41">
        <v>0</v>
      </c>
      <c r="D8" s="39"/>
      <c r="E8" s="39"/>
      <c r="F8" s="39">
        <f t="shared" si="0"/>
        <v>0</v>
      </c>
      <c r="I8" s="17" t="s">
        <v>78</v>
      </c>
      <c r="J8" t="e">
        <f>SUMXMY2(C14:C25,G14:G25)/COUNT(G14:G25)</f>
        <v>#DIV/0!</v>
      </c>
    </row>
    <row r="9" spans="1:10" x14ac:dyDescent="0.3">
      <c r="A9" s="41"/>
      <c r="B9" s="41">
        <v>8</v>
      </c>
      <c r="C9" s="41">
        <v>10</v>
      </c>
      <c r="D9" s="39"/>
      <c r="E9" s="39"/>
      <c r="F9" s="39">
        <f t="shared" si="0"/>
        <v>3.0456852791878174E-2</v>
      </c>
    </row>
    <row r="10" spans="1:10" x14ac:dyDescent="0.3">
      <c r="A10" s="41"/>
      <c r="B10" s="41">
        <v>9</v>
      </c>
      <c r="C10" s="41">
        <v>90</v>
      </c>
      <c r="D10" s="39"/>
      <c r="E10" s="39"/>
      <c r="F10" s="39">
        <f t="shared" si="0"/>
        <v>0.27411167512690354</v>
      </c>
    </row>
    <row r="11" spans="1:10" x14ac:dyDescent="0.3">
      <c r="A11" s="41"/>
      <c r="B11" s="41">
        <v>10</v>
      </c>
      <c r="C11" s="41">
        <v>510</v>
      </c>
      <c r="D11" s="39"/>
      <c r="E11" s="39"/>
      <c r="F11" s="39">
        <f t="shared" si="0"/>
        <v>1.5532994923857868</v>
      </c>
    </row>
    <row r="12" spans="1:10" x14ac:dyDescent="0.3">
      <c r="A12" s="41"/>
      <c r="B12" s="41">
        <v>11</v>
      </c>
      <c r="C12" s="41">
        <v>680</v>
      </c>
      <c r="D12" s="39"/>
      <c r="E12" s="39"/>
      <c r="F12" s="39">
        <f t="shared" si="0"/>
        <v>2.0710659898477157</v>
      </c>
    </row>
    <row r="13" spans="1:10" x14ac:dyDescent="0.3">
      <c r="A13" s="41"/>
      <c r="B13" s="41">
        <v>12</v>
      </c>
      <c r="C13" s="41">
        <v>610</v>
      </c>
      <c r="D13" s="39">
        <f>C13/F13</f>
        <v>328.33333333333331</v>
      </c>
      <c r="E13" s="39">
        <v>0</v>
      </c>
      <c r="F13" s="39">
        <f>C13/AVERAGE($C$2:$C$13)</f>
        <v>1.8578680203045685</v>
      </c>
    </row>
    <row r="14" spans="1:10" x14ac:dyDescent="0.3">
      <c r="A14" s="41">
        <v>2005</v>
      </c>
      <c r="B14" s="41">
        <v>1</v>
      </c>
      <c r="C14" s="41">
        <v>670</v>
      </c>
      <c r="D14">
        <f>$J$5*(C14/F2)+(1-$J$5)*(D13+E13)</f>
        <v>269.92788461538458</v>
      </c>
      <c r="E14">
        <f>$J$6*(D14-D13)+(1-$J$6)*E13</f>
        <v>-29.202724358974365</v>
      </c>
      <c r="F14">
        <f>$J$7*(D14/E14)+(1-$J$7)*F2</f>
        <v>-3.0378652764439549</v>
      </c>
      <c r="G14">
        <f>(D13+E13)*F2</f>
        <v>1040</v>
      </c>
    </row>
    <row r="15" spans="1:10" x14ac:dyDescent="0.3">
      <c r="A15" s="41"/>
      <c r="B15" s="41">
        <v>2</v>
      </c>
      <c r="C15" s="41">
        <v>430</v>
      </c>
      <c r="D15">
        <f t="shared" ref="D15:D25" si="1">$J$5*(C15/F3)+(1-$J$5)*(D14+E14)</f>
        <v>311.15086841649338</v>
      </c>
      <c r="E15">
        <f t="shared" ref="E15:E25" si="2">$J$6*(D15-D14)+(1-$J$6)*E14</f>
        <v>6.0101297210672158</v>
      </c>
      <c r="F15">
        <f t="shared" ref="F15:F25" si="3">$J$7*(D15/E15)+(1-$J$7)*F3</f>
        <v>26.448988600074788</v>
      </c>
      <c r="G15">
        <f t="shared" ref="G15:G25" si="4">(D14+E14)*F3</f>
        <v>271.27403846153845</v>
      </c>
    </row>
    <row r="16" spans="1:10" x14ac:dyDescent="0.3">
      <c r="A16" s="41"/>
      <c r="B16" s="41">
        <v>3</v>
      </c>
      <c r="C16" s="41">
        <v>410</v>
      </c>
      <c r="D16">
        <f t="shared" si="1"/>
        <v>335.70769205123639</v>
      </c>
      <c r="E16">
        <f t="shared" si="2"/>
        <v>15.283476677905114</v>
      </c>
      <c r="F16">
        <f t="shared" si="3"/>
        <v>11.561380642421479</v>
      </c>
      <c r="G16">
        <f t="shared" si="4"/>
        <v>367.06958160083155</v>
      </c>
    </row>
    <row r="17" spans="1:7" x14ac:dyDescent="0.3">
      <c r="A17" s="41"/>
      <c r="B17" s="41">
        <v>4</v>
      </c>
      <c r="C17" s="41">
        <v>280</v>
      </c>
      <c r="D17">
        <f t="shared" si="1"/>
        <v>405.3289176979041</v>
      </c>
      <c r="E17">
        <f t="shared" si="2"/>
        <v>42.452351162286412</v>
      </c>
      <c r="F17">
        <f t="shared" si="3"/>
        <v>5.0784963151974747</v>
      </c>
      <c r="G17">
        <f t="shared" si="4"/>
        <v>213.80172714465476</v>
      </c>
    </row>
    <row r="18" spans="1:7" x14ac:dyDescent="0.3">
      <c r="A18" s="41"/>
      <c r="B18" s="41">
        <v>5</v>
      </c>
      <c r="C18" s="41">
        <v>200</v>
      </c>
      <c r="D18">
        <f t="shared" si="1"/>
        <v>1865.5573010967619</v>
      </c>
      <c r="E18">
        <f t="shared" si="2"/>
        <v>751.34036728057208</v>
      </c>
      <c r="F18">
        <f t="shared" si="3"/>
        <v>1.271942990325674</v>
      </c>
      <c r="G18">
        <f t="shared" si="4"/>
        <v>27.276016377270487</v>
      </c>
    </row>
    <row r="19" spans="1:7" x14ac:dyDescent="0.3">
      <c r="A19" s="41"/>
      <c r="B19" s="41">
        <v>6</v>
      </c>
      <c r="C19" s="41">
        <v>30</v>
      </c>
      <c r="D19">
        <f t="shared" si="1"/>
        <v>1472.6155008553337</v>
      </c>
      <c r="E19">
        <f t="shared" si="2"/>
        <v>179.19928351957196</v>
      </c>
      <c r="F19">
        <f t="shared" si="3"/>
        <v>4.1545619218070282</v>
      </c>
      <c r="G19">
        <f t="shared" si="4"/>
        <v>239.10740117153307</v>
      </c>
    </row>
    <row r="20" spans="1:7" x14ac:dyDescent="0.3">
      <c r="A20" s="41"/>
      <c r="B20" s="41">
        <v>7</v>
      </c>
      <c r="C20" s="41">
        <v>0</v>
      </c>
      <c r="D20" t="e">
        <f>$J$5*(C20/F8)+(1-$J$5)*(D19+E19)</f>
        <v>#DIV/0!</v>
      </c>
      <c r="E20" t="e">
        <f t="shared" si="2"/>
        <v>#DIV/0!</v>
      </c>
      <c r="F20" t="e">
        <f t="shared" si="3"/>
        <v>#DIV/0!</v>
      </c>
      <c r="G20">
        <f t="shared" si="4"/>
        <v>0</v>
      </c>
    </row>
    <row r="21" spans="1:7" x14ac:dyDescent="0.3">
      <c r="A21" s="41"/>
      <c r="B21" s="41">
        <v>8</v>
      </c>
      <c r="C21" s="41">
        <v>0</v>
      </c>
      <c r="D21" t="e">
        <f>$J$5*(C21/F9)+(1-$J$5)*(D20+E20)</f>
        <v>#DIV/0!</v>
      </c>
      <c r="E21" t="e">
        <f t="shared" si="2"/>
        <v>#DIV/0!</v>
      </c>
      <c r="F21" t="e">
        <f t="shared" si="3"/>
        <v>#DIV/0!</v>
      </c>
      <c r="G21" t="e">
        <f t="shared" si="4"/>
        <v>#DIV/0!</v>
      </c>
    </row>
    <row r="22" spans="1:7" x14ac:dyDescent="0.3">
      <c r="A22" s="41"/>
      <c r="B22" s="41">
        <v>9</v>
      </c>
      <c r="C22" s="41">
        <v>120</v>
      </c>
      <c r="D22" t="e">
        <f t="shared" si="1"/>
        <v>#DIV/0!</v>
      </c>
      <c r="E22" t="e">
        <f t="shared" si="2"/>
        <v>#DIV/0!</v>
      </c>
      <c r="F22" t="e">
        <f t="shared" si="3"/>
        <v>#DIV/0!</v>
      </c>
      <c r="G22" t="e">
        <f t="shared" si="4"/>
        <v>#DIV/0!</v>
      </c>
    </row>
    <row r="23" spans="1:7" x14ac:dyDescent="0.3">
      <c r="A23" s="41"/>
      <c r="B23" s="41">
        <v>10</v>
      </c>
      <c r="C23" s="41">
        <v>580</v>
      </c>
      <c r="D23" t="e">
        <f t="shared" si="1"/>
        <v>#DIV/0!</v>
      </c>
      <c r="E23" t="e">
        <f t="shared" si="2"/>
        <v>#DIV/0!</v>
      </c>
      <c r="F23" t="e">
        <f t="shared" si="3"/>
        <v>#DIV/0!</v>
      </c>
      <c r="G23" t="e">
        <f t="shared" si="4"/>
        <v>#DIV/0!</v>
      </c>
    </row>
    <row r="24" spans="1:7" x14ac:dyDescent="0.3">
      <c r="A24" s="41"/>
      <c r="B24" s="41">
        <v>11</v>
      </c>
      <c r="C24" s="41">
        <v>810</v>
      </c>
      <c r="D24" t="e">
        <f t="shared" si="1"/>
        <v>#DIV/0!</v>
      </c>
      <c r="E24" t="e">
        <f t="shared" si="2"/>
        <v>#DIV/0!</v>
      </c>
      <c r="F24" t="e">
        <f t="shared" si="3"/>
        <v>#DIV/0!</v>
      </c>
      <c r="G24" t="e">
        <f t="shared" si="4"/>
        <v>#DIV/0!</v>
      </c>
    </row>
    <row r="25" spans="1:7" ht="15" thickBot="1" x14ac:dyDescent="0.35">
      <c r="A25" s="42"/>
      <c r="B25" s="42">
        <v>12</v>
      </c>
      <c r="C25" s="42">
        <v>850</v>
      </c>
      <c r="D25" s="7" t="e">
        <f t="shared" si="1"/>
        <v>#DIV/0!</v>
      </c>
      <c r="E25" s="7" t="e">
        <f t="shared" si="2"/>
        <v>#DIV/0!</v>
      </c>
      <c r="F25" s="7" t="e">
        <f t="shared" si="3"/>
        <v>#DIV/0!</v>
      </c>
      <c r="G25" s="7" t="e">
        <f t="shared" si="4"/>
        <v>#DIV/0!</v>
      </c>
    </row>
    <row r="26" spans="1:7" x14ac:dyDescent="0.3">
      <c r="A26">
        <v>2006</v>
      </c>
      <c r="B26" s="41">
        <v>1</v>
      </c>
      <c r="G26" t="e">
        <f>($D$25+B26*$E$25)*F14</f>
        <v>#DIV/0!</v>
      </c>
    </row>
    <row r="27" spans="1:7" x14ac:dyDescent="0.3">
      <c r="B27" s="41">
        <v>2</v>
      </c>
      <c r="G27" t="e">
        <f t="shared" ref="G27:G29" si="5">($D$25+B27*$E$25)*F15</f>
        <v>#DIV/0!</v>
      </c>
    </row>
    <row r="28" spans="1:7" x14ac:dyDescent="0.3">
      <c r="B28" s="41">
        <v>3</v>
      </c>
      <c r="G28" t="e">
        <f t="shared" si="5"/>
        <v>#DIV/0!</v>
      </c>
    </row>
    <row r="29" spans="1:7" x14ac:dyDescent="0.3">
      <c r="B29" s="41">
        <v>4</v>
      </c>
      <c r="G29" t="e">
        <f t="shared" si="5"/>
        <v>#DIV/0!</v>
      </c>
    </row>
  </sheetData>
  <pageMargins left="0.7" right="0.7" top="0.75" bottom="0.75" header="0.3" footer="0.3"/>
  <drawing r:id="rId1"/>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J57"/>
  <sheetViews>
    <sheetView topLeftCell="A10" workbookViewId="0">
      <selection activeCell="H71" sqref="H71"/>
    </sheetView>
  </sheetViews>
  <sheetFormatPr defaultRowHeight="14.4" x14ac:dyDescent="0.3"/>
  <cols>
    <col min="4" max="4" width="10.88671875" customWidth="1"/>
    <col min="6" max="6" width="17.44140625" customWidth="1"/>
    <col min="7" max="7" width="13.33203125" customWidth="1"/>
  </cols>
  <sheetData>
    <row r="1" spans="1:10" ht="15" thickBot="1" x14ac:dyDescent="0.35">
      <c r="A1" s="44" t="s">
        <v>0</v>
      </c>
      <c r="B1" s="44" t="s">
        <v>106</v>
      </c>
      <c r="C1" s="44" t="s">
        <v>1</v>
      </c>
      <c r="D1" s="44" t="s">
        <v>86</v>
      </c>
      <c r="E1" s="44" t="s">
        <v>9</v>
      </c>
      <c r="F1" s="44" t="s">
        <v>75</v>
      </c>
      <c r="G1" s="44" t="s">
        <v>10</v>
      </c>
    </row>
    <row r="2" spans="1:10" x14ac:dyDescent="0.3">
      <c r="A2" s="4">
        <v>1993</v>
      </c>
      <c r="B2" s="4">
        <v>1</v>
      </c>
      <c r="C2">
        <v>147.6</v>
      </c>
      <c r="D2" s="39"/>
      <c r="E2" s="39"/>
      <c r="F2" s="39">
        <f>C2-AVERAGE($C$2:$C$5)</f>
        <v>-82.800000000000011</v>
      </c>
    </row>
    <row r="3" spans="1:10" x14ac:dyDescent="0.3">
      <c r="A3" s="4"/>
      <c r="B3" s="4">
        <v>2</v>
      </c>
      <c r="C3">
        <v>251.8</v>
      </c>
      <c r="D3" s="39"/>
      <c r="E3" s="39"/>
      <c r="F3" s="39">
        <f t="shared" ref="F3:F5" si="0">C3-AVERAGE($C$2:$C$5)</f>
        <v>21.400000000000006</v>
      </c>
    </row>
    <row r="4" spans="1:10" x14ac:dyDescent="0.3">
      <c r="A4" s="4"/>
      <c r="B4" s="4">
        <v>3</v>
      </c>
      <c r="C4">
        <v>273.10000000000002</v>
      </c>
      <c r="D4" s="39"/>
      <c r="E4" s="39"/>
      <c r="F4" s="39">
        <f t="shared" si="0"/>
        <v>42.700000000000017</v>
      </c>
    </row>
    <row r="5" spans="1:10" x14ac:dyDescent="0.3">
      <c r="A5" s="45"/>
      <c r="B5" s="45">
        <v>4</v>
      </c>
      <c r="C5" s="11">
        <v>249.1</v>
      </c>
      <c r="D5" s="46">
        <f>C5-F5</f>
        <v>230.4</v>
      </c>
      <c r="E5" s="46">
        <v>0</v>
      </c>
      <c r="F5" s="46">
        <f t="shared" si="0"/>
        <v>18.699999999999989</v>
      </c>
      <c r="G5" s="11"/>
      <c r="I5" t="s">
        <v>76</v>
      </c>
      <c r="J5">
        <v>0.30298930982677696</v>
      </c>
    </row>
    <row r="6" spans="1:10" x14ac:dyDescent="0.3">
      <c r="A6" s="4">
        <v>1994</v>
      </c>
      <c r="B6" s="4">
        <v>1</v>
      </c>
      <c r="C6">
        <v>139.30000000000001</v>
      </c>
      <c r="D6">
        <f>$J$5*(C6-F2)+(1-$J$5)*(D5+E5)</f>
        <v>227.88518872843775</v>
      </c>
      <c r="E6">
        <f>$J$6*(D6-D5)+(1-$J$6)*E5</f>
        <v>-2.5148112715622517</v>
      </c>
      <c r="F6">
        <f>$J$7*(C6-D6)+(1-$J$7)*F2</f>
        <v>-86.412412699197773</v>
      </c>
      <c r="G6">
        <f>D5+E5+F2</f>
        <v>147.6</v>
      </c>
      <c r="I6" t="s">
        <v>77</v>
      </c>
      <c r="J6">
        <v>1</v>
      </c>
    </row>
    <row r="7" spans="1:10" ht="15" thickBot="1" x14ac:dyDescent="0.35">
      <c r="A7" s="4"/>
      <c r="B7" s="4">
        <v>2</v>
      </c>
      <c r="C7">
        <v>221.2</v>
      </c>
      <c r="D7">
        <f t="shared" ref="D7:D53" si="1">$J$5*(C7-F3)+(1-$J$5)*(D6+E6)</f>
        <v>217.62282643920662</v>
      </c>
      <c r="E7">
        <f t="shared" ref="E7:E53" si="2">$J$6*(D7-D6)+(1-$J$6)*E6</f>
        <v>-10.262362289231135</v>
      </c>
      <c r="F7">
        <f t="shared" ref="F7:F53" si="3">$J$7*(C7-D7)+(1-$J$7)*F3</f>
        <v>10.27099322307256</v>
      </c>
      <c r="G7">
        <f t="shared" ref="G7:G53" si="4">D6+E6+F3</f>
        <v>246.77037745687551</v>
      </c>
      <c r="I7" s="7" t="s">
        <v>79</v>
      </c>
      <c r="J7" s="7">
        <v>0.62442434789388213</v>
      </c>
    </row>
    <row r="8" spans="1:10" x14ac:dyDescent="0.3">
      <c r="A8" s="4"/>
      <c r="B8" s="4">
        <v>3</v>
      </c>
      <c r="C8">
        <v>260.2</v>
      </c>
      <c r="D8">
        <f t="shared" si="1"/>
        <v>210.4326351191383</v>
      </c>
      <c r="E8">
        <f t="shared" si="2"/>
        <v>-7.1901913200683225</v>
      </c>
      <c r="F8">
        <f t="shared" si="3"/>
        <v>47.113034707060194</v>
      </c>
      <c r="G8">
        <f t="shared" si="4"/>
        <v>250.0604641499755</v>
      </c>
      <c r="I8" t="s">
        <v>78</v>
      </c>
      <c r="J8">
        <f>SUMXMY2(C6:C53,G6:G53)/COUNT(G6:G53)</f>
        <v>911.24336702779067</v>
      </c>
    </row>
    <row r="9" spans="1:10" x14ac:dyDescent="0.3">
      <c r="A9" s="45"/>
      <c r="B9" s="45">
        <v>4</v>
      </c>
      <c r="C9" s="11">
        <v>259.5</v>
      </c>
      <c r="D9" s="11">
        <f t="shared" si="1"/>
        <v>214.62198183117016</v>
      </c>
      <c r="E9" s="11">
        <f t="shared" si="2"/>
        <v>4.1893467120318633</v>
      </c>
      <c r="F9" s="11">
        <f t="shared" si="3"/>
        <v>35.046191924225766</v>
      </c>
      <c r="G9" s="11">
        <f t="shared" si="4"/>
        <v>221.94244379906996</v>
      </c>
    </row>
    <row r="10" spans="1:10" x14ac:dyDescent="0.3">
      <c r="A10" s="4">
        <v>1995</v>
      </c>
      <c r="B10" s="4">
        <v>1</v>
      </c>
      <c r="C10">
        <v>140.5</v>
      </c>
      <c r="D10">
        <f t="shared" si="1"/>
        <v>221.26587044047582</v>
      </c>
      <c r="E10">
        <f t="shared" si="2"/>
        <v>6.6438886093056624</v>
      </c>
      <c r="F10">
        <f t="shared" si="3"/>
        <v>-82.886574231440079</v>
      </c>
      <c r="G10">
        <f t="shared" si="4"/>
        <v>132.39891584400425</v>
      </c>
    </row>
    <row r="11" spans="1:10" x14ac:dyDescent="0.3">
      <c r="A11" s="4"/>
      <c r="B11" s="4">
        <v>2</v>
      </c>
      <c r="C11">
        <v>245.5</v>
      </c>
      <c r="D11">
        <f t="shared" si="1"/>
        <v>230.12741286708064</v>
      </c>
      <c r="E11">
        <f t="shared" si="2"/>
        <v>8.8615424266048137</v>
      </c>
      <c r="F11">
        <f t="shared" si="3"/>
        <v>13.456552673448051</v>
      </c>
      <c r="G11">
        <f t="shared" si="4"/>
        <v>238.18075227285405</v>
      </c>
    </row>
    <row r="12" spans="1:10" x14ac:dyDescent="0.3">
      <c r="A12" s="4"/>
      <c r="B12" s="4">
        <v>3</v>
      </c>
      <c r="C12">
        <v>298.8</v>
      </c>
      <c r="D12">
        <f t="shared" si="1"/>
        <v>242.83631657953305</v>
      </c>
      <c r="E12">
        <f t="shared" si="2"/>
        <v>12.708903712452411</v>
      </c>
      <c r="F12">
        <f t="shared" si="3"/>
        <v>52.639595258367045</v>
      </c>
      <c r="G12">
        <f t="shared" si="4"/>
        <v>286.10199000074567</v>
      </c>
    </row>
    <row r="13" spans="1:10" x14ac:dyDescent="0.3">
      <c r="A13" s="45"/>
      <c r="B13" s="45">
        <v>4</v>
      </c>
      <c r="C13" s="11">
        <v>287</v>
      </c>
      <c r="D13" s="11">
        <f t="shared" si="1"/>
        <v>254.45706078329215</v>
      </c>
      <c r="E13" s="11">
        <f t="shared" si="2"/>
        <v>11.620744203759102</v>
      </c>
      <c r="F13" s="11">
        <f t="shared" si="3"/>
        <v>33.483099984720297</v>
      </c>
      <c r="G13" s="11">
        <f t="shared" si="4"/>
        <v>290.59141221621121</v>
      </c>
    </row>
    <row r="14" spans="1:10" x14ac:dyDescent="0.3">
      <c r="A14" s="4">
        <v>1996</v>
      </c>
      <c r="B14" s="4">
        <v>1</v>
      </c>
      <c r="C14">
        <v>168.8</v>
      </c>
      <c r="D14">
        <f t="shared" si="1"/>
        <v>261.71741591285075</v>
      </c>
      <c r="E14">
        <f t="shared" si="2"/>
        <v>7.2603551295586044</v>
      </c>
      <c r="F14">
        <f t="shared" si="3"/>
        <v>-89.15007600718171</v>
      </c>
      <c r="G14">
        <f t="shared" si="4"/>
        <v>183.19123075561117</v>
      </c>
    </row>
    <row r="15" spans="1:10" x14ac:dyDescent="0.3">
      <c r="A15" s="4"/>
      <c r="B15" s="4">
        <v>2</v>
      </c>
      <c r="C15">
        <v>322.60000000000002</v>
      </c>
      <c r="D15">
        <f t="shared" si="1"/>
        <v>281.1475415784675</v>
      </c>
      <c r="E15">
        <f t="shared" si="2"/>
        <v>19.430125665616742</v>
      </c>
      <c r="F15">
        <f t="shared" si="3"/>
        <v>30.937877863894286</v>
      </c>
      <c r="G15">
        <f t="shared" si="4"/>
        <v>282.43432371585743</v>
      </c>
    </row>
    <row r="16" spans="1:10" x14ac:dyDescent="0.3">
      <c r="A16" s="4"/>
      <c r="B16" s="4">
        <v>3</v>
      </c>
      <c r="C16">
        <v>393.5</v>
      </c>
      <c r="D16">
        <f t="shared" si="1"/>
        <v>312.78290607639974</v>
      </c>
      <c r="E16">
        <f t="shared" si="2"/>
        <v>31.635364497932244</v>
      </c>
      <c r="F16">
        <f t="shared" si="3"/>
        <v>70.171869052896639</v>
      </c>
      <c r="G16">
        <f t="shared" si="4"/>
        <v>353.21726250245126</v>
      </c>
    </row>
    <row r="17" spans="1:7" x14ac:dyDescent="0.3">
      <c r="A17" s="45"/>
      <c r="B17" s="45">
        <v>4</v>
      </c>
      <c r="C17" s="11">
        <v>404.3</v>
      </c>
      <c r="D17" s="11">
        <f t="shared" si="1"/>
        <v>352.41677308901757</v>
      </c>
      <c r="E17" s="11">
        <f t="shared" si="2"/>
        <v>39.633867012617827</v>
      </c>
      <c r="F17" s="11">
        <f t="shared" si="3"/>
        <v>44.9725872418162</v>
      </c>
      <c r="G17" s="11">
        <f t="shared" si="4"/>
        <v>377.90137055905228</v>
      </c>
    </row>
    <row r="18" spans="1:7" x14ac:dyDescent="0.3">
      <c r="A18" s="4">
        <v>1997</v>
      </c>
      <c r="B18" s="4">
        <v>1</v>
      </c>
      <c r="C18">
        <v>259.7</v>
      </c>
      <c r="D18">
        <f t="shared" si="1"/>
        <v>378.96133100252945</v>
      </c>
      <c r="E18">
        <f t="shared" si="2"/>
        <v>26.544557913511881</v>
      </c>
      <c r="F18">
        <f t="shared" si="3"/>
        <v>-107.95227677191814</v>
      </c>
      <c r="G18">
        <f t="shared" si="4"/>
        <v>302.90056409445367</v>
      </c>
    </row>
    <row r="19" spans="1:7" x14ac:dyDescent="0.3">
      <c r="A19" s="4"/>
      <c r="B19" s="4">
        <v>2</v>
      </c>
      <c r="C19">
        <v>401.1</v>
      </c>
      <c r="D19">
        <f t="shared" si="1"/>
        <v>394.79710541271004</v>
      </c>
      <c r="E19">
        <f t="shared" si="2"/>
        <v>15.835774410180591</v>
      </c>
      <c r="F19">
        <f t="shared" si="3"/>
        <v>15.555194496023953</v>
      </c>
      <c r="G19">
        <f t="shared" si="4"/>
        <v>436.44376677993563</v>
      </c>
    </row>
    <row r="20" spans="1:7" x14ac:dyDescent="0.3">
      <c r="A20" s="4"/>
      <c r="B20" s="4">
        <v>3</v>
      </c>
      <c r="C20">
        <v>464.6</v>
      </c>
      <c r="D20">
        <f t="shared" si="1"/>
        <v>405.72301414509963</v>
      </c>
      <c r="E20">
        <f t="shared" si="2"/>
        <v>10.925908732389587</v>
      </c>
      <c r="F20">
        <f t="shared" si="3"/>
        <v>63.119068977450269</v>
      </c>
      <c r="G20">
        <f t="shared" si="4"/>
        <v>480.80474887578725</v>
      </c>
    </row>
    <row r="21" spans="1:7" x14ac:dyDescent="0.3">
      <c r="A21" s="45"/>
      <c r="B21" s="45">
        <v>4</v>
      </c>
      <c r="C21" s="11">
        <v>479.7</v>
      </c>
      <c r="D21" s="11">
        <f t="shared" si="1"/>
        <v>422.12651204915124</v>
      </c>
      <c r="E21" s="11">
        <f t="shared" si="2"/>
        <v>16.403497904051619</v>
      </c>
      <c r="F21" s="11">
        <f t="shared" si="3"/>
        <v>52.840896449929403</v>
      </c>
      <c r="G21" s="11">
        <f t="shared" si="4"/>
        <v>461.62151011930541</v>
      </c>
    </row>
    <row r="22" spans="1:7" x14ac:dyDescent="0.3">
      <c r="A22" s="4">
        <v>1998</v>
      </c>
      <c r="B22" s="4">
        <v>1</v>
      </c>
      <c r="C22">
        <v>264.39999999999998</v>
      </c>
      <c r="D22">
        <f t="shared" si="1"/>
        <v>418.47886425070482</v>
      </c>
      <c r="E22">
        <f t="shared" si="2"/>
        <v>-3.6476477984464282</v>
      </c>
      <c r="F22">
        <f t="shared" si="3"/>
        <v>-136.75484107892964</v>
      </c>
      <c r="G22">
        <f t="shared" si="4"/>
        <v>330.57773318128471</v>
      </c>
    </row>
    <row r="23" spans="1:7" x14ac:dyDescent="0.3">
      <c r="A23" s="4"/>
      <c r="B23" s="4">
        <v>2</v>
      </c>
      <c r="C23">
        <v>402.6</v>
      </c>
      <c r="D23">
        <f t="shared" si="1"/>
        <v>406.41223097647514</v>
      </c>
      <c r="E23">
        <f t="shared" si="2"/>
        <v>-12.066633274229673</v>
      </c>
      <c r="F23">
        <f t="shared" si="3"/>
        <v>3.4617024749753571</v>
      </c>
      <c r="G23">
        <f t="shared" si="4"/>
        <v>430.38641094828233</v>
      </c>
    </row>
    <row r="24" spans="1:7" x14ac:dyDescent="0.3">
      <c r="A24" s="4"/>
      <c r="B24" s="4">
        <v>3</v>
      </c>
      <c r="C24">
        <v>411.3</v>
      </c>
      <c r="D24">
        <f t="shared" si="1"/>
        <v>380.35819720658128</v>
      </c>
      <c r="E24">
        <f t="shared" si="2"/>
        <v>-26.054033769893863</v>
      </c>
      <c r="F24">
        <f t="shared" si="3"/>
        <v>43.026800523478514</v>
      </c>
      <c r="G24">
        <f t="shared" si="4"/>
        <v>457.46466667969571</v>
      </c>
    </row>
    <row r="25" spans="1:7" x14ac:dyDescent="0.3">
      <c r="A25" s="45"/>
      <c r="B25" s="45">
        <v>4</v>
      </c>
      <c r="C25" s="11">
        <v>385.9</v>
      </c>
      <c r="D25" s="11">
        <f t="shared" si="1"/>
        <v>347.86713740441286</v>
      </c>
      <c r="E25" s="11">
        <f t="shared" si="2"/>
        <v>-32.491059802168422</v>
      </c>
      <c r="F25" s="11">
        <f t="shared" si="3"/>
        <v>43.59439956684119</v>
      </c>
      <c r="G25" s="11">
        <f t="shared" si="4"/>
        <v>407.14505988661682</v>
      </c>
    </row>
    <row r="26" spans="1:7" x14ac:dyDescent="0.3">
      <c r="A26" s="4">
        <v>1999</v>
      </c>
      <c r="B26" s="4">
        <v>1</v>
      </c>
      <c r="C26">
        <v>232.7</v>
      </c>
      <c r="D26">
        <f t="shared" si="1"/>
        <v>331.76136482433083</v>
      </c>
      <c r="E26">
        <f t="shared" si="2"/>
        <v>-16.105772580082032</v>
      </c>
      <c r="F26">
        <f t="shared" si="3"/>
        <v>-113.21811674879825</v>
      </c>
      <c r="G26">
        <f t="shared" si="4"/>
        <v>178.62123652331479</v>
      </c>
    </row>
    <row r="27" spans="1:7" x14ac:dyDescent="0.3">
      <c r="A27" s="4"/>
      <c r="B27" s="4">
        <v>2</v>
      </c>
      <c r="C27">
        <v>309.2</v>
      </c>
      <c r="D27">
        <f t="shared" si="1"/>
        <v>312.6507579619223</v>
      </c>
      <c r="E27">
        <f t="shared" si="2"/>
        <v>-19.110606862408531</v>
      </c>
      <c r="F27">
        <f t="shared" si="3"/>
        <v>-0.85460612567672611</v>
      </c>
      <c r="G27">
        <f t="shared" si="4"/>
        <v>319.11729471922416</v>
      </c>
    </row>
    <row r="28" spans="1:7" x14ac:dyDescent="0.3">
      <c r="A28" s="4"/>
      <c r="B28" s="4">
        <v>3</v>
      </c>
      <c r="C28">
        <v>310.7</v>
      </c>
      <c r="D28">
        <f t="shared" si="1"/>
        <v>285.70274127994071</v>
      </c>
      <c r="E28">
        <f t="shared" si="2"/>
        <v>-26.948016681981585</v>
      </c>
      <c r="F28">
        <f t="shared" si="3"/>
        <v>31.768715640052971</v>
      </c>
      <c r="G28">
        <f t="shared" si="4"/>
        <v>336.56695162299229</v>
      </c>
    </row>
    <row r="29" spans="1:7" x14ac:dyDescent="0.3">
      <c r="A29" s="45"/>
      <c r="B29" s="45">
        <v>4</v>
      </c>
      <c r="C29" s="11">
        <v>293</v>
      </c>
      <c r="D29" s="11">
        <f t="shared" si="1"/>
        <v>255.92203991978144</v>
      </c>
      <c r="E29" s="11">
        <f t="shared" si="2"/>
        <v>-29.78070136015927</v>
      </c>
      <c r="F29" s="11">
        <f t="shared" si="3"/>
        <v>39.525376089816909</v>
      </c>
      <c r="G29" s="11">
        <f t="shared" si="4"/>
        <v>302.34912416480029</v>
      </c>
    </row>
    <row r="30" spans="1:7" x14ac:dyDescent="0.3">
      <c r="A30" s="4">
        <v>2000</v>
      </c>
      <c r="B30" s="4">
        <v>1</v>
      </c>
      <c r="C30">
        <v>205.1</v>
      </c>
      <c r="D30">
        <f t="shared" si="1"/>
        <v>254.06991696521655</v>
      </c>
      <c r="E30">
        <f t="shared" si="2"/>
        <v>-1.8521229545648907</v>
      </c>
      <c r="F30">
        <f t="shared" si="3"/>
        <v>-73.099976495579384</v>
      </c>
      <c r="G30">
        <f t="shared" si="4"/>
        <v>112.92322181082392</v>
      </c>
    </row>
    <row r="31" spans="1:7" x14ac:dyDescent="0.3">
      <c r="A31" s="4"/>
      <c r="B31" s="4">
        <v>2</v>
      </c>
      <c r="C31">
        <v>234.4</v>
      </c>
      <c r="D31">
        <f t="shared" si="1"/>
        <v>247.07812942092116</v>
      </c>
      <c r="E31">
        <f t="shared" si="2"/>
        <v>-6.9917875442953914</v>
      </c>
      <c r="F31">
        <f t="shared" si="3"/>
        <v>-8.2375019491178509</v>
      </c>
      <c r="G31">
        <f t="shared" si="4"/>
        <v>251.36318788497493</v>
      </c>
    </row>
    <row r="32" spans="1:7" x14ac:dyDescent="0.3">
      <c r="A32" s="4"/>
      <c r="B32" s="4">
        <v>3</v>
      </c>
      <c r="C32">
        <v>285.39999999999998</v>
      </c>
      <c r="D32">
        <f t="shared" si="1"/>
        <v>244.19031465129069</v>
      </c>
      <c r="E32">
        <f t="shared" si="2"/>
        <v>-2.8878147696304666</v>
      </c>
      <c r="F32">
        <f t="shared" si="3"/>
        <v>37.663886993866583</v>
      </c>
      <c r="G32">
        <f t="shared" si="4"/>
        <v>271.85505751667876</v>
      </c>
    </row>
    <row r="33" spans="1:7" x14ac:dyDescent="0.3">
      <c r="A33" s="45"/>
      <c r="B33" s="45">
        <v>4</v>
      </c>
      <c r="C33" s="11">
        <v>258.7</v>
      </c>
      <c r="D33" s="11">
        <f t="shared" si="1"/>
        <v>234.59799001312985</v>
      </c>
      <c r="E33" s="11">
        <f t="shared" si="2"/>
        <v>-9.5923246381608465</v>
      </c>
      <c r="F33" s="11">
        <f t="shared" si="3"/>
        <v>29.894650768655769</v>
      </c>
      <c r="G33" s="11">
        <f t="shared" si="4"/>
        <v>280.82787597147711</v>
      </c>
    </row>
    <row r="34" spans="1:7" x14ac:dyDescent="0.3">
      <c r="A34" s="4">
        <v>2001</v>
      </c>
      <c r="B34" s="4">
        <v>1</v>
      </c>
      <c r="C34">
        <v>193.2</v>
      </c>
      <c r="D34">
        <f t="shared" si="1"/>
        <v>237.51740020117495</v>
      </c>
      <c r="E34">
        <f t="shared" si="2"/>
        <v>2.9194101880451058</v>
      </c>
      <c r="F34">
        <f t="shared" si="3"/>
        <v>-55.127435062239996</v>
      </c>
      <c r="G34">
        <f t="shared" si="4"/>
        <v>151.90568887938963</v>
      </c>
    </row>
    <row r="35" spans="1:7" x14ac:dyDescent="0.3">
      <c r="A35" s="4"/>
      <c r="B35" s="4">
        <v>2</v>
      </c>
      <c r="C35">
        <v>263.7</v>
      </c>
      <c r="D35">
        <f t="shared" si="1"/>
        <v>249.98118318401964</v>
      </c>
      <c r="E35">
        <f t="shared" si="2"/>
        <v>12.463782982844691</v>
      </c>
      <c r="F35">
        <f t="shared" si="3"/>
        <v>5.4725580779287979</v>
      </c>
      <c r="G35">
        <f t="shared" si="4"/>
        <v>232.19930844010221</v>
      </c>
    </row>
    <row r="36" spans="1:7" x14ac:dyDescent="0.3">
      <c r="A36" s="4"/>
      <c r="B36" s="4">
        <v>3</v>
      </c>
      <c r="C36">
        <v>292.5</v>
      </c>
      <c r="D36">
        <f t="shared" si="1"/>
        <v>260.13956499912115</v>
      </c>
      <c r="E36">
        <f t="shared" si="2"/>
        <v>10.158381815101507</v>
      </c>
      <c r="F36">
        <f t="shared" si="3"/>
        <v>34.352282441558707</v>
      </c>
      <c r="G36">
        <f t="shared" si="4"/>
        <v>300.10885316073092</v>
      </c>
    </row>
    <row r="37" spans="1:7" x14ac:dyDescent="0.3">
      <c r="A37" s="45"/>
      <c r="B37" s="45">
        <v>4</v>
      </c>
      <c r="C37" s="11">
        <v>315.2</v>
      </c>
      <c r="D37" s="11">
        <f t="shared" si="1"/>
        <v>274.84502931487901</v>
      </c>
      <c r="E37" s="11">
        <f t="shared" si="2"/>
        <v>14.705464315757865</v>
      </c>
      <c r="F37" s="11">
        <f t="shared" si="3"/>
        <v>36.426329211255947</v>
      </c>
      <c r="G37" s="11">
        <f t="shared" si="4"/>
        <v>300.19259758287842</v>
      </c>
    </row>
    <row r="38" spans="1:7" x14ac:dyDescent="0.3">
      <c r="A38" s="4">
        <v>2002</v>
      </c>
      <c r="B38" s="4">
        <v>1</v>
      </c>
      <c r="C38">
        <v>178.3</v>
      </c>
      <c r="D38">
        <f t="shared" si="1"/>
        <v>272.54580684963054</v>
      </c>
      <c r="E38">
        <f t="shared" si="2"/>
        <v>-2.2992224652484765</v>
      </c>
      <c r="F38">
        <f t="shared" si="3"/>
        <v>-79.553898856251763</v>
      </c>
      <c r="G38">
        <f t="shared" si="4"/>
        <v>234.42305856839687</v>
      </c>
    </row>
    <row r="39" spans="1:7" x14ac:dyDescent="0.3">
      <c r="A39" s="4"/>
      <c r="B39" s="4">
        <v>2</v>
      </c>
      <c r="C39">
        <v>274.5</v>
      </c>
      <c r="D39">
        <f t="shared" si="1"/>
        <v>269.87719725114596</v>
      </c>
      <c r="E39">
        <f t="shared" si="2"/>
        <v>-2.6686095984845792</v>
      </c>
      <c r="F39">
        <f t="shared" si="3"/>
        <v>4.9419501607019427</v>
      </c>
      <c r="G39">
        <f t="shared" si="4"/>
        <v>275.71914246231086</v>
      </c>
    </row>
    <row r="40" spans="1:7" x14ac:dyDescent="0.3">
      <c r="A40" s="4"/>
      <c r="B40" s="4">
        <v>3</v>
      </c>
      <c r="C40">
        <v>295.39999999999998</v>
      </c>
      <c r="D40">
        <f t="shared" si="1"/>
        <v>265.3419098748812</v>
      </c>
      <c r="E40">
        <f t="shared" si="2"/>
        <v>-4.5352873762647619</v>
      </c>
      <c r="F40">
        <f t="shared" si="3"/>
        <v>31.670884204634788</v>
      </c>
      <c r="G40">
        <f t="shared" si="4"/>
        <v>301.56087009422009</v>
      </c>
    </row>
    <row r="41" spans="1:7" x14ac:dyDescent="0.3">
      <c r="A41" s="45"/>
      <c r="B41" s="45">
        <v>4</v>
      </c>
      <c r="C41" s="11">
        <v>286.39999999999998</v>
      </c>
      <c r="D41" s="11">
        <f t="shared" si="1"/>
        <v>257.52435393665542</v>
      </c>
      <c r="E41" s="11">
        <f t="shared" si="2"/>
        <v>-7.8175559382257802</v>
      </c>
      <c r="F41" s="11">
        <f t="shared" si="3"/>
        <v>31.711498810468054</v>
      </c>
      <c r="G41" s="11">
        <f t="shared" si="4"/>
        <v>297.2329517098724</v>
      </c>
    </row>
    <row r="42" spans="1:7" x14ac:dyDescent="0.3">
      <c r="A42" s="4">
        <v>2003</v>
      </c>
      <c r="B42" s="4">
        <v>1</v>
      </c>
      <c r="C42">
        <v>190.8</v>
      </c>
      <c r="D42">
        <f t="shared" si="1"/>
        <v>255.96264883726502</v>
      </c>
      <c r="E42">
        <f t="shared" si="2"/>
        <v>-1.5617050993903945</v>
      </c>
      <c r="F42">
        <f t="shared" si="3"/>
        <v>-70.567651947768141</v>
      </c>
      <c r="G42">
        <f t="shared" si="4"/>
        <v>170.15289914217789</v>
      </c>
    </row>
    <row r="43" spans="1:7" x14ac:dyDescent="0.3">
      <c r="A43" s="4"/>
      <c r="B43" s="4">
        <v>2</v>
      </c>
      <c r="C43">
        <v>263.5</v>
      </c>
      <c r="D43">
        <f t="shared" si="1"/>
        <v>255.66050244642159</v>
      </c>
      <c r="E43">
        <f t="shared" si="2"/>
        <v>-0.30214639084343275</v>
      </c>
      <c r="F43">
        <f t="shared" si="3"/>
        <v>6.75124930199045</v>
      </c>
      <c r="G43">
        <f t="shared" si="4"/>
        <v>259.34289389857656</v>
      </c>
    </row>
    <row r="44" spans="1:7" x14ac:dyDescent="0.3">
      <c r="A44" s="4"/>
      <c r="B44" s="4">
        <v>3</v>
      </c>
      <c r="C44">
        <v>318.8</v>
      </c>
      <c r="D44">
        <f t="shared" si="1"/>
        <v>264.98455662180862</v>
      </c>
      <c r="E44">
        <f t="shared" si="2"/>
        <v>9.3240541753870332</v>
      </c>
      <c r="F44">
        <f t="shared" si="3"/>
        <v>45.498486125980357</v>
      </c>
      <c r="G44">
        <f t="shared" si="4"/>
        <v>287.02924026021293</v>
      </c>
    </row>
    <row r="45" spans="1:7" x14ac:dyDescent="0.3">
      <c r="A45" s="45"/>
      <c r="B45" s="45">
        <v>4</v>
      </c>
      <c r="C45" s="11">
        <v>305.3</v>
      </c>
      <c r="D45" s="11">
        <f t="shared" si="1"/>
        <v>274.09042528417001</v>
      </c>
      <c r="E45" s="11">
        <f t="shared" si="2"/>
        <v>9.105868662361388</v>
      </c>
      <c r="F45" s="11">
        <f t="shared" si="3"/>
        <v>31.398085184981461</v>
      </c>
      <c r="G45" s="11">
        <f t="shared" si="4"/>
        <v>306.02010960766376</v>
      </c>
    </row>
    <row r="46" spans="1:7" x14ac:dyDescent="0.3">
      <c r="A46" s="4">
        <v>2004</v>
      </c>
      <c r="B46" s="4">
        <v>1</v>
      </c>
      <c r="C46">
        <v>242.6</v>
      </c>
      <c r="D46">
        <f t="shared" si="1"/>
        <v>292.27729502189737</v>
      </c>
      <c r="E46">
        <f t="shared" si="2"/>
        <v>18.186869737727363</v>
      </c>
      <c r="F46">
        <f t="shared" si="3"/>
        <v>-57.523204447060849</v>
      </c>
      <c r="G46">
        <f t="shared" si="4"/>
        <v>212.62864199876327</v>
      </c>
    </row>
    <row r="47" spans="1:7" x14ac:dyDescent="0.3">
      <c r="A47" s="4"/>
      <c r="B47" s="4">
        <v>2</v>
      </c>
      <c r="C47">
        <v>318.8</v>
      </c>
      <c r="D47">
        <f t="shared" si="1"/>
        <v>310.94427735945715</v>
      </c>
      <c r="E47">
        <f t="shared" si="2"/>
        <v>18.666982337559773</v>
      </c>
      <c r="F47">
        <f t="shared" si="3"/>
        <v>7.4409093461822202</v>
      </c>
      <c r="G47">
        <f t="shared" si="4"/>
        <v>317.21541406161521</v>
      </c>
    </row>
    <row r="48" spans="1:7" x14ac:dyDescent="0.3">
      <c r="A48" s="4"/>
      <c r="B48" s="4">
        <v>3</v>
      </c>
      <c r="C48">
        <v>329.6</v>
      </c>
      <c r="D48">
        <f t="shared" si="1"/>
        <v>315.82229321971494</v>
      </c>
      <c r="E48">
        <f t="shared" si="2"/>
        <v>4.8780158602577899</v>
      </c>
      <c r="F48">
        <f t="shared" si="3"/>
        <v>25.691259168358862</v>
      </c>
      <c r="G48">
        <f t="shared" si="4"/>
        <v>375.1097458229973</v>
      </c>
    </row>
    <row r="49" spans="1:7" x14ac:dyDescent="0.3">
      <c r="A49" s="45"/>
      <c r="B49" s="45">
        <v>4</v>
      </c>
      <c r="C49" s="11">
        <v>338.2</v>
      </c>
      <c r="D49" s="11">
        <f t="shared" si="1"/>
        <v>316.48924419393381</v>
      </c>
      <c r="E49" s="11">
        <f t="shared" si="2"/>
        <v>0.66695097421887795</v>
      </c>
      <c r="F49" s="11">
        <f t="shared" si="3"/>
        <v>25.349080854719038</v>
      </c>
      <c r="G49" s="11">
        <f t="shared" si="4"/>
        <v>352.09839426495421</v>
      </c>
    </row>
    <row r="50" spans="1:7" x14ac:dyDescent="0.3">
      <c r="A50" s="4">
        <v>2005</v>
      </c>
      <c r="B50" s="4">
        <v>1</v>
      </c>
      <c r="C50">
        <v>232.1</v>
      </c>
      <c r="D50">
        <f t="shared" si="1"/>
        <v>308.81399331210201</v>
      </c>
      <c r="E50">
        <f t="shared" si="2"/>
        <v>-7.6752508818318006</v>
      </c>
      <c r="F50">
        <f t="shared" si="3"/>
        <v>-69.506400269683354</v>
      </c>
      <c r="G50">
        <f t="shared" si="4"/>
        <v>259.63299072109186</v>
      </c>
    </row>
    <row r="51" spans="1:7" x14ac:dyDescent="0.3">
      <c r="A51" s="4"/>
      <c r="B51" s="4">
        <v>2</v>
      </c>
      <c r="C51">
        <v>285.60000000000002</v>
      </c>
      <c r="D51">
        <f t="shared" si="1"/>
        <v>294.17615359846326</v>
      </c>
      <c r="E51">
        <f t="shared" si="2"/>
        <v>-14.637839713638755</v>
      </c>
      <c r="F51">
        <f t="shared" si="3"/>
        <v>-2.5605347382032826</v>
      </c>
      <c r="G51">
        <f t="shared" si="4"/>
        <v>308.57965177645241</v>
      </c>
    </row>
    <row r="52" spans="1:7" x14ac:dyDescent="0.3">
      <c r="A52" s="4"/>
      <c r="B52" s="4">
        <v>3</v>
      </c>
      <c r="C52">
        <v>291</v>
      </c>
      <c r="D52">
        <f t="shared" si="1"/>
        <v>275.2269053663108</v>
      </c>
      <c r="E52">
        <f t="shared" si="2"/>
        <v>-18.949248232152456</v>
      </c>
      <c r="F52">
        <f t="shared" si="3"/>
        <v>19.498115746493529</v>
      </c>
      <c r="G52">
        <f t="shared" si="4"/>
        <v>305.22957305318334</v>
      </c>
    </row>
    <row r="53" spans="1:7" ht="15" thickBot="1" x14ac:dyDescent="0.35">
      <c r="A53" s="14"/>
      <c r="B53" s="14">
        <v>4</v>
      </c>
      <c r="C53" s="7">
        <v>281.39999999999998</v>
      </c>
      <c r="D53" s="7">
        <f t="shared" si="1"/>
        <v>256.20895794739687</v>
      </c>
      <c r="E53" s="7">
        <f t="shared" si="2"/>
        <v>-19.017947418913934</v>
      </c>
      <c r="F53" s="7">
        <f t="shared" si="3"/>
        <v>25.25039757876587</v>
      </c>
      <c r="G53" s="7">
        <f t="shared" si="4"/>
        <v>281.62673798887738</v>
      </c>
    </row>
    <row r="54" spans="1:7" x14ac:dyDescent="0.3">
      <c r="A54" s="80">
        <v>2006</v>
      </c>
      <c r="B54" s="114">
        <v>1</v>
      </c>
      <c r="C54" s="80"/>
      <c r="D54" s="80"/>
      <c r="E54" s="80"/>
      <c r="F54" s="80"/>
      <c r="G54" s="115">
        <f>$D$53+B54*$E$53+F50</f>
        <v>167.68461025879958</v>
      </c>
    </row>
    <row r="55" spans="1:7" x14ac:dyDescent="0.3">
      <c r="B55" s="4">
        <v>2</v>
      </c>
      <c r="G55" s="82">
        <f t="shared" ref="G55:G56" si="5">$D$53+B55*$E$53+F51</f>
        <v>215.61252837136573</v>
      </c>
    </row>
    <row r="56" spans="1:7" x14ac:dyDescent="0.3">
      <c r="B56" s="4">
        <v>3</v>
      </c>
      <c r="G56" s="82">
        <f t="shared" si="5"/>
        <v>218.65323143714861</v>
      </c>
    </row>
    <row r="57" spans="1:7" ht="15" thickBot="1" x14ac:dyDescent="0.35">
      <c r="A57" s="7"/>
      <c r="B57" s="14">
        <v>4</v>
      </c>
      <c r="C57" s="7"/>
      <c r="D57" s="7"/>
      <c r="E57" s="7"/>
      <c r="F57" s="7"/>
      <c r="G57" s="116">
        <f>$D$53+B57*$E$53+F53</f>
        <v>205.387565850507</v>
      </c>
    </row>
  </sheetData>
  <pageMargins left="0.7" right="0.7" top="0.75" bottom="0.75" header="0.3" footer="0.3"/>
  <drawing r:id="rId1"/>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A1:J57"/>
  <sheetViews>
    <sheetView workbookViewId="0">
      <selection activeCell="J1" sqref="J1"/>
    </sheetView>
  </sheetViews>
  <sheetFormatPr defaultRowHeight="14.4" x14ac:dyDescent="0.3"/>
  <cols>
    <col min="4" max="4" width="11.6640625" customWidth="1"/>
    <col min="6" max="6" width="17.5546875" customWidth="1"/>
    <col min="7" max="7" width="12.88671875" customWidth="1"/>
  </cols>
  <sheetData>
    <row r="1" spans="1:10" ht="15" thickBot="1" x14ac:dyDescent="0.35">
      <c r="A1" s="44" t="s">
        <v>0</v>
      </c>
      <c r="B1" s="44" t="s">
        <v>106</v>
      </c>
      <c r="C1" s="44" t="s">
        <v>1</v>
      </c>
      <c r="D1" s="44" t="s">
        <v>86</v>
      </c>
      <c r="E1" s="44" t="s">
        <v>9</v>
      </c>
      <c r="F1" s="44" t="s">
        <v>75</v>
      </c>
      <c r="G1" s="44" t="s">
        <v>10</v>
      </c>
    </row>
    <row r="2" spans="1:10" x14ac:dyDescent="0.3">
      <c r="A2" s="4">
        <v>1993</v>
      </c>
      <c r="B2" s="4">
        <v>1</v>
      </c>
      <c r="C2">
        <v>147.6</v>
      </c>
      <c r="D2" s="117"/>
      <c r="E2" s="117"/>
      <c r="F2" s="117">
        <f>C2/AVERAGE($C$2:$C$5)</f>
        <v>0.640625</v>
      </c>
      <c r="G2" s="80"/>
    </row>
    <row r="3" spans="1:10" x14ac:dyDescent="0.3">
      <c r="A3" s="4"/>
      <c r="B3" s="4">
        <v>2</v>
      </c>
      <c r="C3">
        <v>251.8</v>
      </c>
      <c r="D3" s="39"/>
      <c r="E3" s="39"/>
      <c r="F3" s="39">
        <f>C3/AVERAGE($C$2:$C$5)</f>
        <v>1.0928819444444444</v>
      </c>
    </row>
    <row r="4" spans="1:10" x14ac:dyDescent="0.3">
      <c r="A4" s="4"/>
      <c r="B4" s="4">
        <v>3</v>
      </c>
      <c r="C4">
        <v>273.10000000000002</v>
      </c>
      <c r="D4" s="39"/>
      <c r="E4" s="39"/>
      <c r="F4" s="39">
        <f t="shared" ref="F4:F5" si="0">C4/AVERAGE($C$2:$C$5)</f>
        <v>1.1853298611111112</v>
      </c>
    </row>
    <row r="5" spans="1:10" x14ac:dyDescent="0.3">
      <c r="A5" s="45"/>
      <c r="B5" s="45">
        <v>4</v>
      </c>
      <c r="C5" s="11">
        <v>249.1</v>
      </c>
      <c r="D5" s="46">
        <f>C5/F5</f>
        <v>230.4</v>
      </c>
      <c r="E5" s="46">
        <v>0</v>
      </c>
      <c r="F5" s="46">
        <f t="shared" si="0"/>
        <v>1.0811631944444444</v>
      </c>
      <c r="G5" s="11"/>
      <c r="I5" t="s">
        <v>76</v>
      </c>
      <c r="J5">
        <v>0.35298467544183665</v>
      </c>
    </row>
    <row r="6" spans="1:10" x14ac:dyDescent="0.3">
      <c r="A6" s="4">
        <v>1994</v>
      </c>
      <c r="B6" s="4">
        <v>1</v>
      </c>
      <c r="C6">
        <v>139.30000000000001</v>
      </c>
      <c r="D6">
        <f>$J$5*(C6/F2)+(1-$J$5)*(D5+E5)</f>
        <v>225.82669610744625</v>
      </c>
      <c r="E6">
        <f>$J$6*(D6-D5)+(1-$J$6)*E5</f>
        <v>-4.5733038925537528</v>
      </c>
      <c r="F6">
        <f>$J$7*(C6/D6)+(1-$J$7)*F2</f>
        <v>0.626713759056025</v>
      </c>
      <c r="G6">
        <f>(D5+E5)*F2</f>
        <v>147.6</v>
      </c>
      <c r="I6" t="s">
        <v>77</v>
      </c>
      <c r="J6">
        <v>1</v>
      </c>
    </row>
    <row r="7" spans="1:10" ht="15" thickBot="1" x14ac:dyDescent="0.35">
      <c r="A7" s="4"/>
      <c r="B7" s="4">
        <v>2</v>
      </c>
      <c r="C7">
        <v>221.2</v>
      </c>
      <c r="D7">
        <f t="shared" ref="D7:D53" si="1">$J$5*(C7/F3)+(1-$J$5)*(D6+E6)</f>
        <v>214.59865797820737</v>
      </c>
      <c r="E7">
        <f t="shared" ref="E7:E53" si="2">$J$6*(D7-D6)+(1-$J$6)*E6</f>
        <v>-11.228038129238882</v>
      </c>
      <c r="F7">
        <f t="shared" ref="F7:F53" si="3">$J$7*(C7/D7)+(1-$J$7)*F3</f>
        <v>1.0565420070042404</v>
      </c>
      <c r="G7">
        <f t="shared" ref="G7:G53" si="4">(D6+E6)*F3</f>
        <v>241.80383749874102</v>
      </c>
      <c r="I7" s="7" t="s">
        <v>79</v>
      </c>
      <c r="J7" s="7">
        <v>0.58499006983173729</v>
      </c>
    </row>
    <row r="8" spans="1:10" x14ac:dyDescent="0.3">
      <c r="A8" s="4"/>
      <c r="B8" s="4">
        <v>3</v>
      </c>
      <c r="C8">
        <v>260.2</v>
      </c>
      <c r="D8">
        <f t="shared" si="1"/>
        <v>209.07002819125481</v>
      </c>
      <c r="E8">
        <f t="shared" si="2"/>
        <v>-5.528629786952564</v>
      </c>
      <c r="F8">
        <f t="shared" si="3"/>
        <v>1.2199783605731813</v>
      </c>
      <c r="G8">
        <f t="shared" si="4"/>
        <v>241.06126857965842</v>
      </c>
      <c r="I8" t="s">
        <v>78</v>
      </c>
      <c r="J8">
        <f>SUMXMY2(C6:C53,G6:G53)/COUNT(G6:G53)</f>
        <v>722.05420694747943</v>
      </c>
    </row>
    <row r="9" spans="1:10" x14ac:dyDescent="0.3">
      <c r="A9" s="45"/>
      <c r="B9" s="45">
        <v>4</v>
      </c>
      <c r="C9" s="11">
        <v>259.5</v>
      </c>
      <c r="D9" s="11">
        <f t="shared" si="1"/>
        <v>216.4175278478433</v>
      </c>
      <c r="E9" s="11">
        <f t="shared" si="2"/>
        <v>7.3474996565884965</v>
      </c>
      <c r="F9" s="11">
        <f t="shared" si="3"/>
        <v>1.1501381397647332</v>
      </c>
      <c r="G9" s="11">
        <f t="shared" si="4"/>
        <v>220.06146850048475</v>
      </c>
    </row>
    <row r="10" spans="1:10" x14ac:dyDescent="0.3">
      <c r="A10" s="4">
        <v>1995</v>
      </c>
      <c r="B10" s="4">
        <v>1</v>
      </c>
      <c r="C10">
        <v>140.5</v>
      </c>
      <c r="D10">
        <f>$J$5*(C10/F6)+(1-$J$5)*(D9+E9)</f>
        <v>223.91337044648179</v>
      </c>
      <c r="E10">
        <f t="shared" si="2"/>
        <v>7.4958425986384896</v>
      </c>
      <c r="F10">
        <f t="shared" si="3"/>
        <v>0.62715896740504928</v>
      </c>
      <c r="G10">
        <f t="shared" si="4"/>
        <v>140.23662153257729</v>
      </c>
    </row>
    <row r="11" spans="1:10" x14ac:dyDescent="0.3">
      <c r="A11" s="4"/>
      <c r="B11" s="4">
        <v>2</v>
      </c>
      <c r="C11">
        <v>245.5</v>
      </c>
      <c r="D11">
        <f t="shared" si="1"/>
        <v>231.74546079925926</v>
      </c>
      <c r="E11">
        <f t="shared" si="2"/>
        <v>7.8320903527774703</v>
      </c>
      <c r="F11">
        <f t="shared" si="3"/>
        <v>1.0581857811093458</v>
      </c>
      <c r="G11">
        <f t="shared" si="4"/>
        <v>244.49355438996324</v>
      </c>
    </row>
    <row r="12" spans="1:10" x14ac:dyDescent="0.3">
      <c r="A12" s="4"/>
      <c r="B12" s="4">
        <v>3</v>
      </c>
      <c r="C12">
        <v>298.8</v>
      </c>
      <c r="D12">
        <f t="shared" si="1"/>
        <v>241.46419278080424</v>
      </c>
      <c r="E12">
        <f t="shared" si="2"/>
        <v>9.7187319815449769</v>
      </c>
      <c r="F12">
        <f t="shared" si="3"/>
        <v>1.2301994223391848</v>
      </c>
      <c r="G12">
        <f t="shared" si="4"/>
        <v>292.27942808459926</v>
      </c>
    </row>
    <row r="13" spans="1:10" x14ac:dyDescent="0.3">
      <c r="A13" s="45"/>
      <c r="B13" s="45">
        <v>4</v>
      </c>
      <c r="C13" s="11">
        <v>287</v>
      </c>
      <c r="D13" s="11">
        <f t="shared" si="1"/>
        <v>250.60131829199619</v>
      </c>
      <c r="E13" s="11">
        <f t="shared" si="2"/>
        <v>9.1371255111919538</v>
      </c>
      <c r="F13" s="11">
        <f t="shared" si="3"/>
        <v>1.1472759192293629</v>
      </c>
      <c r="G13" s="11">
        <f t="shared" si="4"/>
        <v>288.89506182683328</v>
      </c>
    </row>
    <row r="14" spans="1:10" x14ac:dyDescent="0.3">
      <c r="A14" s="4">
        <v>1996</v>
      </c>
      <c r="B14" s="4">
        <v>1</v>
      </c>
      <c r="C14">
        <v>168.8</v>
      </c>
      <c r="D14">
        <f t="shared" si="1"/>
        <v>263.06067117367314</v>
      </c>
      <c r="E14">
        <f t="shared" si="2"/>
        <v>12.459352881676949</v>
      </c>
      <c r="F14">
        <f t="shared" si="3"/>
        <v>0.63565191167488133</v>
      </c>
      <c r="G14">
        <f t="shared" si="4"/>
        <v>162.89729421100191</v>
      </c>
    </row>
    <row r="15" spans="1:10" x14ac:dyDescent="0.3">
      <c r="A15" s="4"/>
      <c r="B15" s="4">
        <v>2</v>
      </c>
      <c r="C15">
        <v>322.60000000000002</v>
      </c>
      <c r="D15">
        <f t="shared" si="1"/>
        <v>285.87708055747692</v>
      </c>
      <c r="E15">
        <f t="shared" si="2"/>
        <v>22.816409383803773</v>
      </c>
      <c r="F15">
        <f t="shared" si="3"/>
        <v>1.0992937613042861</v>
      </c>
      <c r="G15">
        <f t="shared" si="4"/>
        <v>291.55137186627633</v>
      </c>
    </row>
    <row r="16" spans="1:10" x14ac:dyDescent="0.3">
      <c r="A16" s="4"/>
      <c r="B16" s="4">
        <v>3</v>
      </c>
      <c r="C16">
        <v>393.5</v>
      </c>
      <c r="D16">
        <f t="shared" si="1"/>
        <v>312.63751077075295</v>
      </c>
      <c r="E16">
        <f t="shared" si="2"/>
        <v>26.760430213276038</v>
      </c>
      <c r="F16">
        <f t="shared" si="3"/>
        <v>1.2468404768924484</v>
      </c>
      <c r="G16">
        <f t="shared" si="4"/>
        <v>379.75455300563044</v>
      </c>
    </row>
    <row r="17" spans="1:7" x14ac:dyDescent="0.3">
      <c r="A17" s="45"/>
      <c r="B17" s="45">
        <v>4</v>
      </c>
      <c r="C17" s="11">
        <v>404.3</v>
      </c>
      <c r="D17" s="11">
        <f t="shared" si="1"/>
        <v>343.98745812456866</v>
      </c>
      <c r="E17" s="11">
        <f t="shared" si="2"/>
        <v>31.349947353815708</v>
      </c>
      <c r="F17" s="11">
        <f t="shared" si="3"/>
        <v>1.1636893540808551</v>
      </c>
      <c r="G17" s="11">
        <f t="shared" si="4"/>
        <v>389.38308472700493</v>
      </c>
    </row>
    <row r="18" spans="1:7" x14ac:dyDescent="0.3">
      <c r="A18" s="4">
        <v>1997</v>
      </c>
      <c r="B18" s="4">
        <v>1</v>
      </c>
      <c r="C18">
        <v>259.7</v>
      </c>
      <c r="D18">
        <f t="shared" si="1"/>
        <v>387.06339212367766</v>
      </c>
      <c r="E18">
        <f t="shared" si="2"/>
        <v>43.075933999108997</v>
      </c>
      <c r="F18">
        <f t="shared" si="3"/>
        <v>0.6563006663337605</v>
      </c>
      <c r="G18">
        <f t="shared" si="4"/>
        <v>238.58393931542511</v>
      </c>
    </row>
    <row r="19" spans="1:7" x14ac:dyDescent="0.3">
      <c r="A19" s="4"/>
      <c r="B19" s="4">
        <v>2</v>
      </c>
      <c r="C19">
        <v>401.1</v>
      </c>
      <c r="D19">
        <f t="shared" si="1"/>
        <v>407.10047427990435</v>
      </c>
      <c r="E19">
        <f t="shared" si="2"/>
        <v>20.037082156226688</v>
      </c>
      <c r="F19">
        <f t="shared" si="3"/>
        <v>1.0325854116132913</v>
      </c>
      <c r="G19">
        <f t="shared" si="4"/>
        <v>472.84947769840915</v>
      </c>
    </row>
    <row r="20" spans="1:7" x14ac:dyDescent="0.3">
      <c r="A20" s="4"/>
      <c r="B20" s="4">
        <v>3</v>
      </c>
      <c r="C20">
        <v>464.6</v>
      </c>
      <c r="D20">
        <f t="shared" si="1"/>
        <v>407.89434603402174</v>
      </c>
      <c r="E20">
        <f t="shared" si="2"/>
        <v>0.79387175411739008</v>
      </c>
      <c r="F20">
        <f t="shared" si="3"/>
        <v>1.1837668295766768</v>
      </c>
      <c r="G20">
        <f t="shared" si="4"/>
        <v>532.57239456550064</v>
      </c>
    </row>
    <row r="21" spans="1:7" x14ac:dyDescent="0.3">
      <c r="A21" s="45"/>
      <c r="B21" s="45">
        <v>4</v>
      </c>
      <c r="C21" s="11">
        <v>479.7</v>
      </c>
      <c r="D21" s="11">
        <f t="shared" si="1"/>
        <v>409.93608836862279</v>
      </c>
      <c r="E21" s="11">
        <f t="shared" si="2"/>
        <v>2.0417423346010537</v>
      </c>
      <c r="F21" s="11">
        <f t="shared" si="3"/>
        <v>1.1674877275544908</v>
      </c>
      <c r="G21" s="11">
        <f t="shared" si="4"/>
        <v>475.58612817833546</v>
      </c>
    </row>
    <row r="22" spans="1:7" x14ac:dyDescent="0.3">
      <c r="A22" s="4">
        <v>1998</v>
      </c>
      <c r="B22" s="4">
        <v>1</v>
      </c>
      <c r="C22">
        <v>264.39999999999998</v>
      </c>
      <c r="D22">
        <f t="shared" si="1"/>
        <v>408.76083565293345</v>
      </c>
      <c r="E22">
        <f t="shared" si="2"/>
        <v>-1.1752527156893393</v>
      </c>
      <c r="F22">
        <f t="shared" si="3"/>
        <v>0.65076217896744604</v>
      </c>
      <c r="G22">
        <f t="shared" si="4"/>
        <v>270.38132480526298</v>
      </c>
    </row>
    <row r="23" spans="1:7" x14ac:dyDescent="0.3">
      <c r="A23" s="4"/>
      <c r="B23" s="4">
        <v>2</v>
      </c>
      <c r="C23">
        <v>402.6</v>
      </c>
      <c r="D23">
        <f t="shared" si="1"/>
        <v>401.34111618477414</v>
      </c>
      <c r="E23">
        <f t="shared" si="2"/>
        <v>-7.4197194681593146</v>
      </c>
      <c r="F23">
        <f t="shared" si="3"/>
        <v>1.0153582035757747</v>
      </c>
      <c r="G23">
        <f t="shared" si="4"/>
        <v>420.86692692489748</v>
      </c>
    </row>
    <row r="24" spans="1:7" x14ac:dyDescent="0.3">
      <c r="A24" s="4"/>
      <c r="B24" s="4">
        <v>3</v>
      </c>
      <c r="C24">
        <v>411.3</v>
      </c>
      <c r="D24">
        <f t="shared" si="1"/>
        <v>377.51776995858108</v>
      </c>
      <c r="E24">
        <f t="shared" si="2"/>
        <v>-23.823346226193053</v>
      </c>
      <c r="F24">
        <f t="shared" si="3"/>
        <v>1.1286129767010493</v>
      </c>
      <c r="G24">
        <f t="shared" si="4"/>
        <v>466.31108289364346</v>
      </c>
    </row>
    <row r="25" spans="1:7" x14ac:dyDescent="0.3">
      <c r="A25" s="45"/>
      <c r="B25" s="45">
        <v>4</v>
      </c>
      <c r="C25" s="11">
        <v>385.9</v>
      </c>
      <c r="D25" s="11">
        <f t="shared" si="1"/>
        <v>345.52084567801813</v>
      </c>
      <c r="E25" s="11">
        <f t="shared" si="2"/>
        <v>-31.996924280562951</v>
      </c>
      <c r="F25" s="11">
        <f t="shared" si="3"/>
        <v>1.1378736987691827</v>
      </c>
      <c r="G25" s="11">
        <f t="shared" si="4"/>
        <v>412.93389901202085</v>
      </c>
    </row>
    <row r="26" spans="1:7" x14ac:dyDescent="0.3">
      <c r="A26" s="4">
        <v>1999</v>
      </c>
      <c r="B26" s="4">
        <v>1</v>
      </c>
      <c r="C26">
        <v>232.7</v>
      </c>
      <c r="D26">
        <f t="shared" si="1"/>
        <v>329.075291540492</v>
      </c>
      <c r="E26">
        <f t="shared" si="2"/>
        <v>-16.44555413752613</v>
      </c>
      <c r="F26">
        <f t="shared" si="3"/>
        <v>0.68373855281885076</v>
      </c>
      <c r="G26">
        <f t="shared" si="4"/>
        <v>204.02951024702622</v>
      </c>
    </row>
    <row r="27" spans="1:7" x14ac:dyDescent="0.3">
      <c r="A27" s="4"/>
      <c r="B27" s="4">
        <v>2</v>
      </c>
      <c r="C27">
        <v>309.2</v>
      </c>
      <c r="D27">
        <f t="shared" si="1"/>
        <v>309.76820897856089</v>
      </c>
      <c r="E27">
        <f t="shared" si="2"/>
        <v>-19.307082561931111</v>
      </c>
      <c r="F27">
        <f t="shared" si="3"/>
        <v>1.0053007575313042</v>
      </c>
      <c r="G27">
        <f t="shared" si="4"/>
        <v>317.43116855384159</v>
      </c>
    </row>
    <row r="28" spans="1:7" x14ac:dyDescent="0.3">
      <c r="A28" s="4"/>
      <c r="B28" s="4">
        <v>3</v>
      </c>
      <c r="C28">
        <v>310.7</v>
      </c>
      <c r="D28">
        <f t="shared" si="1"/>
        <v>285.10724411968721</v>
      </c>
      <c r="E28">
        <f t="shared" si="2"/>
        <v>-24.660964858873683</v>
      </c>
      <c r="F28">
        <f t="shared" si="3"/>
        <v>1.1058875097172616</v>
      </c>
      <c r="G28">
        <f t="shared" si="4"/>
        <v>327.81819650101232</v>
      </c>
    </row>
    <row r="29" spans="1:7" x14ac:dyDescent="0.3">
      <c r="A29" s="45"/>
      <c r="B29" s="45">
        <v>4</v>
      </c>
      <c r="C29" s="11">
        <v>293</v>
      </c>
      <c r="D29" s="11">
        <f t="shared" si="1"/>
        <v>259.40551929704844</v>
      </c>
      <c r="E29" s="11">
        <f t="shared" si="2"/>
        <v>-25.701724822638766</v>
      </c>
      <c r="F29" s="11">
        <f t="shared" si="3"/>
        <v>1.1329784740407434</v>
      </c>
      <c r="G29" s="11">
        <f t="shared" si="4"/>
        <v>296.35497111317335</v>
      </c>
    </row>
    <row r="30" spans="1:7" x14ac:dyDescent="0.3">
      <c r="A30" s="4">
        <v>2000</v>
      </c>
      <c r="B30" s="4">
        <v>1</v>
      </c>
      <c r="C30">
        <v>205.1</v>
      </c>
      <c r="D30">
        <f t="shared" si="1"/>
        <v>257.09420555047728</v>
      </c>
      <c r="E30">
        <f t="shared" si="2"/>
        <v>-2.3113137465711588</v>
      </c>
      <c r="F30">
        <f t="shared" si="3"/>
        <v>0.75044116534364413</v>
      </c>
      <c r="G30">
        <f t="shared" si="4"/>
        <v>159.792294222207</v>
      </c>
    </row>
    <row r="31" spans="1:7" x14ac:dyDescent="0.3">
      <c r="A31" s="4"/>
      <c r="B31" s="4">
        <v>2</v>
      </c>
      <c r="C31">
        <v>234.4</v>
      </c>
      <c r="D31">
        <f t="shared" si="1"/>
        <v>247.15177331779063</v>
      </c>
      <c r="E31">
        <f t="shared" si="2"/>
        <v>-9.9424322326866559</v>
      </c>
      <c r="F31">
        <f t="shared" si="3"/>
        <v>0.97201735744190954</v>
      </c>
      <c r="G31">
        <f t="shared" si="4"/>
        <v>256.13343413648317</v>
      </c>
    </row>
    <row r="32" spans="1:7" x14ac:dyDescent="0.3">
      <c r="A32" s="4"/>
      <c r="B32" s="4">
        <v>3</v>
      </c>
      <c r="C32">
        <v>285.39999999999998</v>
      </c>
      <c r="D32">
        <f t="shared" si="1"/>
        <v>244.57398638319086</v>
      </c>
      <c r="E32">
        <f t="shared" si="2"/>
        <v>-2.5777869345997715</v>
      </c>
      <c r="F32">
        <f t="shared" si="3"/>
        <v>1.1415950336048031</v>
      </c>
      <c r="G32">
        <f t="shared" si="4"/>
        <v>262.32684749427813</v>
      </c>
    </row>
    <row r="33" spans="1:7" x14ac:dyDescent="0.3">
      <c r="A33" s="45"/>
      <c r="B33" s="45">
        <v>4</v>
      </c>
      <c r="C33" s="11">
        <v>258.7</v>
      </c>
      <c r="D33" s="11">
        <f t="shared" si="1"/>
        <v>237.17442914983724</v>
      </c>
      <c r="E33" s="11">
        <f t="shared" si="2"/>
        <v>-7.3995572333536188</v>
      </c>
      <c r="F33" s="11">
        <f t="shared" si="3"/>
        <v>1.1082801478571986</v>
      </c>
      <c r="G33" s="11">
        <f t="shared" si="4"/>
        <v>274.17648477492412</v>
      </c>
    </row>
    <row r="34" spans="1:7" x14ac:dyDescent="0.3">
      <c r="A34" s="4">
        <v>2001</v>
      </c>
      <c r="B34" s="4">
        <v>1</v>
      </c>
      <c r="C34">
        <v>193.2</v>
      </c>
      <c r="D34">
        <f t="shared" si="1"/>
        <v>239.54326095414135</v>
      </c>
      <c r="E34">
        <f t="shared" si="2"/>
        <v>2.3688318043041079</v>
      </c>
      <c r="F34">
        <f t="shared" si="3"/>
        <v>0.78325544305020167</v>
      </c>
      <c r="G34">
        <f t="shared" si="4"/>
        <v>172.43252264769254</v>
      </c>
    </row>
    <row r="35" spans="1:7" x14ac:dyDescent="0.3">
      <c r="A35" s="4"/>
      <c r="B35" s="4">
        <v>2</v>
      </c>
      <c r="C35">
        <v>263.7</v>
      </c>
      <c r="D35">
        <f t="shared" si="1"/>
        <v>252.28255624710363</v>
      </c>
      <c r="E35">
        <f t="shared" si="2"/>
        <v>12.739295292962282</v>
      </c>
      <c r="F35">
        <f t="shared" si="3"/>
        <v>1.0148615708702418</v>
      </c>
      <c r="G35">
        <f t="shared" si="4"/>
        <v>235.14275313630625</v>
      </c>
    </row>
    <row r="36" spans="1:7" x14ac:dyDescent="0.3">
      <c r="A36" s="4"/>
      <c r="B36" s="4">
        <v>3</v>
      </c>
      <c r="C36">
        <v>292.5</v>
      </c>
      <c r="D36">
        <f t="shared" si="1"/>
        <v>261.91509376793931</v>
      </c>
      <c r="E36">
        <f t="shared" si="2"/>
        <v>9.6325375208356832</v>
      </c>
      <c r="F36">
        <f t="shared" si="3"/>
        <v>1.1270750492905881</v>
      </c>
      <c r="G36">
        <f t="shared" si="4"/>
        <v>302.54762951488863</v>
      </c>
    </row>
    <row r="37" spans="1:7" x14ac:dyDescent="0.3">
      <c r="A37" s="45"/>
      <c r="B37" s="45">
        <v>4</v>
      </c>
      <c r="C37" s="11">
        <v>315.2</v>
      </c>
      <c r="D37" s="11">
        <f t="shared" si="1"/>
        <v>276.08595309005182</v>
      </c>
      <c r="E37" s="11">
        <f t="shared" si="2"/>
        <v>14.170859322112506</v>
      </c>
      <c r="F37" s="11">
        <f t="shared" si="3"/>
        <v>1.1278148925835054</v>
      </c>
      <c r="G37" s="11">
        <f t="shared" si="4"/>
        <v>300.95084895499559</v>
      </c>
    </row>
    <row r="38" spans="1:7" x14ac:dyDescent="0.3">
      <c r="A38" s="4">
        <v>2002</v>
      </c>
      <c r="B38" s="4">
        <v>1</v>
      </c>
      <c r="C38">
        <v>178.3</v>
      </c>
      <c r="D38">
        <f t="shared" si="1"/>
        <v>268.15391595194654</v>
      </c>
      <c r="E38">
        <f t="shared" si="2"/>
        <v>-7.9320371381052723</v>
      </c>
      <c r="F38">
        <f t="shared" si="3"/>
        <v>0.71402841665003569</v>
      </c>
      <c r="G38">
        <f t="shared" si="4"/>
        <v>227.34522820422904</v>
      </c>
    </row>
    <row r="39" spans="1:7" x14ac:dyDescent="0.3">
      <c r="A39" s="4"/>
      <c r="B39" s="4">
        <v>2</v>
      </c>
      <c r="C39">
        <v>274.5</v>
      </c>
      <c r="D39">
        <f t="shared" si="1"/>
        <v>263.84292267092974</v>
      </c>
      <c r="E39">
        <f t="shared" si="2"/>
        <v>-4.3109932810168061</v>
      </c>
      <c r="F39">
        <f t="shared" si="3"/>
        <v>1.0297964720474502</v>
      </c>
      <c r="G39">
        <f t="shared" si="4"/>
        <v>264.08918470782066</v>
      </c>
    </row>
    <row r="40" spans="1:7" x14ac:dyDescent="0.3">
      <c r="A40" s="4"/>
      <c r="B40" s="4">
        <v>3</v>
      </c>
      <c r="C40">
        <v>295.39999999999998</v>
      </c>
      <c r="D40">
        <f t="shared" si="1"/>
        <v>260.43642383155816</v>
      </c>
      <c r="E40">
        <f t="shared" si="2"/>
        <v>-3.4064988393715794</v>
      </c>
      <c r="F40">
        <f t="shared" si="3"/>
        <v>1.1312722933647952</v>
      </c>
      <c r="G40">
        <f t="shared" si="4"/>
        <v>292.51196210961757</v>
      </c>
    </row>
    <row r="41" spans="1:7" x14ac:dyDescent="0.3">
      <c r="A41" s="45"/>
      <c r="B41" s="45">
        <v>4</v>
      </c>
      <c r="C41" s="11">
        <v>286.39999999999998</v>
      </c>
      <c r="D41" s="11">
        <f t="shared" si="1"/>
        <v>255.94006954425282</v>
      </c>
      <c r="E41" s="11">
        <f t="shared" si="2"/>
        <v>-4.496354287305337</v>
      </c>
      <c r="F41" s="11">
        <f t="shared" si="3"/>
        <v>1.1226652670349706</v>
      </c>
      <c r="G41" s="11">
        <f t="shared" si="4"/>
        <v>289.88217724580937</v>
      </c>
    </row>
    <row r="42" spans="1:7" x14ac:dyDescent="0.3">
      <c r="A42" s="4">
        <v>2003</v>
      </c>
      <c r="B42" s="4">
        <v>1</v>
      </c>
      <c r="C42">
        <v>190.8</v>
      </c>
      <c r="D42">
        <f t="shared" si="1"/>
        <v>257.01118034559835</v>
      </c>
      <c r="E42">
        <f t="shared" si="2"/>
        <v>1.0711108013455259</v>
      </c>
      <c r="F42">
        <f t="shared" si="3"/>
        <v>0.73061390227097978</v>
      </c>
      <c r="G42">
        <f t="shared" si="4"/>
        <v>179.53795788152064</v>
      </c>
    </row>
    <row r="43" spans="1:7" x14ac:dyDescent="0.3">
      <c r="A43" s="4"/>
      <c r="B43" s="4">
        <v>2</v>
      </c>
      <c r="C43">
        <v>263.5</v>
      </c>
      <c r="D43">
        <f t="shared" si="1"/>
        <v>257.30343491473241</v>
      </c>
      <c r="E43">
        <f t="shared" si="2"/>
        <v>0.29225456913405878</v>
      </c>
      <c r="F43">
        <f t="shared" si="3"/>
        <v>1.0264539804442179</v>
      </c>
      <c r="G43">
        <f t="shared" si="4"/>
        <v>265.77223292104566</v>
      </c>
    </row>
    <row r="44" spans="1:7" x14ac:dyDescent="0.3">
      <c r="A44" s="4"/>
      <c r="B44" s="4">
        <v>3</v>
      </c>
      <c r="C44">
        <v>318.8</v>
      </c>
      <c r="D44">
        <f t="shared" si="1"/>
        <v>266.14177029037921</v>
      </c>
      <c r="E44">
        <f t="shared" si="2"/>
        <v>8.8383353756468068</v>
      </c>
      <c r="F44">
        <f t="shared" si="3"/>
        <v>1.1702241635462747</v>
      </c>
      <c r="G44">
        <f t="shared" si="4"/>
        <v>291.41086640329928</v>
      </c>
    </row>
    <row r="45" spans="1:7" x14ac:dyDescent="0.3">
      <c r="A45" s="45"/>
      <c r="B45" s="45">
        <v>4</v>
      </c>
      <c r="C45" s="11">
        <v>305.3</v>
      </c>
      <c r="D45" s="11">
        <f t="shared" si="1"/>
        <v>273.90775184394693</v>
      </c>
      <c r="E45" s="11">
        <f t="shared" si="2"/>
        <v>7.7659815535677126</v>
      </c>
      <c r="F45" s="11">
        <f t="shared" si="3"/>
        <v>1.1179523339112736</v>
      </c>
      <c r="G45" s="11">
        <f t="shared" si="4"/>
        <v>308.71061375685355</v>
      </c>
    </row>
    <row r="46" spans="1:7" x14ac:dyDescent="0.3">
      <c r="A46" s="4">
        <v>2004</v>
      </c>
      <c r="B46" s="4">
        <v>1</v>
      </c>
      <c r="C46">
        <v>242.6</v>
      </c>
      <c r="D46">
        <f t="shared" si="1"/>
        <v>299.45561622933946</v>
      </c>
      <c r="E46">
        <f t="shared" si="2"/>
        <v>25.547864385392529</v>
      </c>
      <c r="F46">
        <f t="shared" si="3"/>
        <v>0.77713397910074256</v>
      </c>
      <c r="G46">
        <f t="shared" si="4"/>
        <v>205.79474552479377</v>
      </c>
    </row>
    <row r="47" spans="1:7" x14ac:dyDescent="0.3">
      <c r="A47" s="4"/>
      <c r="B47" s="4">
        <v>2</v>
      </c>
      <c r="C47">
        <v>318.8</v>
      </c>
      <c r="D47">
        <f t="shared" si="1"/>
        <v>319.91356197707194</v>
      </c>
      <c r="E47">
        <f t="shared" si="2"/>
        <v>20.457945747732481</v>
      </c>
      <c r="F47">
        <f t="shared" si="3"/>
        <v>1.0089424186149387</v>
      </c>
      <c r="G47">
        <f t="shared" si="4"/>
        <v>333.60111633521683</v>
      </c>
    </row>
    <row r="48" spans="1:7" x14ac:dyDescent="0.3">
      <c r="A48" s="4"/>
      <c r="B48" s="4">
        <v>3</v>
      </c>
      <c r="C48">
        <v>329.6</v>
      </c>
      <c r="D48">
        <f t="shared" si="1"/>
        <v>319.64563510830965</v>
      </c>
      <c r="E48">
        <f t="shared" si="2"/>
        <v>-0.267926868762288</v>
      </c>
      <c r="F48">
        <f t="shared" si="3"/>
        <v>1.0888624067335881</v>
      </c>
      <c r="G48">
        <f t="shared" si="4"/>
        <v>398.31096292224362</v>
      </c>
    </row>
    <row r="49" spans="1:7" x14ac:dyDescent="0.3">
      <c r="A49" s="45"/>
      <c r="B49" s="45">
        <v>4</v>
      </c>
      <c r="C49" s="11">
        <v>338.2</v>
      </c>
      <c r="D49" s="11">
        <f t="shared" si="1"/>
        <v>313.42626726867661</v>
      </c>
      <c r="E49" s="11">
        <f t="shared" si="2"/>
        <v>-6.219367839633037</v>
      </c>
      <c r="F49" s="11">
        <f t="shared" si="3"/>
        <v>1.0951899765830866</v>
      </c>
      <c r="G49" s="11">
        <f t="shared" si="4"/>
        <v>357.04905432563578</v>
      </c>
    </row>
    <row r="50" spans="1:7" x14ac:dyDescent="0.3">
      <c r="A50" s="4">
        <v>2005</v>
      </c>
      <c r="B50" s="4">
        <v>1</v>
      </c>
      <c r="C50">
        <v>232.1</v>
      </c>
      <c r="D50">
        <f t="shared" si="1"/>
        <v>304.19050443084814</v>
      </c>
      <c r="E50">
        <f t="shared" si="2"/>
        <v>-9.2357628378284744</v>
      </c>
      <c r="F50">
        <f t="shared" si="3"/>
        <v>0.76887082851985111</v>
      </c>
      <c r="G50">
        <f t="shared" si="4"/>
        <v>238.74092016049426</v>
      </c>
    </row>
    <row r="51" spans="1:7" x14ac:dyDescent="0.3">
      <c r="A51" s="4"/>
      <c r="B51" s="4">
        <v>2</v>
      </c>
      <c r="C51">
        <v>285.60000000000002</v>
      </c>
      <c r="D51">
        <f t="shared" si="1"/>
        <v>290.75914447746095</v>
      </c>
      <c r="E51">
        <f t="shared" si="2"/>
        <v>-13.431359953387187</v>
      </c>
      <c r="F51">
        <f t="shared" si="3"/>
        <v>0.99333130131439429</v>
      </c>
      <c r="G51">
        <f t="shared" si="4"/>
        <v>297.5923503648055</v>
      </c>
    </row>
    <row r="52" spans="1:7" x14ac:dyDescent="0.3">
      <c r="A52" s="4"/>
      <c r="B52" s="4">
        <v>3</v>
      </c>
      <c r="C52">
        <v>291</v>
      </c>
      <c r="D52">
        <f t="shared" si="1"/>
        <v>273.7709743581114</v>
      </c>
      <c r="E52">
        <f t="shared" si="2"/>
        <v>-16.988170119349547</v>
      </c>
      <c r="F52">
        <f t="shared" si="3"/>
        <v>1.0736935273234556</v>
      </c>
      <c r="G52">
        <f t="shared" si="4"/>
        <v>301.97179891097687</v>
      </c>
    </row>
    <row r="53" spans="1:7" ht="15" thickBot="1" x14ac:dyDescent="0.35">
      <c r="A53" s="14"/>
      <c r="B53" s="14">
        <v>4</v>
      </c>
      <c r="C53" s="7">
        <v>281.39999999999998</v>
      </c>
      <c r="D53" s="7">
        <f t="shared" si="1"/>
        <v>256.83890025646292</v>
      </c>
      <c r="E53" s="7">
        <f t="shared" si="2"/>
        <v>-16.932074101648482</v>
      </c>
      <c r="F53" s="7">
        <f t="shared" si="3"/>
        <v>1.0954464650844442</v>
      </c>
      <c r="G53" s="7">
        <f t="shared" si="4"/>
        <v>281.22595336118889</v>
      </c>
    </row>
    <row r="54" spans="1:7" x14ac:dyDescent="0.3">
      <c r="A54">
        <v>2006</v>
      </c>
      <c r="B54" s="4">
        <v>1</v>
      </c>
      <c r="G54" s="82">
        <f>$D$53+B54*$E$53+F50</f>
        <v>240.67569698333429</v>
      </c>
    </row>
    <row r="55" spans="1:7" x14ac:dyDescent="0.3">
      <c r="B55" s="4">
        <v>2</v>
      </c>
      <c r="G55" s="82">
        <f t="shared" ref="G55:G57" si="5">$D$53+B55*$E$53+F51</f>
        <v>223.96808335448034</v>
      </c>
    </row>
    <row r="56" spans="1:7" x14ac:dyDescent="0.3">
      <c r="B56" s="4">
        <v>3</v>
      </c>
      <c r="G56" s="82">
        <f t="shared" si="5"/>
        <v>207.11637147884093</v>
      </c>
    </row>
    <row r="57" spans="1:7" x14ac:dyDescent="0.3">
      <c r="B57" s="4">
        <v>4</v>
      </c>
      <c r="G57" s="82">
        <f t="shared" si="5"/>
        <v>190.20605031495344</v>
      </c>
    </row>
  </sheetData>
  <pageMargins left="0.7" right="0.7" top="0.75" bottom="0.75" header="0.3" footer="0.3"/>
  <drawing r:id="rId1"/>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A1:W181"/>
  <sheetViews>
    <sheetView workbookViewId="0">
      <selection activeCell="H21" sqref="H21"/>
    </sheetView>
  </sheetViews>
  <sheetFormatPr defaultRowHeight="14.4" x14ac:dyDescent="0.3"/>
  <cols>
    <col min="3" max="3" width="16.33203125" customWidth="1"/>
    <col min="4" max="4" width="11.5546875" customWidth="1"/>
  </cols>
  <sheetData>
    <row r="1" spans="1:4" ht="15.75" customHeight="1" thickBot="1" x14ac:dyDescent="0.35">
      <c r="A1" s="47" t="s">
        <v>0</v>
      </c>
      <c r="B1" s="47" t="s">
        <v>83</v>
      </c>
      <c r="C1" s="48" t="s">
        <v>108</v>
      </c>
      <c r="D1" s="49" t="s">
        <v>109</v>
      </c>
    </row>
    <row r="2" spans="1:4" x14ac:dyDescent="0.3">
      <c r="A2" s="50">
        <v>1991</v>
      </c>
      <c r="B2" s="50">
        <v>1</v>
      </c>
      <c r="C2" s="50">
        <v>73</v>
      </c>
      <c r="D2" s="51">
        <v>134.6</v>
      </c>
    </row>
    <row r="3" spans="1:4" x14ac:dyDescent="0.3">
      <c r="A3" s="50"/>
      <c r="B3" s="50">
        <v>2</v>
      </c>
      <c r="C3" s="50">
        <v>74</v>
      </c>
      <c r="D3" s="51">
        <v>134.80000000000001</v>
      </c>
    </row>
    <row r="4" spans="1:4" x14ac:dyDescent="0.3">
      <c r="A4" s="50"/>
      <c r="B4" s="50">
        <v>3</v>
      </c>
      <c r="C4" s="50">
        <v>75</v>
      </c>
      <c r="D4" s="51">
        <v>135</v>
      </c>
    </row>
    <row r="5" spans="1:4" x14ac:dyDescent="0.3">
      <c r="A5" s="50"/>
      <c r="B5" s="50">
        <v>4</v>
      </c>
      <c r="C5" s="50">
        <v>76</v>
      </c>
      <c r="D5" s="51">
        <v>135.19999999999999</v>
      </c>
    </row>
    <row r="6" spans="1:4" x14ac:dyDescent="0.3">
      <c r="A6" s="50"/>
      <c r="B6" s="50">
        <v>5</v>
      </c>
      <c r="C6" s="50">
        <v>77</v>
      </c>
      <c r="D6" s="51">
        <v>135.6</v>
      </c>
    </row>
    <row r="7" spans="1:4" x14ac:dyDescent="0.3">
      <c r="A7" s="50"/>
      <c r="B7" s="50">
        <v>6</v>
      </c>
      <c r="C7" s="50">
        <v>78</v>
      </c>
      <c r="D7" s="51">
        <v>136</v>
      </c>
    </row>
    <row r="8" spans="1:4" x14ac:dyDescent="0.3">
      <c r="A8" s="50"/>
      <c r="B8" s="50">
        <v>7</v>
      </c>
      <c r="C8" s="50">
        <v>79</v>
      </c>
      <c r="D8" s="51">
        <v>136.19999999999999</v>
      </c>
    </row>
    <row r="9" spans="1:4" x14ac:dyDescent="0.3">
      <c r="A9" s="50"/>
      <c r="B9" s="50">
        <v>8</v>
      </c>
      <c r="C9" s="50">
        <v>80</v>
      </c>
      <c r="D9" s="51">
        <v>136.6</v>
      </c>
    </row>
    <row r="10" spans="1:4" x14ac:dyDescent="0.3">
      <c r="A10" s="50"/>
      <c r="B10" s="50">
        <v>9</v>
      </c>
      <c r="C10" s="50">
        <v>81</v>
      </c>
      <c r="D10" s="51">
        <v>137.19999999999999</v>
      </c>
    </row>
    <row r="11" spans="1:4" x14ac:dyDescent="0.3">
      <c r="A11" s="50"/>
      <c r="B11" s="50">
        <v>10</v>
      </c>
      <c r="C11" s="50">
        <v>82</v>
      </c>
      <c r="D11" s="51">
        <v>137.4</v>
      </c>
    </row>
    <row r="12" spans="1:4" x14ac:dyDescent="0.3">
      <c r="A12" s="50"/>
      <c r="B12" s="50">
        <v>11</v>
      </c>
      <c r="C12" s="50">
        <v>83</v>
      </c>
      <c r="D12" s="51">
        <v>137.80000000000001</v>
      </c>
    </row>
    <row r="13" spans="1:4" x14ac:dyDescent="0.3">
      <c r="A13" s="53"/>
      <c r="B13" s="53">
        <v>12</v>
      </c>
      <c r="C13" s="53">
        <v>84</v>
      </c>
      <c r="D13" s="54">
        <v>137.9</v>
      </c>
    </row>
    <row r="14" spans="1:4" x14ac:dyDescent="0.3">
      <c r="A14" s="50">
        <v>1992</v>
      </c>
      <c r="B14" s="50">
        <v>1</v>
      </c>
      <c r="C14" s="50">
        <v>85</v>
      </c>
      <c r="D14" s="51">
        <v>138.1</v>
      </c>
    </row>
    <row r="15" spans="1:4" x14ac:dyDescent="0.3">
      <c r="A15" s="50"/>
      <c r="B15" s="50">
        <v>2</v>
      </c>
      <c r="C15" s="50">
        <v>86</v>
      </c>
      <c r="D15" s="51">
        <v>138.6</v>
      </c>
    </row>
    <row r="16" spans="1:4" x14ac:dyDescent="0.3">
      <c r="A16" s="50"/>
      <c r="B16" s="50">
        <v>3</v>
      </c>
      <c r="C16" s="50">
        <v>87</v>
      </c>
      <c r="D16" s="51">
        <v>139.30000000000001</v>
      </c>
    </row>
    <row r="17" spans="1:23" x14ac:dyDescent="0.3">
      <c r="A17" s="50"/>
      <c r="B17" s="50">
        <v>4</v>
      </c>
      <c r="C17" s="50">
        <v>88</v>
      </c>
      <c r="D17" s="51">
        <v>139.5</v>
      </c>
    </row>
    <row r="18" spans="1:23" x14ac:dyDescent="0.3">
      <c r="A18" s="50"/>
      <c r="B18" s="50">
        <v>5</v>
      </c>
      <c r="C18" s="50">
        <v>89</v>
      </c>
      <c r="D18" s="51">
        <v>139.69999999999999</v>
      </c>
    </row>
    <row r="19" spans="1:23" x14ac:dyDescent="0.3">
      <c r="A19" s="50"/>
      <c r="B19" s="50">
        <v>6</v>
      </c>
      <c r="C19" s="50">
        <v>90</v>
      </c>
      <c r="D19" s="51">
        <v>140.19999999999999</v>
      </c>
    </row>
    <row r="20" spans="1:23" x14ac:dyDescent="0.3">
      <c r="A20" s="50"/>
      <c r="B20" s="50">
        <v>7</v>
      </c>
      <c r="C20" s="50">
        <v>91</v>
      </c>
      <c r="D20" s="51">
        <v>140.5</v>
      </c>
    </row>
    <row r="21" spans="1:23" x14ac:dyDescent="0.3">
      <c r="A21" s="50"/>
      <c r="B21" s="50">
        <v>8</v>
      </c>
      <c r="C21" s="50">
        <v>92</v>
      </c>
      <c r="D21" s="51">
        <v>140.9</v>
      </c>
    </row>
    <row r="22" spans="1:23" x14ac:dyDescent="0.3">
      <c r="A22" s="50"/>
      <c r="B22" s="50">
        <v>9</v>
      </c>
      <c r="C22" s="50">
        <v>93</v>
      </c>
      <c r="D22" s="51">
        <v>141.30000000000001</v>
      </c>
      <c r="G22" s="121" t="s">
        <v>110</v>
      </c>
      <c r="H22" s="121"/>
      <c r="I22" s="121"/>
      <c r="J22" s="121"/>
      <c r="K22" s="121"/>
      <c r="L22" s="121"/>
      <c r="M22" s="121"/>
      <c r="N22" s="121"/>
      <c r="O22" s="121"/>
      <c r="P22" s="121"/>
      <c r="Q22" s="121"/>
      <c r="R22" s="121"/>
      <c r="S22" s="121"/>
      <c r="T22" s="121"/>
      <c r="U22" s="121"/>
      <c r="V22" s="121"/>
      <c r="W22" s="121"/>
    </row>
    <row r="23" spans="1:23" x14ac:dyDescent="0.3">
      <c r="A23" s="50"/>
      <c r="B23" s="50">
        <v>10</v>
      </c>
      <c r="C23" s="50">
        <v>94</v>
      </c>
      <c r="D23" s="51">
        <v>141.80000000000001</v>
      </c>
    </row>
    <row r="24" spans="1:23" x14ac:dyDescent="0.3">
      <c r="A24" s="50"/>
      <c r="B24" s="50">
        <v>11</v>
      </c>
      <c r="C24" s="50">
        <v>95</v>
      </c>
      <c r="D24" s="51">
        <v>142</v>
      </c>
    </row>
    <row r="25" spans="1:23" x14ac:dyDescent="0.3">
      <c r="A25" s="53"/>
      <c r="B25" s="53">
        <v>12</v>
      </c>
      <c r="C25" s="53">
        <v>96</v>
      </c>
      <c r="D25" s="54">
        <v>141.9</v>
      </c>
    </row>
    <row r="26" spans="1:23" x14ac:dyDescent="0.3">
      <c r="A26" s="50">
        <v>1993</v>
      </c>
      <c r="B26" s="50">
        <v>1</v>
      </c>
      <c r="C26" s="50">
        <v>97</v>
      </c>
      <c r="D26" s="51">
        <v>142.6</v>
      </c>
    </row>
    <row r="27" spans="1:23" x14ac:dyDescent="0.3">
      <c r="A27" s="50"/>
      <c r="B27" s="50">
        <v>2</v>
      </c>
      <c r="C27" s="50">
        <v>98</v>
      </c>
      <c r="D27" s="51">
        <v>143.1</v>
      </c>
    </row>
    <row r="28" spans="1:23" x14ac:dyDescent="0.3">
      <c r="A28" s="50"/>
      <c r="B28" s="50">
        <v>3</v>
      </c>
      <c r="C28" s="50">
        <v>99</v>
      </c>
      <c r="D28" s="51">
        <v>143.6</v>
      </c>
    </row>
    <row r="29" spans="1:23" x14ac:dyDescent="0.3">
      <c r="A29" s="50"/>
      <c r="B29" s="50">
        <v>4</v>
      </c>
      <c r="C29" s="50">
        <v>100</v>
      </c>
      <c r="D29" s="51">
        <v>144</v>
      </c>
    </row>
    <row r="30" spans="1:23" x14ac:dyDescent="0.3">
      <c r="A30" s="50"/>
      <c r="B30" s="50">
        <v>5</v>
      </c>
      <c r="C30" s="50">
        <v>101</v>
      </c>
      <c r="D30" s="51">
        <v>144.19999999999999</v>
      </c>
    </row>
    <row r="31" spans="1:23" x14ac:dyDescent="0.3">
      <c r="A31" s="50"/>
      <c r="B31" s="50">
        <v>6</v>
      </c>
      <c r="C31" s="50">
        <v>102</v>
      </c>
      <c r="D31" s="51">
        <v>144.4</v>
      </c>
    </row>
    <row r="32" spans="1:23" x14ac:dyDescent="0.3">
      <c r="A32" s="50"/>
      <c r="B32" s="50">
        <v>7</v>
      </c>
      <c r="C32" s="50">
        <v>103</v>
      </c>
      <c r="D32" s="51">
        <v>144.4</v>
      </c>
    </row>
    <row r="33" spans="1:4" x14ac:dyDescent="0.3">
      <c r="A33" s="50"/>
      <c r="B33" s="50">
        <v>8</v>
      </c>
      <c r="C33" s="50">
        <v>104</v>
      </c>
      <c r="D33" s="51">
        <v>144.80000000000001</v>
      </c>
    </row>
    <row r="34" spans="1:4" x14ac:dyDescent="0.3">
      <c r="A34" s="50"/>
      <c r="B34" s="50">
        <v>9</v>
      </c>
      <c r="C34" s="50">
        <v>105</v>
      </c>
      <c r="D34" s="51">
        <v>145.1</v>
      </c>
    </row>
    <row r="35" spans="1:4" x14ac:dyDescent="0.3">
      <c r="A35" s="50"/>
      <c r="B35" s="50">
        <v>10</v>
      </c>
      <c r="C35" s="50">
        <v>106</v>
      </c>
      <c r="D35" s="51">
        <v>145.69999999999999</v>
      </c>
    </row>
    <row r="36" spans="1:4" x14ac:dyDescent="0.3">
      <c r="A36" s="50"/>
      <c r="B36" s="50">
        <v>11</v>
      </c>
      <c r="C36" s="50">
        <v>107</v>
      </c>
      <c r="D36" s="51">
        <v>145.80000000000001</v>
      </c>
    </row>
    <row r="37" spans="1:4" x14ac:dyDescent="0.3">
      <c r="A37" s="53"/>
      <c r="B37" s="53">
        <v>12</v>
      </c>
      <c r="C37" s="53">
        <v>108</v>
      </c>
      <c r="D37" s="54">
        <v>145.80000000000001</v>
      </c>
    </row>
    <row r="38" spans="1:4" x14ac:dyDescent="0.3">
      <c r="A38" s="50">
        <v>1994</v>
      </c>
      <c r="B38" s="50">
        <v>1</v>
      </c>
      <c r="C38" s="50">
        <v>109</v>
      </c>
      <c r="D38" s="51">
        <v>146.19999999999999</v>
      </c>
    </row>
    <row r="39" spans="1:4" x14ac:dyDescent="0.3">
      <c r="A39" s="50"/>
      <c r="B39" s="50">
        <v>2</v>
      </c>
      <c r="C39" s="50">
        <v>110</v>
      </c>
      <c r="D39" s="51">
        <v>146.69999999999999</v>
      </c>
    </row>
    <row r="40" spans="1:4" x14ac:dyDescent="0.3">
      <c r="A40" s="50"/>
      <c r="B40" s="50">
        <v>3</v>
      </c>
      <c r="C40" s="50">
        <v>111</v>
      </c>
      <c r="D40" s="51">
        <v>147.19999999999999</v>
      </c>
    </row>
    <row r="41" spans="1:4" x14ac:dyDescent="0.3">
      <c r="A41" s="50"/>
      <c r="B41" s="50">
        <v>4</v>
      </c>
      <c r="C41" s="50">
        <v>112</v>
      </c>
      <c r="D41" s="51">
        <v>147.4</v>
      </c>
    </row>
    <row r="42" spans="1:4" x14ac:dyDescent="0.3">
      <c r="A42" s="50"/>
      <c r="B42" s="50">
        <v>5</v>
      </c>
      <c r="C42" s="50">
        <v>113</v>
      </c>
      <c r="D42" s="51">
        <v>147.5</v>
      </c>
    </row>
    <row r="43" spans="1:4" x14ac:dyDescent="0.3">
      <c r="A43" s="50"/>
      <c r="B43" s="50">
        <v>6</v>
      </c>
      <c r="C43" s="50">
        <v>114</v>
      </c>
      <c r="D43" s="51">
        <v>148</v>
      </c>
    </row>
    <row r="44" spans="1:4" x14ac:dyDescent="0.3">
      <c r="A44" s="50"/>
      <c r="B44" s="50">
        <v>7</v>
      </c>
      <c r="C44" s="50">
        <v>115</v>
      </c>
      <c r="D44" s="51">
        <v>148.4</v>
      </c>
    </row>
    <row r="45" spans="1:4" x14ac:dyDescent="0.3">
      <c r="A45" s="50"/>
      <c r="B45" s="50">
        <v>8</v>
      </c>
      <c r="C45" s="50">
        <v>116</v>
      </c>
      <c r="D45" s="51">
        <v>149</v>
      </c>
    </row>
    <row r="46" spans="1:4" x14ac:dyDescent="0.3">
      <c r="A46" s="50"/>
      <c r="B46" s="50">
        <v>9</v>
      </c>
      <c r="C46" s="50">
        <v>117</v>
      </c>
      <c r="D46" s="51">
        <v>149.4</v>
      </c>
    </row>
    <row r="47" spans="1:4" x14ac:dyDescent="0.3">
      <c r="A47" s="50"/>
      <c r="B47" s="50">
        <v>10</v>
      </c>
      <c r="C47" s="50">
        <v>118</v>
      </c>
      <c r="D47" s="51">
        <v>149.5</v>
      </c>
    </row>
    <row r="48" spans="1:4" x14ac:dyDescent="0.3">
      <c r="A48" s="50"/>
      <c r="B48" s="50">
        <v>11</v>
      </c>
      <c r="C48" s="50">
        <v>119</v>
      </c>
      <c r="D48" s="51">
        <v>149.69999999999999</v>
      </c>
    </row>
    <row r="49" spans="1:4" x14ac:dyDescent="0.3">
      <c r="A49" s="53"/>
      <c r="B49" s="53">
        <v>12</v>
      </c>
      <c r="C49" s="53">
        <v>120</v>
      </c>
      <c r="D49" s="54">
        <v>149.69999999999999</v>
      </c>
    </row>
    <row r="50" spans="1:4" x14ac:dyDescent="0.3">
      <c r="A50" s="50">
        <v>1995</v>
      </c>
      <c r="B50" s="50">
        <v>1</v>
      </c>
      <c r="C50" s="50">
        <v>121</v>
      </c>
      <c r="D50" s="51">
        <v>150.30000000000001</v>
      </c>
    </row>
    <row r="51" spans="1:4" x14ac:dyDescent="0.3">
      <c r="A51" s="50"/>
      <c r="B51" s="50">
        <v>2</v>
      </c>
      <c r="C51" s="50">
        <v>122</v>
      </c>
      <c r="D51" s="51">
        <v>150.9</v>
      </c>
    </row>
    <row r="52" spans="1:4" x14ac:dyDescent="0.3">
      <c r="A52" s="50"/>
      <c r="B52" s="50">
        <v>3</v>
      </c>
      <c r="C52" s="50">
        <v>123</v>
      </c>
      <c r="D52" s="51">
        <v>151.4</v>
      </c>
    </row>
    <row r="53" spans="1:4" x14ac:dyDescent="0.3">
      <c r="A53" s="50"/>
      <c r="B53" s="50">
        <v>4</v>
      </c>
      <c r="C53" s="50">
        <v>124</v>
      </c>
      <c r="D53" s="51">
        <v>151.9</v>
      </c>
    </row>
    <row r="54" spans="1:4" x14ac:dyDescent="0.3">
      <c r="A54" s="50"/>
      <c r="B54" s="50">
        <v>5</v>
      </c>
      <c r="C54" s="50">
        <v>125</v>
      </c>
      <c r="D54" s="51">
        <v>152.19999999999999</v>
      </c>
    </row>
    <row r="55" spans="1:4" x14ac:dyDescent="0.3">
      <c r="A55" s="50"/>
      <c r="B55" s="50">
        <v>6</v>
      </c>
      <c r="C55" s="50">
        <v>126</v>
      </c>
      <c r="D55" s="51">
        <v>152.5</v>
      </c>
    </row>
    <row r="56" spans="1:4" x14ac:dyDescent="0.3">
      <c r="A56" s="50"/>
      <c r="B56" s="50">
        <v>7</v>
      </c>
      <c r="C56" s="50">
        <v>127</v>
      </c>
      <c r="D56" s="51">
        <v>152.5</v>
      </c>
    </row>
    <row r="57" spans="1:4" x14ac:dyDescent="0.3">
      <c r="A57" s="50"/>
      <c r="B57" s="50">
        <v>8</v>
      </c>
      <c r="C57" s="50">
        <v>128</v>
      </c>
      <c r="D57" s="51">
        <v>152.9</v>
      </c>
    </row>
    <row r="58" spans="1:4" x14ac:dyDescent="0.3">
      <c r="A58" s="50"/>
      <c r="B58" s="50">
        <v>9</v>
      </c>
      <c r="C58" s="50">
        <v>129</v>
      </c>
      <c r="D58" s="51">
        <v>153.19999999999999</v>
      </c>
    </row>
    <row r="59" spans="1:4" x14ac:dyDescent="0.3">
      <c r="A59" s="50"/>
      <c r="B59" s="50">
        <v>10</v>
      </c>
      <c r="C59" s="50">
        <v>130</v>
      </c>
      <c r="D59" s="51">
        <v>153.69999999999999</v>
      </c>
    </row>
    <row r="60" spans="1:4" x14ac:dyDescent="0.3">
      <c r="A60" s="50"/>
      <c r="B60" s="50">
        <v>11</v>
      </c>
      <c r="C60" s="50">
        <v>131</v>
      </c>
      <c r="D60" s="51">
        <v>153.6</v>
      </c>
    </row>
    <row r="61" spans="1:4" x14ac:dyDescent="0.3">
      <c r="A61" s="53"/>
      <c r="B61" s="53">
        <v>12</v>
      </c>
      <c r="C61" s="53">
        <v>132</v>
      </c>
      <c r="D61" s="54">
        <v>153.5</v>
      </c>
    </row>
    <row r="62" spans="1:4" x14ac:dyDescent="0.3">
      <c r="A62" s="50">
        <v>1996</v>
      </c>
      <c r="B62" s="50">
        <v>1</v>
      </c>
      <c r="C62" s="50">
        <v>133</v>
      </c>
      <c r="D62" s="51">
        <v>154.4</v>
      </c>
    </row>
    <row r="63" spans="1:4" x14ac:dyDescent="0.3">
      <c r="A63" s="50"/>
      <c r="B63" s="50">
        <v>2</v>
      </c>
      <c r="C63" s="50">
        <v>134</v>
      </c>
      <c r="D63" s="51">
        <v>154.9</v>
      </c>
    </row>
    <row r="64" spans="1:4" x14ac:dyDescent="0.3">
      <c r="A64" s="50"/>
      <c r="B64" s="50">
        <v>3</v>
      </c>
      <c r="C64" s="50">
        <v>135</v>
      </c>
      <c r="D64" s="51">
        <v>155.69999999999999</v>
      </c>
    </row>
    <row r="65" spans="1:4" x14ac:dyDescent="0.3">
      <c r="A65" s="50"/>
      <c r="B65" s="50">
        <v>4</v>
      </c>
      <c r="C65" s="50">
        <v>136</v>
      </c>
      <c r="D65" s="51">
        <v>156.30000000000001</v>
      </c>
    </row>
    <row r="66" spans="1:4" x14ac:dyDescent="0.3">
      <c r="A66" s="50"/>
      <c r="B66" s="50">
        <v>5</v>
      </c>
      <c r="C66" s="50">
        <v>137</v>
      </c>
      <c r="D66" s="51">
        <v>156.6</v>
      </c>
    </row>
    <row r="67" spans="1:4" x14ac:dyDescent="0.3">
      <c r="A67" s="50"/>
      <c r="B67" s="50">
        <v>6</v>
      </c>
      <c r="C67" s="50">
        <v>138</v>
      </c>
      <c r="D67" s="51">
        <v>156.69999999999999</v>
      </c>
    </row>
    <row r="68" spans="1:4" x14ac:dyDescent="0.3">
      <c r="A68" s="50"/>
      <c r="B68" s="50">
        <v>7</v>
      </c>
      <c r="C68" s="50">
        <v>139</v>
      </c>
      <c r="D68" s="51">
        <v>157</v>
      </c>
    </row>
    <row r="69" spans="1:4" x14ac:dyDescent="0.3">
      <c r="A69" s="50"/>
      <c r="B69" s="50">
        <v>8</v>
      </c>
      <c r="C69" s="50">
        <v>140</v>
      </c>
      <c r="D69" s="51">
        <v>157.30000000000001</v>
      </c>
    </row>
    <row r="70" spans="1:4" x14ac:dyDescent="0.3">
      <c r="A70" s="50"/>
      <c r="B70" s="50">
        <v>9</v>
      </c>
      <c r="C70" s="50">
        <v>141</v>
      </c>
      <c r="D70" s="51">
        <v>157.80000000000001</v>
      </c>
    </row>
    <row r="71" spans="1:4" x14ac:dyDescent="0.3">
      <c r="A71" s="50"/>
      <c r="B71" s="50">
        <v>10</v>
      </c>
      <c r="C71" s="50">
        <v>142</v>
      </c>
      <c r="D71" s="51">
        <v>158.30000000000001</v>
      </c>
    </row>
    <row r="72" spans="1:4" x14ac:dyDescent="0.3">
      <c r="A72" s="50"/>
      <c r="B72" s="50">
        <v>11</v>
      </c>
      <c r="C72" s="50">
        <v>143</v>
      </c>
      <c r="D72" s="51">
        <v>158.6</v>
      </c>
    </row>
    <row r="73" spans="1:4" x14ac:dyDescent="0.3">
      <c r="A73" s="53"/>
      <c r="B73" s="53">
        <v>12</v>
      </c>
      <c r="C73" s="53">
        <v>144</v>
      </c>
      <c r="D73" s="54">
        <v>158.6</v>
      </c>
    </row>
    <row r="74" spans="1:4" x14ac:dyDescent="0.3">
      <c r="A74" s="50">
        <v>1997</v>
      </c>
      <c r="B74" s="50">
        <v>1</v>
      </c>
      <c r="C74" s="50">
        <v>145</v>
      </c>
      <c r="D74" s="51">
        <v>159.1</v>
      </c>
    </row>
    <row r="75" spans="1:4" x14ac:dyDescent="0.3">
      <c r="A75" s="50"/>
      <c r="B75" s="50">
        <v>2</v>
      </c>
      <c r="C75" s="50">
        <v>146</v>
      </c>
      <c r="D75" s="51">
        <v>159.6</v>
      </c>
    </row>
    <row r="76" spans="1:4" x14ac:dyDescent="0.3">
      <c r="A76" s="50"/>
      <c r="B76" s="50">
        <v>3</v>
      </c>
      <c r="C76" s="50">
        <v>147</v>
      </c>
      <c r="D76" s="51">
        <v>160</v>
      </c>
    </row>
    <row r="77" spans="1:4" x14ac:dyDescent="0.3">
      <c r="A77" s="50"/>
      <c r="B77" s="50">
        <v>4</v>
      </c>
      <c r="C77" s="50">
        <v>148</v>
      </c>
      <c r="D77" s="51">
        <v>160.19999999999999</v>
      </c>
    </row>
    <row r="78" spans="1:4" x14ac:dyDescent="0.3">
      <c r="A78" s="50"/>
      <c r="B78" s="50">
        <v>5</v>
      </c>
      <c r="C78" s="50">
        <v>149</v>
      </c>
      <c r="D78" s="51">
        <v>160.1</v>
      </c>
    </row>
    <row r="79" spans="1:4" x14ac:dyDescent="0.3">
      <c r="A79" s="50"/>
      <c r="B79" s="50">
        <v>6</v>
      </c>
      <c r="C79" s="50">
        <v>150</v>
      </c>
      <c r="D79" s="51">
        <v>160.30000000000001</v>
      </c>
    </row>
    <row r="80" spans="1:4" x14ac:dyDescent="0.3">
      <c r="A80" s="50"/>
      <c r="B80" s="50">
        <v>7</v>
      </c>
      <c r="C80" s="50">
        <v>151</v>
      </c>
      <c r="D80" s="51">
        <v>160.5</v>
      </c>
    </row>
    <row r="81" spans="1:4" x14ac:dyDescent="0.3">
      <c r="A81" s="50"/>
      <c r="B81" s="50">
        <v>8</v>
      </c>
      <c r="C81" s="50">
        <v>152</v>
      </c>
      <c r="D81" s="51">
        <v>160.80000000000001</v>
      </c>
    </row>
    <row r="82" spans="1:4" x14ac:dyDescent="0.3">
      <c r="A82" s="50"/>
      <c r="B82" s="50">
        <v>9</v>
      </c>
      <c r="C82" s="50">
        <v>153</v>
      </c>
      <c r="D82" s="51">
        <v>161.19999999999999</v>
      </c>
    </row>
    <row r="83" spans="1:4" x14ac:dyDescent="0.3">
      <c r="A83" s="50"/>
      <c r="B83" s="50">
        <v>10</v>
      </c>
      <c r="C83" s="50">
        <v>154</v>
      </c>
      <c r="D83" s="51">
        <v>161.6</v>
      </c>
    </row>
    <row r="84" spans="1:4" x14ac:dyDescent="0.3">
      <c r="A84" s="50"/>
      <c r="B84" s="50">
        <v>11</v>
      </c>
      <c r="C84" s="50">
        <v>155</v>
      </c>
      <c r="D84" s="51">
        <v>161.5</v>
      </c>
    </row>
    <row r="85" spans="1:4" x14ac:dyDescent="0.3">
      <c r="A85" s="53"/>
      <c r="B85" s="53">
        <v>12</v>
      </c>
      <c r="C85" s="53">
        <v>156</v>
      </c>
      <c r="D85" s="54">
        <v>161.30000000000001</v>
      </c>
    </row>
    <row r="86" spans="1:4" x14ac:dyDescent="0.3">
      <c r="A86" s="50">
        <v>1998</v>
      </c>
      <c r="B86" s="50">
        <v>1</v>
      </c>
      <c r="C86" s="50">
        <v>157</v>
      </c>
      <c r="D86" s="51">
        <v>161.6</v>
      </c>
    </row>
    <row r="87" spans="1:4" x14ac:dyDescent="0.3">
      <c r="A87" s="50"/>
      <c r="B87" s="50">
        <v>2</v>
      </c>
      <c r="C87" s="50">
        <v>158</v>
      </c>
      <c r="D87" s="51">
        <v>161.9</v>
      </c>
    </row>
    <row r="88" spans="1:4" x14ac:dyDescent="0.3">
      <c r="A88" s="50"/>
      <c r="B88" s="50">
        <v>3</v>
      </c>
      <c r="C88" s="50">
        <v>159</v>
      </c>
      <c r="D88" s="51">
        <v>162.19999999999999</v>
      </c>
    </row>
    <row r="89" spans="1:4" x14ac:dyDescent="0.3">
      <c r="A89" s="50"/>
      <c r="B89" s="50">
        <v>4</v>
      </c>
      <c r="C89" s="50">
        <v>160</v>
      </c>
      <c r="D89" s="51">
        <v>162.5</v>
      </c>
    </row>
    <row r="90" spans="1:4" x14ac:dyDescent="0.3">
      <c r="A90" s="50"/>
      <c r="B90" s="50">
        <v>5</v>
      </c>
      <c r="C90" s="50">
        <v>161</v>
      </c>
      <c r="D90" s="51">
        <v>162.80000000000001</v>
      </c>
    </row>
    <row r="91" spans="1:4" x14ac:dyDescent="0.3">
      <c r="A91" s="50"/>
      <c r="B91" s="50">
        <v>6</v>
      </c>
      <c r="C91" s="50">
        <v>162</v>
      </c>
      <c r="D91" s="51">
        <v>163</v>
      </c>
    </row>
    <row r="92" spans="1:4" x14ac:dyDescent="0.3">
      <c r="A92" s="50"/>
      <c r="B92" s="50">
        <v>7</v>
      </c>
      <c r="C92" s="50">
        <v>163</v>
      </c>
      <c r="D92" s="51">
        <v>163.19999999999999</v>
      </c>
    </row>
    <row r="93" spans="1:4" x14ac:dyDescent="0.3">
      <c r="A93" s="50"/>
      <c r="B93" s="50">
        <v>8</v>
      </c>
      <c r="C93" s="50">
        <v>164</v>
      </c>
      <c r="D93" s="51">
        <v>163.4</v>
      </c>
    </row>
    <row r="94" spans="1:4" x14ac:dyDescent="0.3">
      <c r="A94" s="50"/>
      <c r="B94" s="50">
        <v>9</v>
      </c>
      <c r="C94" s="50">
        <v>165</v>
      </c>
      <c r="D94" s="51">
        <v>163.6</v>
      </c>
    </row>
    <row r="95" spans="1:4" x14ac:dyDescent="0.3">
      <c r="A95" s="50"/>
      <c r="B95" s="50">
        <v>10</v>
      </c>
      <c r="C95" s="50">
        <v>166</v>
      </c>
      <c r="D95" s="51">
        <v>164</v>
      </c>
    </row>
    <row r="96" spans="1:4" x14ac:dyDescent="0.3">
      <c r="A96" s="50"/>
      <c r="B96" s="50">
        <v>11</v>
      </c>
      <c r="C96" s="50">
        <v>167</v>
      </c>
      <c r="D96" s="51">
        <v>164</v>
      </c>
    </row>
    <row r="97" spans="1:4" x14ac:dyDescent="0.3">
      <c r="A97" s="53"/>
      <c r="B97" s="53">
        <v>12</v>
      </c>
      <c r="C97" s="53">
        <v>168</v>
      </c>
      <c r="D97" s="54">
        <v>163.9</v>
      </c>
    </row>
    <row r="98" spans="1:4" x14ac:dyDescent="0.3">
      <c r="A98" s="50">
        <v>1999</v>
      </c>
      <c r="B98" s="50">
        <v>1</v>
      </c>
      <c r="C98" s="50">
        <v>169</v>
      </c>
      <c r="D98" s="51">
        <v>164.3</v>
      </c>
    </row>
    <row r="99" spans="1:4" x14ac:dyDescent="0.3">
      <c r="A99" s="50"/>
      <c r="B99" s="50">
        <v>2</v>
      </c>
      <c r="C99" s="50">
        <v>170</v>
      </c>
      <c r="D99" s="51">
        <v>164.5</v>
      </c>
    </row>
    <row r="100" spans="1:4" x14ac:dyDescent="0.3">
      <c r="A100" s="50"/>
      <c r="B100" s="50">
        <v>3</v>
      </c>
      <c r="C100" s="50">
        <v>171</v>
      </c>
      <c r="D100" s="51">
        <v>165</v>
      </c>
    </row>
    <row r="101" spans="1:4" x14ac:dyDescent="0.3">
      <c r="A101" s="50"/>
      <c r="B101" s="50">
        <v>4</v>
      </c>
      <c r="C101" s="50">
        <v>172</v>
      </c>
      <c r="D101" s="51">
        <v>166.2</v>
      </c>
    </row>
    <row r="102" spans="1:4" x14ac:dyDescent="0.3">
      <c r="A102" s="50"/>
      <c r="B102" s="50">
        <v>5</v>
      </c>
      <c r="C102" s="50">
        <v>173</v>
      </c>
      <c r="D102" s="51">
        <v>166.2</v>
      </c>
    </row>
    <row r="103" spans="1:4" x14ac:dyDescent="0.3">
      <c r="A103" s="50"/>
      <c r="B103" s="50">
        <v>6</v>
      </c>
      <c r="C103" s="50">
        <v>174</v>
      </c>
      <c r="D103" s="51">
        <v>166.2</v>
      </c>
    </row>
    <row r="104" spans="1:4" x14ac:dyDescent="0.3">
      <c r="A104" s="50"/>
      <c r="B104" s="50">
        <v>7</v>
      </c>
      <c r="C104" s="50">
        <v>175</v>
      </c>
      <c r="D104" s="51">
        <v>166.7</v>
      </c>
    </row>
    <row r="105" spans="1:4" x14ac:dyDescent="0.3">
      <c r="A105" s="50"/>
      <c r="B105" s="50">
        <v>8</v>
      </c>
      <c r="C105" s="50">
        <v>176</v>
      </c>
      <c r="D105" s="51">
        <v>167.1</v>
      </c>
    </row>
    <row r="106" spans="1:4" x14ac:dyDescent="0.3">
      <c r="A106" s="50"/>
      <c r="B106" s="50">
        <v>9</v>
      </c>
      <c r="C106" s="50">
        <v>177</v>
      </c>
      <c r="D106" s="51">
        <v>167.9</v>
      </c>
    </row>
    <row r="107" spans="1:4" x14ac:dyDescent="0.3">
      <c r="A107" s="50"/>
      <c r="B107" s="50">
        <v>10</v>
      </c>
      <c r="C107" s="50">
        <v>178</v>
      </c>
      <c r="D107" s="51">
        <v>168.2</v>
      </c>
    </row>
    <row r="108" spans="1:4" x14ac:dyDescent="0.3">
      <c r="A108" s="50"/>
      <c r="B108" s="50">
        <v>11</v>
      </c>
      <c r="C108" s="50">
        <v>179</v>
      </c>
      <c r="D108" s="51">
        <v>168.3</v>
      </c>
    </row>
    <row r="109" spans="1:4" x14ac:dyDescent="0.3">
      <c r="A109" s="53"/>
      <c r="B109" s="53">
        <v>12</v>
      </c>
      <c r="C109" s="53">
        <v>180</v>
      </c>
      <c r="D109" s="54">
        <v>168.3</v>
      </c>
    </row>
    <row r="110" spans="1:4" x14ac:dyDescent="0.3">
      <c r="A110" s="50">
        <v>2000</v>
      </c>
      <c r="B110" s="50">
        <v>1</v>
      </c>
      <c r="C110" s="50">
        <v>181</v>
      </c>
      <c r="D110" s="51">
        <v>166.6</v>
      </c>
    </row>
    <row r="111" spans="1:4" x14ac:dyDescent="0.3">
      <c r="A111" s="50"/>
      <c r="B111" s="50">
        <v>2</v>
      </c>
      <c r="C111" s="50">
        <v>182</v>
      </c>
      <c r="D111" s="51">
        <v>168.8</v>
      </c>
    </row>
    <row r="112" spans="1:4" x14ac:dyDescent="0.3">
      <c r="A112" s="50"/>
      <c r="B112" s="50">
        <v>3</v>
      </c>
      <c r="C112" s="50">
        <v>183</v>
      </c>
      <c r="D112" s="51">
        <v>169.8</v>
      </c>
    </row>
    <row r="113" spans="1:4" x14ac:dyDescent="0.3">
      <c r="A113" s="50"/>
      <c r="B113" s="50">
        <v>4</v>
      </c>
      <c r="C113" s="50">
        <v>184</v>
      </c>
      <c r="D113" s="51">
        <v>171.2</v>
      </c>
    </row>
    <row r="114" spans="1:4" x14ac:dyDescent="0.3">
      <c r="A114" s="50"/>
      <c r="B114" s="50">
        <v>5</v>
      </c>
      <c r="C114" s="50">
        <v>185</v>
      </c>
      <c r="D114" s="51">
        <v>171.3</v>
      </c>
    </row>
    <row r="115" spans="1:4" x14ac:dyDescent="0.3">
      <c r="A115" s="50"/>
      <c r="B115" s="50">
        <v>6</v>
      </c>
      <c r="C115" s="50">
        <v>186</v>
      </c>
      <c r="D115" s="51">
        <v>171.5</v>
      </c>
    </row>
    <row r="116" spans="1:4" x14ac:dyDescent="0.3">
      <c r="A116" s="50"/>
      <c r="B116" s="50">
        <v>7</v>
      </c>
      <c r="C116" s="50">
        <v>187</v>
      </c>
      <c r="D116" s="51">
        <v>172.4</v>
      </c>
    </row>
    <row r="117" spans="1:4" x14ac:dyDescent="0.3">
      <c r="A117" s="50"/>
      <c r="B117" s="50">
        <v>8</v>
      </c>
      <c r="C117" s="50">
        <v>188</v>
      </c>
      <c r="D117" s="51">
        <v>172.8</v>
      </c>
    </row>
    <row r="118" spans="1:4" x14ac:dyDescent="0.3">
      <c r="A118" s="50"/>
      <c r="B118" s="50">
        <v>9</v>
      </c>
      <c r="C118" s="50">
        <v>189</v>
      </c>
      <c r="D118" s="51">
        <v>173.7</v>
      </c>
    </row>
    <row r="119" spans="1:4" x14ac:dyDescent="0.3">
      <c r="A119" s="50"/>
      <c r="B119" s="50">
        <v>10</v>
      </c>
      <c r="C119" s="50">
        <v>190</v>
      </c>
      <c r="D119" s="51">
        <v>174</v>
      </c>
    </row>
    <row r="120" spans="1:4" x14ac:dyDescent="0.3">
      <c r="A120" s="50"/>
      <c r="B120" s="50">
        <v>11</v>
      </c>
      <c r="C120" s="50">
        <v>191</v>
      </c>
      <c r="D120" s="51">
        <v>174.1</v>
      </c>
    </row>
    <row r="121" spans="1:4" x14ac:dyDescent="0.3">
      <c r="A121" s="53"/>
      <c r="B121" s="53">
        <v>12</v>
      </c>
      <c r="C121" s="53">
        <v>192</v>
      </c>
      <c r="D121" s="54">
        <v>174</v>
      </c>
    </row>
    <row r="122" spans="1:4" x14ac:dyDescent="0.3">
      <c r="A122" s="50">
        <v>2001</v>
      </c>
      <c r="B122" s="50">
        <v>1</v>
      </c>
      <c r="C122" s="50">
        <v>193</v>
      </c>
      <c r="D122" s="51">
        <v>175.1</v>
      </c>
    </row>
    <row r="123" spans="1:4" x14ac:dyDescent="0.3">
      <c r="A123" s="50"/>
      <c r="B123" s="50">
        <v>2</v>
      </c>
      <c r="C123" s="50">
        <v>194</v>
      </c>
      <c r="D123" s="51">
        <v>175.8</v>
      </c>
    </row>
    <row r="124" spans="1:4" x14ac:dyDescent="0.3">
      <c r="A124" s="50"/>
      <c r="B124" s="50">
        <v>3</v>
      </c>
      <c r="C124" s="50">
        <v>195</v>
      </c>
      <c r="D124" s="51">
        <v>176.2</v>
      </c>
    </row>
    <row r="125" spans="1:4" x14ac:dyDescent="0.3">
      <c r="A125" s="50"/>
      <c r="B125" s="50">
        <v>4</v>
      </c>
      <c r="C125" s="50">
        <v>196</v>
      </c>
      <c r="D125" s="51">
        <v>176.9</v>
      </c>
    </row>
    <row r="126" spans="1:4" x14ac:dyDescent="0.3">
      <c r="A126" s="50"/>
      <c r="B126" s="50">
        <v>5</v>
      </c>
      <c r="C126" s="50">
        <v>197</v>
      </c>
      <c r="D126" s="51">
        <v>177.7</v>
      </c>
    </row>
    <row r="127" spans="1:4" x14ac:dyDescent="0.3">
      <c r="A127" s="50"/>
      <c r="B127" s="50">
        <v>6</v>
      </c>
      <c r="C127" s="50">
        <v>198</v>
      </c>
      <c r="D127" s="51">
        <v>178</v>
      </c>
    </row>
    <row r="128" spans="1:4" x14ac:dyDescent="0.3">
      <c r="A128" s="50"/>
      <c r="B128" s="50">
        <v>7</v>
      </c>
      <c r="C128" s="50">
        <v>199</v>
      </c>
      <c r="D128" s="51">
        <v>177.5</v>
      </c>
    </row>
    <row r="129" spans="1:4" x14ac:dyDescent="0.3">
      <c r="A129" s="50"/>
      <c r="B129" s="50">
        <v>8</v>
      </c>
      <c r="C129" s="50">
        <v>200</v>
      </c>
      <c r="D129" s="51">
        <v>177.5</v>
      </c>
    </row>
    <row r="130" spans="1:4" x14ac:dyDescent="0.3">
      <c r="A130" s="50"/>
      <c r="B130" s="50">
        <v>9</v>
      </c>
      <c r="C130" s="50">
        <v>201</v>
      </c>
      <c r="D130" s="51">
        <v>178.3</v>
      </c>
    </row>
    <row r="131" spans="1:4" x14ac:dyDescent="0.3">
      <c r="A131" s="50"/>
      <c r="B131" s="50">
        <v>10</v>
      </c>
      <c r="C131" s="50">
        <v>202</v>
      </c>
      <c r="D131" s="51">
        <v>177.7</v>
      </c>
    </row>
    <row r="132" spans="1:4" x14ac:dyDescent="0.3">
      <c r="A132" s="50"/>
      <c r="B132" s="50">
        <v>11</v>
      </c>
      <c r="C132" s="50">
        <v>203</v>
      </c>
      <c r="D132" s="51">
        <v>177.4</v>
      </c>
    </row>
    <row r="133" spans="1:4" x14ac:dyDescent="0.3">
      <c r="A133" s="53"/>
      <c r="B133" s="53">
        <v>12</v>
      </c>
      <c r="C133" s="53">
        <v>204</v>
      </c>
      <c r="D133" s="54">
        <v>176.7</v>
      </c>
    </row>
    <row r="134" spans="1:4" x14ac:dyDescent="0.3">
      <c r="A134" s="50">
        <v>2002</v>
      </c>
      <c r="B134" s="50">
        <v>1</v>
      </c>
      <c r="C134" s="50">
        <v>205</v>
      </c>
      <c r="D134" s="51">
        <v>177.1</v>
      </c>
    </row>
    <row r="135" spans="1:4" x14ac:dyDescent="0.3">
      <c r="A135" s="50"/>
      <c r="B135" s="50">
        <v>2</v>
      </c>
      <c r="C135" s="50">
        <v>206</v>
      </c>
      <c r="D135" s="51">
        <v>177.8</v>
      </c>
    </row>
    <row r="136" spans="1:4" x14ac:dyDescent="0.3">
      <c r="A136" s="50"/>
      <c r="B136" s="50">
        <v>3</v>
      </c>
      <c r="C136" s="50">
        <v>207</v>
      </c>
      <c r="D136" s="51">
        <v>178.8</v>
      </c>
    </row>
    <row r="137" spans="1:4" x14ac:dyDescent="0.3">
      <c r="A137" s="50"/>
      <c r="B137" s="50">
        <v>4</v>
      </c>
      <c r="C137" s="50">
        <v>208</v>
      </c>
      <c r="D137" s="51">
        <v>179.8</v>
      </c>
    </row>
    <row r="138" spans="1:4" x14ac:dyDescent="0.3">
      <c r="A138" s="50"/>
      <c r="B138" s="50">
        <v>5</v>
      </c>
      <c r="C138" s="50">
        <v>209</v>
      </c>
      <c r="D138" s="51">
        <v>179.8</v>
      </c>
    </row>
    <row r="139" spans="1:4" x14ac:dyDescent="0.3">
      <c r="A139" s="50"/>
      <c r="B139" s="50">
        <v>6</v>
      </c>
      <c r="C139" s="50">
        <v>210</v>
      </c>
      <c r="D139" s="51">
        <v>179.9</v>
      </c>
    </row>
    <row r="140" spans="1:4" x14ac:dyDescent="0.3">
      <c r="A140" s="50"/>
      <c r="B140" s="50">
        <v>7</v>
      </c>
      <c r="C140" s="50">
        <v>211</v>
      </c>
      <c r="D140" s="51">
        <v>180.1</v>
      </c>
    </row>
    <row r="141" spans="1:4" x14ac:dyDescent="0.3">
      <c r="A141" s="50"/>
      <c r="B141" s="50">
        <v>8</v>
      </c>
      <c r="C141" s="50">
        <v>212</v>
      </c>
      <c r="D141" s="51">
        <v>180.7</v>
      </c>
    </row>
    <row r="142" spans="1:4" x14ac:dyDescent="0.3">
      <c r="A142" s="50"/>
      <c r="B142" s="50">
        <v>9</v>
      </c>
      <c r="C142" s="50">
        <v>213</v>
      </c>
      <c r="D142" s="51">
        <v>181</v>
      </c>
    </row>
    <row r="143" spans="1:4" x14ac:dyDescent="0.3">
      <c r="A143" s="50"/>
      <c r="B143" s="50">
        <v>10</v>
      </c>
      <c r="C143" s="50">
        <v>214</v>
      </c>
      <c r="D143" s="51">
        <v>181.3</v>
      </c>
    </row>
    <row r="144" spans="1:4" x14ac:dyDescent="0.3">
      <c r="A144" s="50"/>
      <c r="B144" s="50">
        <v>11</v>
      </c>
      <c r="C144" s="50">
        <v>215</v>
      </c>
      <c r="D144" s="51">
        <v>181.3</v>
      </c>
    </row>
    <row r="145" spans="1:4" x14ac:dyDescent="0.3">
      <c r="A145" s="53"/>
      <c r="B145" s="53">
        <v>12</v>
      </c>
      <c r="C145" s="53">
        <v>216</v>
      </c>
      <c r="D145" s="54">
        <v>180.9</v>
      </c>
    </row>
    <row r="146" spans="1:4" x14ac:dyDescent="0.3">
      <c r="A146" s="50">
        <v>2003</v>
      </c>
      <c r="B146" s="50">
        <v>1</v>
      </c>
      <c r="C146" s="50">
        <v>217</v>
      </c>
      <c r="D146" s="51">
        <v>181.7</v>
      </c>
    </row>
    <row r="147" spans="1:4" x14ac:dyDescent="0.3">
      <c r="A147" s="50"/>
      <c r="B147" s="50">
        <v>2</v>
      </c>
      <c r="C147" s="50">
        <v>218</v>
      </c>
      <c r="D147" s="51">
        <v>183.1</v>
      </c>
    </row>
    <row r="148" spans="1:4" x14ac:dyDescent="0.3">
      <c r="A148" s="50"/>
      <c r="B148" s="50">
        <v>3</v>
      </c>
      <c r="C148" s="50">
        <v>219</v>
      </c>
      <c r="D148" s="51">
        <v>184.2</v>
      </c>
    </row>
    <row r="149" spans="1:4" x14ac:dyDescent="0.3">
      <c r="A149" s="50"/>
      <c r="B149" s="50">
        <v>4</v>
      </c>
      <c r="C149" s="50">
        <v>220</v>
      </c>
      <c r="D149" s="51">
        <v>183.8</v>
      </c>
    </row>
    <row r="150" spans="1:4" x14ac:dyDescent="0.3">
      <c r="A150" s="50"/>
      <c r="B150" s="50">
        <v>5</v>
      </c>
      <c r="C150" s="50">
        <v>221</v>
      </c>
      <c r="D150" s="51">
        <v>183.5</v>
      </c>
    </row>
    <row r="151" spans="1:4" x14ac:dyDescent="0.3">
      <c r="A151" s="50"/>
      <c r="B151" s="50">
        <v>6</v>
      </c>
      <c r="C151" s="50">
        <v>222</v>
      </c>
      <c r="D151" s="51">
        <v>183.7</v>
      </c>
    </row>
    <row r="152" spans="1:4" x14ac:dyDescent="0.3">
      <c r="A152" s="50"/>
      <c r="B152" s="50">
        <v>7</v>
      </c>
      <c r="C152" s="50">
        <v>223</v>
      </c>
      <c r="D152" s="51">
        <v>183.9</v>
      </c>
    </row>
    <row r="153" spans="1:4" x14ac:dyDescent="0.3">
      <c r="A153" s="50"/>
      <c r="B153" s="50">
        <v>8</v>
      </c>
      <c r="C153" s="50">
        <v>224</v>
      </c>
      <c r="D153" s="51">
        <v>184.6</v>
      </c>
    </row>
    <row r="154" spans="1:4" x14ac:dyDescent="0.3">
      <c r="A154" s="50"/>
      <c r="B154" s="50">
        <v>9</v>
      </c>
      <c r="C154" s="50">
        <v>225</v>
      </c>
      <c r="D154" s="51">
        <v>185.2</v>
      </c>
    </row>
    <row r="155" spans="1:4" x14ac:dyDescent="0.3">
      <c r="A155" s="50"/>
      <c r="B155" s="50">
        <v>10</v>
      </c>
      <c r="C155" s="50">
        <v>226</v>
      </c>
      <c r="D155" s="51">
        <v>185</v>
      </c>
    </row>
    <row r="156" spans="1:4" x14ac:dyDescent="0.3">
      <c r="A156" s="50"/>
      <c r="B156" s="50">
        <v>11</v>
      </c>
      <c r="C156" s="50">
        <v>227</v>
      </c>
      <c r="D156" s="51">
        <v>184.5</v>
      </c>
    </row>
    <row r="157" spans="1:4" x14ac:dyDescent="0.3">
      <c r="A157" s="53"/>
      <c r="B157" s="53">
        <v>12</v>
      </c>
      <c r="C157" s="53">
        <v>228</v>
      </c>
      <c r="D157" s="54">
        <v>184.3</v>
      </c>
    </row>
    <row r="158" spans="1:4" x14ac:dyDescent="0.3">
      <c r="A158" s="50">
        <v>2004</v>
      </c>
      <c r="B158" s="50">
        <v>1</v>
      </c>
      <c r="C158" s="50">
        <v>229</v>
      </c>
      <c r="D158" s="51">
        <v>185.2</v>
      </c>
    </row>
    <row r="159" spans="1:4" x14ac:dyDescent="0.3">
      <c r="A159" s="50"/>
      <c r="B159" s="50">
        <v>2</v>
      </c>
      <c r="C159" s="50">
        <v>230</v>
      </c>
      <c r="D159" s="51">
        <v>186.2</v>
      </c>
    </row>
    <row r="160" spans="1:4" x14ac:dyDescent="0.3">
      <c r="A160" s="50"/>
      <c r="B160" s="50">
        <v>3</v>
      </c>
      <c r="C160" s="50">
        <v>231</v>
      </c>
      <c r="D160" s="51">
        <v>187.4</v>
      </c>
    </row>
    <row r="161" spans="1:4" x14ac:dyDescent="0.3">
      <c r="A161" s="50"/>
      <c r="B161" s="50">
        <v>4</v>
      </c>
      <c r="C161" s="50">
        <v>232</v>
      </c>
      <c r="D161" s="51">
        <v>188</v>
      </c>
    </row>
    <row r="162" spans="1:4" x14ac:dyDescent="0.3">
      <c r="A162" s="50"/>
      <c r="B162" s="50">
        <v>5</v>
      </c>
      <c r="C162" s="50">
        <v>233</v>
      </c>
      <c r="D162" s="51">
        <v>189.1</v>
      </c>
    </row>
    <row r="163" spans="1:4" x14ac:dyDescent="0.3">
      <c r="A163" s="50"/>
      <c r="B163" s="50">
        <v>6</v>
      </c>
      <c r="C163" s="50">
        <v>234</v>
      </c>
      <c r="D163" s="51">
        <v>189.7</v>
      </c>
    </row>
    <row r="164" spans="1:4" x14ac:dyDescent="0.3">
      <c r="A164" s="50"/>
      <c r="B164" s="50">
        <v>7</v>
      </c>
      <c r="C164" s="50">
        <v>235</v>
      </c>
      <c r="D164" s="51">
        <v>189.4</v>
      </c>
    </row>
    <row r="165" spans="1:4" x14ac:dyDescent="0.3">
      <c r="A165" s="50"/>
      <c r="B165" s="50">
        <v>8</v>
      </c>
      <c r="C165" s="50">
        <v>236</v>
      </c>
      <c r="D165" s="51">
        <v>189.5</v>
      </c>
    </row>
    <row r="166" spans="1:4" x14ac:dyDescent="0.3">
      <c r="A166" s="50"/>
      <c r="B166" s="50">
        <v>9</v>
      </c>
      <c r="C166" s="50">
        <v>237</v>
      </c>
      <c r="D166" s="51">
        <v>189.9</v>
      </c>
    </row>
    <row r="167" spans="1:4" x14ac:dyDescent="0.3">
      <c r="A167" s="50"/>
      <c r="B167" s="50">
        <v>10</v>
      </c>
      <c r="C167" s="50">
        <v>238</v>
      </c>
      <c r="D167" s="51">
        <v>190.9</v>
      </c>
    </row>
    <row r="168" spans="1:4" x14ac:dyDescent="0.3">
      <c r="A168" s="50"/>
      <c r="B168" s="50">
        <v>11</v>
      </c>
      <c r="C168" s="50">
        <v>239</v>
      </c>
      <c r="D168" s="51">
        <v>191</v>
      </c>
    </row>
    <row r="169" spans="1:4" x14ac:dyDescent="0.3">
      <c r="A169" s="53"/>
      <c r="B169" s="53">
        <v>12</v>
      </c>
      <c r="C169" s="53">
        <v>240</v>
      </c>
      <c r="D169" s="54">
        <v>190.3</v>
      </c>
    </row>
    <row r="170" spans="1:4" x14ac:dyDescent="0.3">
      <c r="A170" s="50">
        <v>2005</v>
      </c>
      <c r="B170" s="50">
        <v>1</v>
      </c>
      <c r="C170" s="50">
        <v>241</v>
      </c>
      <c r="D170" s="51">
        <v>190.7</v>
      </c>
    </row>
    <row r="171" spans="1:4" x14ac:dyDescent="0.3">
      <c r="A171" s="50"/>
      <c r="B171" s="50">
        <v>2</v>
      </c>
      <c r="C171" s="50">
        <v>242</v>
      </c>
      <c r="D171" s="51">
        <v>191.8</v>
      </c>
    </row>
    <row r="172" spans="1:4" x14ac:dyDescent="0.3">
      <c r="A172" s="50"/>
      <c r="B172" s="50">
        <v>3</v>
      </c>
      <c r="C172" s="50">
        <v>243</v>
      </c>
      <c r="D172" s="51">
        <v>193.3</v>
      </c>
    </row>
    <row r="173" spans="1:4" x14ac:dyDescent="0.3">
      <c r="A173" s="50"/>
      <c r="B173" s="50">
        <v>4</v>
      </c>
      <c r="C173" s="50">
        <v>244</v>
      </c>
      <c r="D173" s="51">
        <v>194.6</v>
      </c>
    </row>
    <row r="174" spans="1:4" x14ac:dyDescent="0.3">
      <c r="A174" s="50"/>
      <c r="B174" s="50">
        <v>5</v>
      </c>
      <c r="C174" s="50">
        <v>245</v>
      </c>
      <c r="D174" s="51">
        <v>194.4</v>
      </c>
    </row>
    <row r="175" spans="1:4" x14ac:dyDescent="0.3">
      <c r="A175" s="50"/>
      <c r="B175" s="50">
        <v>6</v>
      </c>
      <c r="C175" s="50">
        <v>246</v>
      </c>
      <c r="D175" s="51">
        <v>194.5</v>
      </c>
    </row>
    <row r="176" spans="1:4" x14ac:dyDescent="0.3">
      <c r="A176" s="50"/>
      <c r="B176" s="50">
        <v>7</v>
      </c>
      <c r="C176" s="50">
        <v>247</v>
      </c>
      <c r="D176" s="51">
        <v>195.4</v>
      </c>
    </row>
    <row r="177" spans="1:4" x14ac:dyDescent="0.3">
      <c r="A177" s="50"/>
      <c r="B177" s="50">
        <v>8</v>
      </c>
      <c r="C177" s="50">
        <v>248</v>
      </c>
      <c r="D177" s="51">
        <v>196.4</v>
      </c>
    </row>
    <row r="178" spans="1:4" x14ac:dyDescent="0.3">
      <c r="A178" s="50"/>
      <c r="B178" s="50">
        <v>9</v>
      </c>
      <c r="C178" s="50">
        <v>249</v>
      </c>
      <c r="D178" s="51">
        <v>198.8</v>
      </c>
    </row>
    <row r="179" spans="1:4" x14ac:dyDescent="0.3">
      <c r="A179" s="50"/>
      <c r="B179" s="50">
        <v>10</v>
      </c>
      <c r="C179" s="50">
        <v>250</v>
      </c>
      <c r="D179" s="51">
        <v>193.2</v>
      </c>
    </row>
    <row r="180" spans="1:4" x14ac:dyDescent="0.3">
      <c r="A180" s="50"/>
      <c r="B180" s="50">
        <v>11</v>
      </c>
      <c r="C180" s="50">
        <v>251</v>
      </c>
      <c r="D180" s="52" t="s">
        <v>66</v>
      </c>
    </row>
    <row r="181" spans="1:4" x14ac:dyDescent="0.3">
      <c r="A181" s="53"/>
      <c r="B181" s="53">
        <v>12</v>
      </c>
      <c r="C181" s="53">
        <v>252</v>
      </c>
      <c r="D181" s="55" t="s">
        <v>66</v>
      </c>
    </row>
  </sheetData>
  <mergeCells count="1">
    <mergeCell ref="G22:W22"/>
  </mergeCells>
  <pageMargins left="0.7" right="0.7" top="0.75" bottom="0.75" header="0.3" footer="0.3"/>
  <drawing r:id="rId1"/>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dimension ref="A1:P203"/>
  <sheetViews>
    <sheetView tabSelected="1" workbookViewId="0">
      <selection activeCell="G4" sqref="G4"/>
    </sheetView>
  </sheetViews>
  <sheetFormatPr defaultRowHeight="14.4" x14ac:dyDescent="0.3"/>
  <cols>
    <col min="3" max="3" width="15" customWidth="1"/>
    <col min="5" max="5" width="10.6640625" customWidth="1"/>
  </cols>
  <sheetData>
    <row r="1" spans="1:10" ht="15" customHeight="1" thickBot="1" x14ac:dyDescent="0.35">
      <c r="A1" s="47" t="s">
        <v>0</v>
      </c>
      <c r="B1" s="47" t="s">
        <v>83</v>
      </c>
      <c r="C1" s="48" t="s">
        <v>108</v>
      </c>
      <c r="D1" s="49" t="s">
        <v>109</v>
      </c>
      <c r="E1" s="18" t="s">
        <v>86</v>
      </c>
      <c r="F1" s="18" t="s">
        <v>9</v>
      </c>
      <c r="G1" s="18" t="s">
        <v>10</v>
      </c>
    </row>
    <row r="2" spans="1:10" x14ac:dyDescent="0.3">
      <c r="A2" s="50">
        <v>1991</v>
      </c>
      <c r="B2" s="50">
        <v>1</v>
      </c>
      <c r="C2" s="50">
        <v>73</v>
      </c>
      <c r="D2" s="51">
        <v>134.6</v>
      </c>
      <c r="E2" s="56">
        <v>134.6</v>
      </c>
      <c r="F2" s="56">
        <v>0</v>
      </c>
      <c r="G2" s="57"/>
    </row>
    <row r="3" spans="1:10" x14ac:dyDescent="0.3">
      <c r="A3" s="50"/>
      <c r="B3" s="50">
        <v>2</v>
      </c>
      <c r="C3" s="50">
        <v>74</v>
      </c>
      <c r="D3" s="51">
        <v>134.80000000000001</v>
      </c>
      <c r="E3" s="57">
        <f>$J$4*D3+(1-$J$4)*(E2+F2)</f>
        <v>134.77830896337508</v>
      </c>
      <c r="F3" s="57">
        <f>$J$5*(E3-E2)+(1-$J$5)*F2</f>
        <v>5.880835562597944E-3</v>
      </c>
      <c r="G3" s="58">
        <f>E2+F2</f>
        <v>134.6</v>
      </c>
    </row>
    <row r="4" spans="1:10" x14ac:dyDescent="0.3">
      <c r="A4" s="50"/>
      <c r="B4" s="50">
        <v>3</v>
      </c>
      <c r="C4" s="50">
        <v>75</v>
      </c>
      <c r="D4" s="51">
        <v>135</v>
      </c>
      <c r="E4" s="57">
        <f t="shared" ref="E4:E67" si="0">$J$4*D4+(1-$J$4)*(E3+F3)</f>
        <v>134.97659426512365</v>
      </c>
      <c r="F4" s="57">
        <f t="shared" ref="F4:F67" si="1">$J$5*(E4-E3)+(1-$J$5)*F3</f>
        <v>1.2226557088491926E-2</v>
      </c>
      <c r="G4" s="58">
        <f t="shared" ref="G4:G67" si="2">E3+F3</f>
        <v>134.78418979893769</v>
      </c>
      <c r="I4" s="17" t="s">
        <v>76</v>
      </c>
      <c r="J4">
        <v>0.89154481687543108</v>
      </c>
    </row>
    <row r="5" spans="1:10" ht="15" thickBot="1" x14ac:dyDescent="0.35">
      <c r="A5" s="50"/>
      <c r="B5" s="50">
        <v>4</v>
      </c>
      <c r="C5" s="50">
        <v>76</v>
      </c>
      <c r="D5" s="51">
        <v>135.19999999999999</v>
      </c>
      <c r="E5" s="57">
        <f t="shared" si="0"/>
        <v>135.17709652360091</v>
      </c>
      <c r="F5" s="57">
        <f t="shared" si="1"/>
        <v>1.8436107182566552E-2</v>
      </c>
      <c r="G5" s="58">
        <f t="shared" si="2"/>
        <v>134.98882082221215</v>
      </c>
      <c r="I5" s="18" t="s">
        <v>87</v>
      </c>
      <c r="J5" s="7">
        <v>3.2981155020385157E-2</v>
      </c>
    </row>
    <row r="6" spans="1:10" x14ac:dyDescent="0.3">
      <c r="A6" s="50"/>
      <c r="B6" s="50">
        <v>5</v>
      </c>
      <c r="C6" s="50">
        <v>77</v>
      </c>
      <c r="D6" s="51">
        <v>135.6</v>
      </c>
      <c r="E6" s="57">
        <f t="shared" si="0"/>
        <v>135.55613341740371</v>
      </c>
      <c r="F6" s="57">
        <f t="shared" si="1"/>
        <v>3.0329137626561475E-2</v>
      </c>
      <c r="G6" s="58">
        <f t="shared" si="2"/>
        <v>135.19553263078348</v>
      </c>
      <c r="I6" s="17" t="s">
        <v>78</v>
      </c>
      <c r="J6">
        <f>SUMXMY2(D3:D179,G3:G179)/COUNT(G3:G179)</f>
        <v>0.44181721757003206</v>
      </c>
    </row>
    <row r="7" spans="1:10" x14ac:dyDescent="0.3">
      <c r="A7" s="50"/>
      <c r="B7" s="50">
        <v>6</v>
      </c>
      <c r="C7" s="50">
        <v>78</v>
      </c>
      <c r="D7" s="51">
        <v>136</v>
      </c>
      <c r="E7" s="57">
        <f t="shared" si="0"/>
        <v>135.95514972067693</v>
      </c>
      <c r="F7" s="57">
        <f t="shared" si="1"/>
        <v>4.2488866190780149E-2</v>
      </c>
      <c r="G7" s="58">
        <f t="shared" si="2"/>
        <v>135.58646255503027</v>
      </c>
    </row>
    <row r="8" spans="1:10" x14ac:dyDescent="0.3">
      <c r="A8" s="50"/>
      <c r="B8" s="50">
        <v>7</v>
      </c>
      <c r="C8" s="50">
        <v>79</v>
      </c>
      <c r="D8" s="51">
        <v>136.19999999999999</v>
      </c>
      <c r="E8" s="57">
        <f t="shared" si="0"/>
        <v>136.17805285588139</v>
      </c>
      <c r="F8" s="57">
        <f t="shared" si="1"/>
        <v>4.8439137165009846E-2</v>
      </c>
      <c r="G8" s="58">
        <f t="shared" si="2"/>
        <v>135.99763858686771</v>
      </c>
    </row>
    <row r="9" spans="1:10" x14ac:dyDescent="0.3">
      <c r="A9" s="50"/>
      <c r="B9" s="50">
        <v>8</v>
      </c>
      <c r="C9" s="50">
        <v>80</v>
      </c>
      <c r="D9" s="51">
        <v>136.6</v>
      </c>
      <c r="E9" s="57">
        <f t="shared" si="0"/>
        <v>136.55949112070735</v>
      </c>
      <c r="F9" s="57">
        <f t="shared" si="1"/>
        <v>5.9421833016048656E-2</v>
      </c>
      <c r="G9" s="58">
        <f t="shared" si="2"/>
        <v>136.22649199304641</v>
      </c>
    </row>
    <row r="10" spans="1:10" x14ac:dyDescent="0.3">
      <c r="A10" s="50"/>
      <c r="B10" s="50">
        <v>9</v>
      </c>
      <c r="C10" s="50">
        <v>81</v>
      </c>
      <c r="D10" s="51">
        <v>137.19999999999999</v>
      </c>
      <c r="E10" s="57">
        <f t="shared" si="0"/>
        <v>137.13697809798475</v>
      </c>
      <c r="F10" s="57">
        <f t="shared" si="1"/>
        <v>7.6508219849590567E-2</v>
      </c>
      <c r="G10" s="58">
        <f t="shared" si="2"/>
        <v>136.6189129537234</v>
      </c>
    </row>
    <row r="11" spans="1:10" x14ac:dyDescent="0.3">
      <c r="A11" s="50"/>
      <c r="B11" s="50">
        <v>10</v>
      </c>
      <c r="C11" s="50">
        <v>82</v>
      </c>
      <c r="D11" s="51">
        <v>137.4</v>
      </c>
      <c r="E11" s="57">
        <f t="shared" si="0"/>
        <v>137.37977162444548</v>
      </c>
      <c r="F11" s="57">
        <f t="shared" si="1"/>
        <v>8.1992501324544831E-2</v>
      </c>
      <c r="G11" s="58">
        <f t="shared" si="2"/>
        <v>137.21348631783434</v>
      </c>
    </row>
    <row r="12" spans="1:10" x14ac:dyDescent="0.3">
      <c r="A12" s="50"/>
      <c r="B12" s="50">
        <v>11</v>
      </c>
      <c r="C12" s="50">
        <v>83</v>
      </c>
      <c r="D12" s="51">
        <v>137.80000000000001</v>
      </c>
      <c r="E12" s="57">
        <f t="shared" si="0"/>
        <v>137.76331656632109</v>
      </c>
      <c r="F12" s="57">
        <f t="shared" si="1"/>
        <v>9.1938049113135092E-2</v>
      </c>
      <c r="G12" s="58">
        <f t="shared" si="2"/>
        <v>137.46176412577003</v>
      </c>
    </row>
    <row r="13" spans="1:10" x14ac:dyDescent="0.3">
      <c r="A13" s="53"/>
      <c r="B13" s="53">
        <v>12</v>
      </c>
      <c r="C13" s="53">
        <v>84</v>
      </c>
      <c r="D13" s="54">
        <v>137.9</v>
      </c>
      <c r="E13" s="59">
        <f t="shared" si="0"/>
        <v>137.89514713112294</v>
      </c>
      <c r="F13" s="59">
        <f t="shared" si="1"/>
        <v>9.3253750357217599E-2</v>
      </c>
      <c r="G13" s="60">
        <f t="shared" si="2"/>
        <v>137.85525461543423</v>
      </c>
    </row>
    <row r="14" spans="1:10" x14ac:dyDescent="0.3">
      <c r="A14" s="50">
        <v>1992</v>
      </c>
      <c r="B14" s="50">
        <v>1</v>
      </c>
      <c r="C14" s="50">
        <v>85</v>
      </c>
      <c r="D14" s="51">
        <v>138.1</v>
      </c>
      <c r="E14" s="57">
        <f t="shared" si="0"/>
        <v>138.08789649716439</v>
      </c>
      <c r="F14" s="57">
        <f t="shared" si="1"/>
        <v>9.6535230681948067E-2</v>
      </c>
      <c r="G14" s="58">
        <f t="shared" si="2"/>
        <v>137.98840088148015</v>
      </c>
    </row>
    <row r="15" spans="1:10" x14ac:dyDescent="0.3">
      <c r="A15" s="50"/>
      <c r="B15" s="50">
        <v>2</v>
      </c>
      <c r="C15" s="50">
        <v>86</v>
      </c>
      <c r="D15" s="51">
        <v>138.6</v>
      </c>
      <c r="E15" s="57">
        <f t="shared" si="0"/>
        <v>138.55492946694281</v>
      </c>
      <c r="F15" s="57">
        <f t="shared" si="1"/>
        <v>0.10875467404979089</v>
      </c>
      <c r="G15" s="58">
        <f t="shared" si="2"/>
        <v>138.18443172784634</v>
      </c>
    </row>
    <row r="16" spans="1:10" x14ac:dyDescent="0.3">
      <c r="A16" s="50"/>
      <c r="B16" s="50">
        <v>3</v>
      </c>
      <c r="C16" s="50">
        <v>87</v>
      </c>
      <c r="D16" s="51">
        <v>139.30000000000001</v>
      </c>
      <c r="E16" s="57">
        <f t="shared" si="0"/>
        <v>139.2309882469863</v>
      </c>
      <c r="F16" s="57">
        <f t="shared" si="1"/>
        <v>0.12746501871327012</v>
      </c>
      <c r="G16" s="58">
        <f t="shared" si="2"/>
        <v>138.66368414099259</v>
      </c>
    </row>
    <row r="17" spans="1:16" x14ac:dyDescent="0.3">
      <c r="A17" s="50"/>
      <c r="B17" s="50">
        <v>4</v>
      </c>
      <c r="C17" s="50">
        <v>88</v>
      </c>
      <c r="D17" s="51">
        <v>139.5</v>
      </c>
      <c r="E17" s="57">
        <f t="shared" si="0"/>
        <v>139.48464852301075</v>
      </c>
      <c r="F17" s="57">
        <f t="shared" si="1"/>
        <v>0.13162708405748746</v>
      </c>
      <c r="G17" s="58">
        <f t="shared" si="2"/>
        <v>139.35845326569958</v>
      </c>
    </row>
    <row r="18" spans="1:16" x14ac:dyDescent="0.3">
      <c r="A18" s="50"/>
      <c r="B18" s="50">
        <v>5</v>
      </c>
      <c r="C18" s="50">
        <v>89</v>
      </c>
      <c r="D18" s="51">
        <v>139.69999999999999</v>
      </c>
      <c r="E18" s="57">
        <f t="shared" si="0"/>
        <v>139.6909196556326</v>
      </c>
      <c r="F18" s="57">
        <f t="shared" si="1"/>
        <v>0.13408893099453786</v>
      </c>
      <c r="G18" s="58">
        <f t="shared" si="2"/>
        <v>139.61627560706825</v>
      </c>
    </row>
    <row r="19" spans="1:16" x14ac:dyDescent="0.3">
      <c r="A19" s="50"/>
      <c r="B19" s="50">
        <v>6</v>
      </c>
      <c r="C19" s="50">
        <v>90</v>
      </c>
      <c r="D19" s="51">
        <v>140.19999999999999</v>
      </c>
      <c r="E19" s="57">
        <f t="shared" si="0"/>
        <v>140.15933023759248</v>
      </c>
      <c r="F19" s="57">
        <f t="shared" si="1"/>
        <v>0.14511524519169713</v>
      </c>
      <c r="G19" s="58">
        <f t="shared" si="2"/>
        <v>139.82500858662715</v>
      </c>
    </row>
    <row r="20" spans="1:16" x14ac:dyDescent="0.3">
      <c r="A20" s="50"/>
      <c r="B20" s="50">
        <v>7</v>
      </c>
      <c r="C20" s="50">
        <v>91</v>
      </c>
      <c r="D20" s="51">
        <v>140.5</v>
      </c>
      <c r="E20" s="57">
        <f t="shared" si="0"/>
        <v>140.47879109902453</v>
      </c>
      <c r="F20" s="57">
        <f t="shared" si="1"/>
        <v>0.15086536498804476</v>
      </c>
      <c r="G20" s="58">
        <f t="shared" si="2"/>
        <v>140.30444548278419</v>
      </c>
    </row>
    <row r="21" spans="1:16" x14ac:dyDescent="0.3">
      <c r="A21" s="50"/>
      <c r="B21" s="50">
        <v>8</v>
      </c>
      <c r="C21" s="50">
        <v>92</v>
      </c>
      <c r="D21" s="51">
        <v>140.9</v>
      </c>
      <c r="E21" s="57">
        <f t="shared" si="0"/>
        <v>140.87067984229793</v>
      </c>
      <c r="F21" s="57">
        <f t="shared" si="1"/>
        <v>0.15881459439081094</v>
      </c>
      <c r="G21" s="58">
        <f t="shared" si="2"/>
        <v>140.62965646401258</v>
      </c>
    </row>
    <row r="22" spans="1:16" x14ac:dyDescent="0.3">
      <c r="A22" s="50"/>
      <c r="B22" s="50">
        <v>9</v>
      </c>
      <c r="C22" s="50">
        <v>93</v>
      </c>
      <c r="D22" s="51">
        <v>141.30000000000001</v>
      </c>
      <c r="E22" s="57">
        <f t="shared" si="0"/>
        <v>141.27066226959488</v>
      </c>
      <c r="F22" s="57">
        <f t="shared" si="1"/>
        <v>0.16676858807381859</v>
      </c>
      <c r="G22" s="58">
        <f t="shared" si="2"/>
        <v>141.02949443668874</v>
      </c>
    </row>
    <row r="23" spans="1:16" x14ac:dyDescent="0.3">
      <c r="A23" s="50"/>
      <c r="B23" s="50">
        <v>10</v>
      </c>
      <c r="C23" s="50">
        <v>94</v>
      </c>
      <c r="D23" s="51">
        <v>141.80000000000001</v>
      </c>
      <c r="E23" s="57">
        <f t="shared" si="0"/>
        <v>141.76067749727315</v>
      </c>
      <c r="F23" s="57">
        <f t="shared" si="1"/>
        <v>0.17742963560443159</v>
      </c>
      <c r="G23" s="58">
        <f t="shared" si="2"/>
        <v>141.43743085766869</v>
      </c>
    </row>
    <row r="24" spans="1:16" x14ac:dyDescent="0.3">
      <c r="A24" s="50"/>
      <c r="B24" s="50">
        <v>11</v>
      </c>
      <c r="C24" s="50">
        <v>95</v>
      </c>
      <c r="D24" s="51">
        <v>142</v>
      </c>
      <c r="E24" s="57">
        <f t="shared" si="0"/>
        <v>141.99328739776212</v>
      </c>
      <c r="F24" s="57">
        <f t="shared" si="1"/>
        <v>0.17924954447465438</v>
      </c>
      <c r="G24" s="58">
        <f t="shared" si="2"/>
        <v>141.93810713287758</v>
      </c>
    </row>
    <row r="25" spans="1:16" x14ac:dyDescent="0.3">
      <c r="A25" s="53"/>
      <c r="B25" s="53">
        <v>12</v>
      </c>
      <c r="C25" s="53">
        <v>96</v>
      </c>
      <c r="D25" s="54">
        <v>141.9</v>
      </c>
      <c r="E25" s="59">
        <f t="shared" si="0"/>
        <v>141.92955804397852</v>
      </c>
      <c r="F25" s="59">
        <f t="shared" si="1"/>
        <v>0.17123581976451652</v>
      </c>
      <c r="G25" s="60">
        <f t="shared" si="2"/>
        <v>142.17253694223677</v>
      </c>
    </row>
    <row r="26" spans="1:16" x14ac:dyDescent="0.3">
      <c r="A26" s="50">
        <v>1993</v>
      </c>
      <c r="B26" s="50">
        <v>1</v>
      </c>
      <c r="C26" s="50">
        <v>97</v>
      </c>
      <c r="D26" s="51">
        <v>142.6</v>
      </c>
      <c r="E26" s="57">
        <f t="shared" si="0"/>
        <v>142.54585850707534</v>
      </c>
      <c r="F26" s="57">
        <f t="shared" si="1"/>
        <v>0.18591456576035167</v>
      </c>
      <c r="G26" s="58">
        <f t="shared" si="2"/>
        <v>142.10079386374304</v>
      </c>
      <c r="J26" t="s">
        <v>111</v>
      </c>
      <c r="P26">
        <f>VLOOKUP(251,'11.2 b'!$C$2:$G$192,5)</f>
        <v>194.15890130480616</v>
      </c>
    </row>
    <row r="27" spans="1:16" x14ac:dyDescent="0.3">
      <c r="A27" s="50"/>
      <c r="B27" s="50">
        <v>2</v>
      </c>
      <c r="C27" s="50">
        <v>98</v>
      </c>
      <c r="D27" s="51">
        <v>143.1</v>
      </c>
      <c r="E27" s="57">
        <f t="shared" si="0"/>
        <v>143.060063881183</v>
      </c>
      <c r="F27" s="57">
        <f t="shared" si="1"/>
        <v>0.19674197580222186</v>
      </c>
      <c r="G27" s="58">
        <f t="shared" si="2"/>
        <v>142.73177307283569</v>
      </c>
      <c r="J27" t="s">
        <v>112</v>
      </c>
      <c r="P27">
        <f>VLOOKUP(251+12,'11.2 b'!$C$2:$G$192,5)</f>
        <v>198.02097240251703</v>
      </c>
    </row>
    <row r="28" spans="1:16" x14ac:dyDescent="0.3">
      <c r="A28" s="50"/>
      <c r="B28" s="50">
        <v>3</v>
      </c>
      <c r="C28" s="50">
        <v>99</v>
      </c>
      <c r="D28" s="51">
        <v>143.6</v>
      </c>
      <c r="E28" s="57">
        <f t="shared" si="0"/>
        <v>143.56277881637203</v>
      </c>
      <c r="F28" s="57">
        <f t="shared" si="1"/>
        <v>0.20683331740780428</v>
      </c>
      <c r="G28" s="58">
        <f t="shared" si="2"/>
        <v>143.25680585698521</v>
      </c>
    </row>
    <row r="29" spans="1:16" x14ac:dyDescent="0.3">
      <c r="A29" s="50"/>
      <c r="B29" s="50">
        <v>4</v>
      </c>
      <c r="C29" s="50">
        <v>100</v>
      </c>
      <c r="D29" s="51">
        <v>144</v>
      </c>
      <c r="E29" s="57">
        <f t="shared" si="0"/>
        <v>143.97501324177944</v>
      </c>
      <c r="F29" s="57">
        <f t="shared" si="1"/>
        <v>0.213607683192098</v>
      </c>
      <c r="G29" s="58">
        <f t="shared" si="2"/>
        <v>143.76961213377984</v>
      </c>
    </row>
    <row r="30" spans="1:16" x14ac:dyDescent="0.3">
      <c r="A30" s="50"/>
      <c r="B30" s="50">
        <v>5</v>
      </c>
      <c r="C30" s="50">
        <v>101</v>
      </c>
      <c r="D30" s="51">
        <v>144.19999999999999</v>
      </c>
      <c r="E30" s="57">
        <f t="shared" si="0"/>
        <v>144.19876588033398</v>
      </c>
      <c r="F30" s="57">
        <f t="shared" si="1"/>
        <v>0.21394227553758172</v>
      </c>
      <c r="G30" s="58">
        <f t="shared" si="2"/>
        <v>144.18862092497153</v>
      </c>
    </row>
    <row r="31" spans="1:16" x14ac:dyDescent="0.3">
      <c r="A31" s="50"/>
      <c r="B31" s="50">
        <v>6</v>
      </c>
      <c r="C31" s="50">
        <v>102</v>
      </c>
      <c r="D31" s="51">
        <v>144.4</v>
      </c>
      <c r="E31" s="57">
        <f t="shared" si="0"/>
        <v>144.40137826537224</v>
      </c>
      <c r="F31" s="57">
        <f t="shared" si="1"/>
        <v>0.21356860266265976</v>
      </c>
      <c r="G31" s="58">
        <f t="shared" si="2"/>
        <v>144.41270815587157</v>
      </c>
    </row>
    <row r="32" spans="1:16" x14ac:dyDescent="0.3">
      <c r="A32" s="50"/>
      <c r="B32" s="50">
        <v>7</v>
      </c>
      <c r="C32" s="50">
        <v>103</v>
      </c>
      <c r="D32" s="51">
        <v>144.4</v>
      </c>
      <c r="E32" s="57">
        <f t="shared" si="0"/>
        <v>144.42331210193478</v>
      </c>
      <c r="F32" s="57">
        <f t="shared" si="1"/>
        <v>0.20724826673461644</v>
      </c>
      <c r="G32" s="58">
        <f t="shared" si="2"/>
        <v>144.61494686803491</v>
      </c>
    </row>
    <row r="33" spans="1:7" x14ac:dyDescent="0.3">
      <c r="A33" s="50"/>
      <c r="B33" s="50">
        <v>8</v>
      </c>
      <c r="C33" s="50">
        <v>104</v>
      </c>
      <c r="D33" s="51">
        <v>144.80000000000001</v>
      </c>
      <c r="E33" s="57">
        <f t="shared" si="0"/>
        <v>144.7816233937555</v>
      </c>
      <c r="F33" s="57">
        <f t="shared" si="1"/>
        <v>0.21223049978282929</v>
      </c>
      <c r="G33" s="58">
        <f t="shared" si="2"/>
        <v>144.63056036866939</v>
      </c>
    </row>
    <row r="34" spans="1:7" x14ac:dyDescent="0.3">
      <c r="A34" s="50"/>
      <c r="B34" s="50">
        <v>9</v>
      </c>
      <c r="C34" s="50">
        <v>105</v>
      </c>
      <c r="D34" s="51">
        <v>145.1</v>
      </c>
      <c r="E34" s="57">
        <f t="shared" si="0"/>
        <v>145.08848790458575</v>
      </c>
      <c r="F34" s="57">
        <f t="shared" si="1"/>
        <v>0.21535163877138519</v>
      </c>
      <c r="G34" s="58">
        <f t="shared" si="2"/>
        <v>144.99385389353833</v>
      </c>
    </row>
    <row r="35" spans="1:7" x14ac:dyDescent="0.3">
      <c r="A35" s="50"/>
      <c r="B35" s="50">
        <v>10</v>
      </c>
      <c r="C35" s="50">
        <v>106</v>
      </c>
      <c r="D35" s="51">
        <v>145.69999999999999</v>
      </c>
      <c r="E35" s="57">
        <f t="shared" si="0"/>
        <v>145.65703434512807</v>
      </c>
      <c r="F35" s="57">
        <f t="shared" si="1"/>
        <v>0.22700041128098661</v>
      </c>
      <c r="G35" s="58">
        <f t="shared" si="2"/>
        <v>145.30383954335713</v>
      </c>
    </row>
    <row r="36" spans="1:7" x14ac:dyDescent="0.3">
      <c r="A36" s="50"/>
      <c r="B36" s="50">
        <v>11</v>
      </c>
      <c r="C36" s="50">
        <v>107</v>
      </c>
      <c r="D36" s="51">
        <v>145.80000000000001</v>
      </c>
      <c r="E36" s="57">
        <f t="shared" si="0"/>
        <v>145.80911400489518</v>
      </c>
      <c r="F36" s="57">
        <f t="shared" si="1"/>
        <v>0.2245294383610637</v>
      </c>
      <c r="G36" s="58">
        <f t="shared" si="2"/>
        <v>145.88403475640905</v>
      </c>
    </row>
    <row r="37" spans="1:7" x14ac:dyDescent="0.3">
      <c r="A37" s="53"/>
      <c r="B37" s="53">
        <v>12</v>
      </c>
      <c r="C37" s="53">
        <v>108</v>
      </c>
      <c r="D37" s="54">
        <v>145.80000000000001</v>
      </c>
      <c r="E37" s="59">
        <f t="shared" si="0"/>
        <v>145.8253398424242</v>
      </c>
      <c r="F37" s="59">
        <f t="shared" si="1"/>
        <v>0.21765934501071768</v>
      </c>
      <c r="G37" s="60">
        <f t="shared" si="2"/>
        <v>146.03364344325624</v>
      </c>
    </row>
    <row r="38" spans="1:7" x14ac:dyDescent="0.3">
      <c r="A38" s="50">
        <v>1994</v>
      </c>
      <c r="B38" s="50">
        <v>1</v>
      </c>
      <c r="C38" s="50">
        <v>109</v>
      </c>
      <c r="D38" s="51">
        <v>146.19999999999999</v>
      </c>
      <c r="E38" s="57">
        <f t="shared" si="0"/>
        <v>146.18297244812254</v>
      </c>
      <c r="F38" s="57">
        <f t="shared" si="1"/>
        <v>0.222275824820165</v>
      </c>
      <c r="G38" s="58">
        <f t="shared" si="2"/>
        <v>146.04299918743493</v>
      </c>
    </row>
    <row r="39" spans="1:7" x14ac:dyDescent="0.3">
      <c r="A39" s="50"/>
      <c r="B39" s="50">
        <v>2</v>
      </c>
      <c r="C39" s="50">
        <v>110</v>
      </c>
      <c r="D39" s="51">
        <v>146.69999999999999</v>
      </c>
      <c r="E39" s="57">
        <f t="shared" si="0"/>
        <v>146.66803264746571</v>
      </c>
      <c r="F39" s="57">
        <f t="shared" si="1"/>
        <v>0.2309427570132431</v>
      </c>
      <c r="G39" s="58">
        <f t="shared" si="2"/>
        <v>146.40524827294271</v>
      </c>
    </row>
    <row r="40" spans="1:7" x14ac:dyDescent="0.3">
      <c r="A40" s="50"/>
      <c r="B40" s="50">
        <v>3</v>
      </c>
      <c r="C40" s="50">
        <v>111</v>
      </c>
      <c r="D40" s="51">
        <v>147.19999999999999</v>
      </c>
      <c r="E40" s="57">
        <f t="shared" si="0"/>
        <v>147.16735232236775</v>
      </c>
      <c r="F40" s="57">
        <f t="shared" si="1"/>
        <v>0.23979413774602668</v>
      </c>
      <c r="G40" s="58">
        <f t="shared" si="2"/>
        <v>146.89897540447896</v>
      </c>
    </row>
    <row r="41" spans="1:7" x14ac:dyDescent="0.3">
      <c r="A41" s="50"/>
      <c r="B41" s="50">
        <v>4</v>
      </c>
      <c r="C41" s="50">
        <v>112</v>
      </c>
      <c r="D41" s="51">
        <v>147.4</v>
      </c>
      <c r="E41" s="57">
        <f t="shared" si="0"/>
        <v>147.40077507064035</v>
      </c>
      <c r="F41" s="57">
        <f t="shared" si="1"/>
        <v>0.23958400196210841</v>
      </c>
      <c r="G41" s="58">
        <f t="shared" si="2"/>
        <v>147.40714646011378</v>
      </c>
    </row>
    <row r="42" spans="1:7" x14ac:dyDescent="0.3">
      <c r="A42" s="50"/>
      <c r="B42" s="50">
        <v>5</v>
      </c>
      <c r="C42" s="50">
        <v>113</v>
      </c>
      <c r="D42" s="51">
        <v>147.5</v>
      </c>
      <c r="E42" s="57">
        <f t="shared" si="0"/>
        <v>147.51522266892229</v>
      </c>
      <c r="F42" s="57">
        <f t="shared" si="1"/>
        <v>0.23545685883363934</v>
      </c>
      <c r="G42" s="58">
        <f t="shared" si="2"/>
        <v>147.64035907260245</v>
      </c>
    </row>
    <row r="43" spans="1:7" x14ac:dyDescent="0.3">
      <c r="A43" s="50"/>
      <c r="B43" s="50">
        <v>6</v>
      </c>
      <c r="C43" s="50">
        <v>114</v>
      </c>
      <c r="D43" s="51">
        <v>148</v>
      </c>
      <c r="E43" s="57">
        <f t="shared" si="0"/>
        <v>147.97295990252607</v>
      </c>
      <c r="F43" s="57">
        <f t="shared" si="1"/>
        <v>0.24278792233192265</v>
      </c>
      <c r="G43" s="58">
        <f t="shared" si="2"/>
        <v>147.75067952775592</v>
      </c>
    </row>
    <row r="44" spans="1:7" x14ac:dyDescent="0.3">
      <c r="A44" s="50"/>
      <c r="B44" s="50">
        <v>7</v>
      </c>
      <c r="C44" s="50">
        <v>115</v>
      </c>
      <c r="D44" s="51">
        <v>148.4</v>
      </c>
      <c r="E44" s="57">
        <f t="shared" si="0"/>
        <v>148.38001689660388</v>
      </c>
      <c r="F44" s="57">
        <f t="shared" si="1"/>
        <v>0.24820570605222841</v>
      </c>
      <c r="G44" s="58">
        <f t="shared" si="2"/>
        <v>148.215747824858</v>
      </c>
    </row>
    <row r="45" spans="1:7" x14ac:dyDescent="0.3">
      <c r="A45" s="50"/>
      <c r="B45" s="50">
        <v>8</v>
      </c>
      <c r="C45" s="50">
        <v>116</v>
      </c>
      <c r="D45" s="51">
        <v>149</v>
      </c>
      <c r="E45" s="57">
        <f t="shared" si="0"/>
        <v>148.95967881428948</v>
      </c>
      <c r="F45" s="57">
        <f t="shared" si="1"/>
        <v>0.25913751475057817</v>
      </c>
      <c r="G45" s="58">
        <f t="shared" si="2"/>
        <v>148.62822260265611</v>
      </c>
    </row>
    <row r="46" spans="1:7" x14ac:dyDescent="0.3">
      <c r="A46" s="50"/>
      <c r="B46" s="50">
        <v>9</v>
      </c>
      <c r="C46" s="50">
        <v>117</v>
      </c>
      <c r="D46" s="51">
        <v>149.4</v>
      </c>
      <c r="E46" s="57">
        <f t="shared" si="0"/>
        <v>149.38034969178685</v>
      </c>
      <c r="F46" s="57">
        <f t="shared" si="1"/>
        <v>0.26446507162829425</v>
      </c>
      <c r="G46" s="58">
        <f t="shared" si="2"/>
        <v>149.21881632904007</v>
      </c>
    </row>
    <row r="47" spans="1:7" x14ac:dyDescent="0.3">
      <c r="A47" s="50"/>
      <c r="B47" s="50">
        <v>10</v>
      </c>
      <c r="C47" s="50">
        <v>118</v>
      </c>
      <c r="D47" s="51">
        <v>149.5</v>
      </c>
      <c r="E47" s="57">
        <f t="shared" si="0"/>
        <v>149.51570591168533</v>
      </c>
      <c r="F47" s="57">
        <f t="shared" si="1"/>
        <v>0.26020691257488948</v>
      </c>
      <c r="G47" s="58">
        <f t="shared" si="2"/>
        <v>149.64481476341516</v>
      </c>
    </row>
    <row r="48" spans="1:7" x14ac:dyDescent="0.3">
      <c r="A48" s="50"/>
      <c r="B48" s="50">
        <v>11</v>
      </c>
      <c r="C48" s="50">
        <v>119</v>
      </c>
      <c r="D48" s="51">
        <v>149.69999999999999</v>
      </c>
      <c r="E48" s="57">
        <f t="shared" si="0"/>
        <v>149.70823313925663</v>
      </c>
      <c r="F48" s="57">
        <f t="shared" si="1"/>
        <v>0.25797475839205536</v>
      </c>
      <c r="G48" s="58">
        <f t="shared" si="2"/>
        <v>149.77591282426022</v>
      </c>
    </row>
    <row r="49" spans="1:7" x14ac:dyDescent="0.3">
      <c r="A49" s="53"/>
      <c r="B49" s="53">
        <v>12</v>
      </c>
      <c r="C49" s="53">
        <v>120</v>
      </c>
      <c r="D49" s="54">
        <v>149.69999999999999</v>
      </c>
      <c r="E49" s="59">
        <f t="shared" si="0"/>
        <v>149.72887162628868</v>
      </c>
      <c r="F49" s="59">
        <f t="shared" si="1"/>
        <v>0.25014713403437067</v>
      </c>
      <c r="G49" s="60">
        <f t="shared" si="2"/>
        <v>149.9662078976487</v>
      </c>
    </row>
    <row r="50" spans="1:7" x14ac:dyDescent="0.3">
      <c r="A50" s="50">
        <v>1995</v>
      </c>
      <c r="B50" s="50">
        <v>1</v>
      </c>
      <c r="C50" s="50">
        <v>121</v>
      </c>
      <c r="D50" s="51">
        <v>150.30000000000001</v>
      </c>
      <c r="E50" s="57">
        <f t="shared" si="0"/>
        <v>150.26518792087131</v>
      </c>
      <c r="F50" s="57">
        <f t="shared" si="1"/>
        <v>0.25958532348046642</v>
      </c>
      <c r="G50" s="58">
        <f t="shared" si="2"/>
        <v>149.97901876032304</v>
      </c>
    </row>
    <row r="51" spans="1:7" x14ac:dyDescent="0.3">
      <c r="A51" s="50"/>
      <c r="B51" s="50">
        <v>2</v>
      </c>
      <c r="C51" s="50">
        <v>122</v>
      </c>
      <c r="D51" s="51">
        <v>150.9</v>
      </c>
      <c r="E51" s="57">
        <f t="shared" si="0"/>
        <v>150.85930471350295</v>
      </c>
      <c r="F51" s="57">
        <f t="shared" si="1"/>
        <v>0.27061855772373844</v>
      </c>
      <c r="G51" s="58">
        <f t="shared" si="2"/>
        <v>150.52477324435179</v>
      </c>
    </row>
    <row r="52" spans="1:7" x14ac:dyDescent="0.3">
      <c r="A52" s="50"/>
      <c r="B52" s="50">
        <v>3</v>
      </c>
      <c r="C52" s="50">
        <v>123</v>
      </c>
      <c r="D52" s="51">
        <v>151.4</v>
      </c>
      <c r="E52" s="57">
        <f t="shared" si="0"/>
        <v>151.37070877892322</v>
      </c>
      <c r="F52" s="57">
        <f t="shared" si="1"/>
        <v>0.2785599418797397</v>
      </c>
      <c r="G52" s="58">
        <f t="shared" si="2"/>
        <v>151.12992327122669</v>
      </c>
    </row>
    <row r="53" spans="1:7" x14ac:dyDescent="0.3">
      <c r="A53" s="50"/>
      <c r="B53" s="50">
        <v>4</v>
      </c>
      <c r="C53" s="50">
        <v>124</v>
      </c>
      <c r="D53" s="51">
        <v>151.9</v>
      </c>
      <c r="E53" s="57">
        <f t="shared" si="0"/>
        <v>151.87280689319962</v>
      </c>
      <c r="F53" s="57">
        <f t="shared" si="1"/>
        <v>0.28593248899652779</v>
      </c>
      <c r="G53" s="58">
        <f t="shared" si="2"/>
        <v>151.64926872080295</v>
      </c>
    </row>
    <row r="54" spans="1:7" x14ac:dyDescent="0.3">
      <c r="A54" s="50"/>
      <c r="B54" s="50">
        <v>5</v>
      </c>
      <c r="C54" s="50">
        <v>125</v>
      </c>
      <c r="D54" s="51">
        <v>152.19999999999999</v>
      </c>
      <c r="E54" s="57">
        <f t="shared" si="0"/>
        <v>152.19552507214024</v>
      </c>
      <c r="F54" s="57">
        <f t="shared" si="1"/>
        <v>0.28714572353910572</v>
      </c>
      <c r="G54" s="58">
        <f t="shared" si="2"/>
        <v>152.15873938219616</v>
      </c>
    </row>
    <row r="55" spans="1:7" x14ac:dyDescent="0.3">
      <c r="A55" s="50"/>
      <c r="B55" s="50">
        <v>6</v>
      </c>
      <c r="C55" s="50">
        <v>126</v>
      </c>
      <c r="D55" s="51">
        <v>152.5</v>
      </c>
      <c r="E55" s="57">
        <f t="shared" si="0"/>
        <v>152.49812055797202</v>
      </c>
      <c r="F55" s="57">
        <f t="shared" si="1"/>
        <v>0.28765527454430834</v>
      </c>
      <c r="G55" s="58">
        <f t="shared" si="2"/>
        <v>152.48267079567935</v>
      </c>
    </row>
    <row r="56" spans="1:7" x14ac:dyDescent="0.3">
      <c r="A56" s="50"/>
      <c r="B56" s="50">
        <v>7</v>
      </c>
      <c r="C56" s="50">
        <v>127</v>
      </c>
      <c r="D56" s="51">
        <v>152.5</v>
      </c>
      <c r="E56" s="57">
        <f t="shared" si="0"/>
        <v>152.53099387024812</v>
      </c>
      <c r="F56" s="57">
        <f t="shared" si="1"/>
        <v>0.27925227115034296</v>
      </c>
      <c r="G56" s="58">
        <f t="shared" si="2"/>
        <v>152.78577583251632</v>
      </c>
    </row>
    <row r="57" spans="1:7" x14ac:dyDescent="0.3">
      <c r="A57" s="50"/>
      <c r="B57" s="50">
        <v>8</v>
      </c>
      <c r="C57" s="50">
        <v>128</v>
      </c>
      <c r="D57" s="51">
        <v>152.9</v>
      </c>
      <c r="E57" s="57">
        <f t="shared" si="0"/>
        <v>152.89026572882923</v>
      </c>
      <c r="F57" s="57">
        <f t="shared" si="1"/>
        <v>0.28189140956806436</v>
      </c>
      <c r="G57" s="58">
        <f t="shared" si="2"/>
        <v>152.81024614139847</v>
      </c>
    </row>
    <row r="58" spans="1:7" x14ac:dyDescent="0.3">
      <c r="A58" s="50"/>
      <c r="B58" s="50">
        <v>9</v>
      </c>
      <c r="C58" s="50">
        <v>129</v>
      </c>
      <c r="D58" s="51">
        <v>153.19999999999999</v>
      </c>
      <c r="E58" s="57">
        <f t="shared" si="0"/>
        <v>153.19698029734616</v>
      </c>
      <c r="F58" s="57">
        <f t="shared" si="1"/>
        <v>0.28271010602145236</v>
      </c>
      <c r="G58" s="58">
        <f t="shared" si="2"/>
        <v>153.1721571383973</v>
      </c>
    </row>
    <row r="59" spans="1:7" x14ac:dyDescent="0.3">
      <c r="A59" s="50"/>
      <c r="B59" s="50">
        <v>10</v>
      </c>
      <c r="C59" s="50">
        <v>130</v>
      </c>
      <c r="D59" s="51">
        <v>153.69999999999999</v>
      </c>
      <c r="E59" s="57">
        <f t="shared" si="0"/>
        <v>153.67610628235312</v>
      </c>
      <c r="F59" s="57">
        <f t="shared" si="1"/>
        <v>0.28918812857473858</v>
      </c>
      <c r="G59" s="58">
        <f t="shared" si="2"/>
        <v>153.47969040336761</v>
      </c>
    </row>
    <row r="60" spans="1:7" x14ac:dyDescent="0.3">
      <c r="A60" s="50"/>
      <c r="B60" s="50">
        <v>11</v>
      </c>
      <c r="C60" s="50">
        <v>131</v>
      </c>
      <c r="D60" s="51">
        <v>153.6</v>
      </c>
      <c r="E60" s="57">
        <f t="shared" si="0"/>
        <v>153.63961807223154</v>
      </c>
      <c r="F60" s="57">
        <f t="shared" si="1"/>
        <v>0.27844694676172399</v>
      </c>
      <c r="G60" s="58">
        <f t="shared" si="2"/>
        <v>153.96529441092787</v>
      </c>
    </row>
    <row r="61" spans="1:7" x14ac:dyDescent="0.3">
      <c r="A61" s="53"/>
      <c r="B61" s="53">
        <v>12</v>
      </c>
      <c r="C61" s="53">
        <v>132</v>
      </c>
      <c r="D61" s="54">
        <v>153.5</v>
      </c>
      <c r="E61" s="59">
        <f t="shared" si="0"/>
        <v>153.5453413181929</v>
      </c>
      <c r="F61" s="59">
        <f t="shared" si="1"/>
        <v>0.26615408860585538</v>
      </c>
      <c r="G61" s="60">
        <f t="shared" si="2"/>
        <v>153.91806501899327</v>
      </c>
    </row>
    <row r="62" spans="1:7" x14ac:dyDescent="0.3">
      <c r="A62" s="50">
        <v>1996</v>
      </c>
      <c r="B62" s="50">
        <v>1</v>
      </c>
      <c r="C62" s="50">
        <v>133</v>
      </c>
      <c r="D62" s="51">
        <v>154.4</v>
      </c>
      <c r="E62" s="57">
        <f t="shared" si="0"/>
        <v>154.33617362657472</v>
      </c>
      <c r="F62" s="57">
        <f t="shared" si="1"/>
        <v>0.28345858230810628</v>
      </c>
      <c r="G62" s="58">
        <f t="shared" si="2"/>
        <v>153.81149540679874</v>
      </c>
    </row>
    <row r="63" spans="1:7" x14ac:dyDescent="0.3">
      <c r="A63" s="50"/>
      <c r="B63" s="50">
        <v>2</v>
      </c>
      <c r="C63" s="50">
        <v>134</v>
      </c>
      <c r="D63" s="51">
        <v>154.9</v>
      </c>
      <c r="E63" s="57">
        <f t="shared" si="0"/>
        <v>154.86959265987218</v>
      </c>
      <c r="F63" s="57">
        <f t="shared" si="1"/>
        <v>0.29170256669115163</v>
      </c>
      <c r="G63" s="58">
        <f t="shared" si="2"/>
        <v>154.61963220888282</v>
      </c>
    </row>
    <row r="64" spans="1:7" x14ac:dyDescent="0.3">
      <c r="A64" s="50"/>
      <c r="B64" s="50">
        <v>3</v>
      </c>
      <c r="C64" s="50">
        <v>135</v>
      </c>
      <c r="D64" s="51">
        <v>155.69999999999999</v>
      </c>
      <c r="E64" s="57">
        <f t="shared" si="0"/>
        <v>155.64157467514684</v>
      </c>
      <c r="F64" s="57">
        <f t="shared" si="1"/>
        <v>0.30754273763798939</v>
      </c>
      <c r="G64" s="58">
        <f t="shared" si="2"/>
        <v>155.16129522656334</v>
      </c>
    </row>
    <row r="65" spans="1:7" x14ac:dyDescent="0.3">
      <c r="A65" s="50"/>
      <c r="B65" s="50">
        <v>4</v>
      </c>
      <c r="C65" s="50">
        <v>136</v>
      </c>
      <c r="D65" s="51">
        <v>156.30000000000001</v>
      </c>
      <c r="E65" s="57">
        <f t="shared" si="0"/>
        <v>156.26194496474835</v>
      </c>
      <c r="F65" s="57">
        <f t="shared" si="1"/>
        <v>0.31786015162394587</v>
      </c>
      <c r="G65" s="58">
        <f t="shared" si="2"/>
        <v>155.94911741278483</v>
      </c>
    </row>
    <row r="66" spans="1:7" x14ac:dyDescent="0.3">
      <c r="A66" s="50"/>
      <c r="B66" s="50">
        <v>5</v>
      </c>
      <c r="C66" s="50">
        <v>137</v>
      </c>
      <c r="D66" s="51">
        <v>156.6</v>
      </c>
      <c r="E66" s="57">
        <f t="shared" si="0"/>
        <v>156.59780976019798</v>
      </c>
      <c r="F66" s="57">
        <f t="shared" si="1"/>
        <v>0.31845396557304739</v>
      </c>
      <c r="G66" s="58">
        <f t="shared" si="2"/>
        <v>156.57980511637228</v>
      </c>
    </row>
    <row r="67" spans="1:7" x14ac:dyDescent="0.3">
      <c r="A67" s="50"/>
      <c r="B67" s="50">
        <v>6</v>
      </c>
      <c r="C67" s="50">
        <v>138</v>
      </c>
      <c r="D67" s="51">
        <v>156.69999999999999</v>
      </c>
      <c r="E67" s="57">
        <f t="shared" si="0"/>
        <v>156.7234549219817</v>
      </c>
      <c r="F67" s="57">
        <f t="shared" si="1"/>
        <v>0.31209490852597666</v>
      </c>
      <c r="G67" s="58">
        <f t="shared" si="2"/>
        <v>156.91626372577102</v>
      </c>
    </row>
    <row r="68" spans="1:7" x14ac:dyDescent="0.3">
      <c r="A68" s="50"/>
      <c r="B68" s="50">
        <v>7</v>
      </c>
      <c r="C68" s="50">
        <v>139</v>
      </c>
      <c r="D68" s="51">
        <v>157</v>
      </c>
      <c r="E68" s="57">
        <f t="shared" ref="E68:E131" si="3">$J$4*D68+(1-$J$4)*(E67+F67)</f>
        <v>157.00385556337775</v>
      </c>
      <c r="F68" s="57">
        <f t="shared" ref="F68:F131" si="4">$J$5*(E68-E67)+(1-$J$5)*F67</f>
        <v>0.31104959498850726</v>
      </c>
      <c r="G68" s="58">
        <f t="shared" ref="G68:G131" si="5">E67+F67</f>
        <v>157.03554983050768</v>
      </c>
    </row>
    <row r="69" spans="1:7" x14ac:dyDescent="0.3">
      <c r="A69" s="50"/>
      <c r="B69" s="50">
        <v>8</v>
      </c>
      <c r="C69" s="50">
        <v>140</v>
      </c>
      <c r="D69" s="51">
        <v>157.30000000000001</v>
      </c>
      <c r="E69" s="57">
        <f t="shared" si="3"/>
        <v>157.30161654168012</v>
      </c>
      <c r="F69" s="57">
        <f t="shared" si="4"/>
        <v>0.31061132106157507</v>
      </c>
      <c r="G69" s="58">
        <f t="shared" si="5"/>
        <v>157.31490515836626</v>
      </c>
    </row>
    <row r="70" spans="1:7" x14ac:dyDescent="0.3">
      <c r="A70" s="50"/>
      <c r="B70" s="50">
        <v>9</v>
      </c>
      <c r="C70" s="50">
        <v>141</v>
      </c>
      <c r="D70" s="51">
        <v>157.80000000000001</v>
      </c>
      <c r="E70" s="57">
        <f t="shared" si="3"/>
        <v>157.779635138468</v>
      </c>
      <c r="F70" s="57">
        <f t="shared" si="4"/>
        <v>0.31613260637384455</v>
      </c>
      <c r="G70" s="58">
        <f t="shared" si="5"/>
        <v>157.61222786274169</v>
      </c>
    </row>
    <row r="71" spans="1:7" x14ac:dyDescent="0.3">
      <c r="A71" s="50"/>
      <c r="B71" s="50">
        <v>10</v>
      </c>
      <c r="C71" s="50">
        <v>142</v>
      </c>
      <c r="D71" s="51">
        <v>158.30000000000001</v>
      </c>
      <c r="E71" s="57">
        <f t="shared" si="3"/>
        <v>158.27784995336688</v>
      </c>
      <c r="F71" s="57">
        <f t="shared" si="4"/>
        <v>0.32213788791966308</v>
      </c>
      <c r="G71" s="58">
        <f t="shared" si="5"/>
        <v>158.09576774484185</v>
      </c>
    </row>
    <row r="72" spans="1:7" x14ac:dyDescent="0.3">
      <c r="A72" s="50"/>
      <c r="B72" s="50">
        <v>11</v>
      </c>
      <c r="C72" s="50">
        <v>143</v>
      </c>
      <c r="D72" s="51">
        <v>158.6</v>
      </c>
      <c r="E72" s="57">
        <f t="shared" si="3"/>
        <v>158.59999868132451</v>
      </c>
      <c r="F72" s="57">
        <f t="shared" si="4"/>
        <v>0.32213824543663555</v>
      </c>
      <c r="G72" s="58">
        <f t="shared" si="5"/>
        <v>158.59998784128655</v>
      </c>
    </row>
    <row r="73" spans="1:7" x14ac:dyDescent="0.3">
      <c r="A73" s="53"/>
      <c r="B73" s="53">
        <v>12</v>
      </c>
      <c r="C73" s="53">
        <v>144</v>
      </c>
      <c r="D73" s="54">
        <v>158.6</v>
      </c>
      <c r="E73" s="59">
        <f t="shared" si="3"/>
        <v>158.63493741938308</v>
      </c>
      <c r="F73" s="59">
        <f t="shared" si="4"/>
        <v>0.31266607396202134</v>
      </c>
      <c r="G73" s="60">
        <f t="shared" si="5"/>
        <v>158.92213692676114</v>
      </c>
    </row>
    <row r="74" spans="1:7" x14ac:dyDescent="0.3">
      <c r="A74" s="50">
        <v>1997</v>
      </c>
      <c r="B74" s="50">
        <v>1</v>
      </c>
      <c r="C74" s="50">
        <v>145</v>
      </c>
      <c r="D74" s="51">
        <v>159.1</v>
      </c>
      <c r="E74" s="57">
        <f t="shared" si="3"/>
        <v>159.0834718089632</v>
      </c>
      <c r="F74" s="57">
        <f t="shared" si="4"/>
        <v>0.31714716794178044</v>
      </c>
      <c r="G74" s="58">
        <f t="shared" si="5"/>
        <v>158.9476034933451</v>
      </c>
    </row>
    <row r="75" spans="1:7" x14ac:dyDescent="0.3">
      <c r="A75" s="50"/>
      <c r="B75" s="50">
        <v>2</v>
      </c>
      <c r="C75" s="50">
        <v>146</v>
      </c>
      <c r="D75" s="51">
        <v>159.6</v>
      </c>
      <c r="E75" s="57">
        <f t="shared" si="3"/>
        <v>159.57837609462868</v>
      </c>
      <c r="F75" s="57">
        <f t="shared" si="4"/>
        <v>0.32300980299740278</v>
      </c>
      <c r="G75" s="58">
        <f t="shared" si="5"/>
        <v>159.40061897690498</v>
      </c>
    </row>
    <row r="76" spans="1:7" x14ac:dyDescent="0.3">
      <c r="A76" s="50"/>
      <c r="B76" s="50">
        <v>3</v>
      </c>
      <c r="C76" s="50">
        <v>147</v>
      </c>
      <c r="D76" s="51">
        <v>160</v>
      </c>
      <c r="E76" s="57">
        <f t="shared" si="3"/>
        <v>159.98930478946838</v>
      </c>
      <c r="F76" s="57">
        <f t="shared" si="4"/>
        <v>0.325909469598474</v>
      </c>
      <c r="G76" s="58">
        <f t="shared" si="5"/>
        <v>159.90138589762608</v>
      </c>
    </row>
    <row r="77" spans="1:7" x14ac:dyDescent="0.3">
      <c r="A77" s="50"/>
      <c r="B77" s="50">
        <v>4</v>
      </c>
      <c r="C77" s="50">
        <v>148</v>
      </c>
      <c r="D77" s="51">
        <v>160.19999999999999</v>
      </c>
      <c r="E77" s="57">
        <f t="shared" si="3"/>
        <v>160.21249558356564</v>
      </c>
      <c r="F77" s="57">
        <f t="shared" si="4"/>
        <v>0.32252168903827994</v>
      </c>
      <c r="G77" s="58">
        <f t="shared" si="5"/>
        <v>160.31521425906686</v>
      </c>
    </row>
    <row r="78" spans="1:7" x14ac:dyDescent="0.3">
      <c r="A78" s="50"/>
      <c r="B78" s="50">
        <v>5</v>
      </c>
      <c r="C78" s="50">
        <v>149</v>
      </c>
      <c r="D78" s="51">
        <v>160.1</v>
      </c>
      <c r="E78" s="57">
        <f t="shared" si="3"/>
        <v>160.1471798779626</v>
      </c>
      <c r="F78" s="57">
        <f t="shared" si="4"/>
        <v>0.30973036380291225</v>
      </c>
      <c r="G78" s="58">
        <f t="shared" si="5"/>
        <v>160.53501727260391</v>
      </c>
    </row>
    <row r="79" spans="1:7" x14ac:dyDescent="0.3">
      <c r="A79" s="50"/>
      <c r="B79" s="50">
        <v>6</v>
      </c>
      <c r="C79" s="50">
        <v>150</v>
      </c>
      <c r="D79" s="51">
        <v>160.30000000000001</v>
      </c>
      <c r="E79" s="57">
        <f t="shared" si="3"/>
        <v>160.31701772900479</v>
      </c>
      <c r="F79" s="57">
        <f t="shared" si="4"/>
        <v>0.30511654715335967</v>
      </c>
      <c r="G79" s="58">
        <f t="shared" si="5"/>
        <v>160.45691024176551</v>
      </c>
    </row>
    <row r="80" spans="1:7" x14ac:dyDescent="0.3">
      <c r="A80" s="50"/>
      <c r="B80" s="50">
        <v>7</v>
      </c>
      <c r="C80" s="50">
        <v>151</v>
      </c>
      <c r="D80" s="51">
        <v>160.5</v>
      </c>
      <c r="E80" s="57">
        <f t="shared" si="3"/>
        <v>160.51324609528652</v>
      </c>
      <c r="F80" s="57">
        <f t="shared" si="4"/>
        <v>0.30152528918014476</v>
      </c>
      <c r="G80" s="58">
        <f t="shared" si="5"/>
        <v>160.62213427615814</v>
      </c>
    </row>
    <row r="81" spans="1:7" x14ac:dyDescent="0.3">
      <c r="A81" s="50"/>
      <c r="B81" s="50">
        <v>8</v>
      </c>
      <c r="C81" s="50">
        <v>152</v>
      </c>
      <c r="D81" s="51">
        <v>160.80000000000001</v>
      </c>
      <c r="E81" s="57">
        <f t="shared" si="3"/>
        <v>160.80160203320736</v>
      </c>
      <c r="F81" s="57">
        <f t="shared" si="4"/>
        <v>0.30109094876474379</v>
      </c>
      <c r="G81" s="58">
        <f t="shared" si="5"/>
        <v>160.81477138446667</v>
      </c>
    </row>
    <row r="82" spans="1:7" x14ac:dyDescent="0.3">
      <c r="A82" s="50"/>
      <c r="B82" s="50">
        <v>9</v>
      </c>
      <c r="C82" s="50">
        <v>153</v>
      </c>
      <c r="D82" s="51">
        <v>161.19999999999999</v>
      </c>
      <c r="E82" s="57">
        <f t="shared" si="3"/>
        <v>161.18944654954046</v>
      </c>
      <c r="F82" s="57">
        <f t="shared" si="4"/>
        <v>0.30395218162528737</v>
      </c>
      <c r="G82" s="58">
        <f t="shared" si="5"/>
        <v>161.1026929819721</v>
      </c>
    </row>
    <row r="83" spans="1:7" x14ac:dyDescent="0.3">
      <c r="A83" s="50"/>
      <c r="B83" s="50">
        <v>10</v>
      </c>
      <c r="C83" s="50">
        <v>154</v>
      </c>
      <c r="D83" s="51">
        <v>161.6</v>
      </c>
      <c r="E83" s="57">
        <f t="shared" si="3"/>
        <v>161.58843853986727</v>
      </c>
      <c r="F83" s="57">
        <f t="shared" si="4"/>
        <v>0.30708670428917995</v>
      </c>
      <c r="G83" s="58">
        <f t="shared" si="5"/>
        <v>161.49339873116574</v>
      </c>
    </row>
    <row r="84" spans="1:7" x14ac:dyDescent="0.3">
      <c r="A84" s="50"/>
      <c r="B84" s="50">
        <v>11</v>
      </c>
      <c r="C84" s="50">
        <v>155</v>
      </c>
      <c r="D84" s="51">
        <v>161.5</v>
      </c>
      <c r="E84" s="57">
        <f t="shared" si="3"/>
        <v>161.54289676278538</v>
      </c>
      <c r="F84" s="57">
        <f t="shared" si="4"/>
        <v>0.2954566096804776</v>
      </c>
      <c r="G84" s="58">
        <f t="shared" si="5"/>
        <v>161.89552524415646</v>
      </c>
    </row>
    <row r="85" spans="1:7" x14ac:dyDescent="0.3">
      <c r="A85" s="53"/>
      <c r="B85" s="53">
        <v>12</v>
      </c>
      <c r="C85" s="53">
        <v>156</v>
      </c>
      <c r="D85" s="54">
        <v>161.30000000000001</v>
      </c>
      <c r="E85" s="59">
        <f t="shared" si="3"/>
        <v>161.35838721359653</v>
      </c>
      <c r="F85" s="59">
        <f t="shared" si="4"/>
        <v>0.27962677139026965</v>
      </c>
      <c r="G85" s="60">
        <f t="shared" si="5"/>
        <v>161.83835337246586</v>
      </c>
    </row>
    <row r="86" spans="1:7" x14ac:dyDescent="0.3">
      <c r="A86" s="50">
        <v>1998</v>
      </c>
      <c r="B86" s="50">
        <v>1</v>
      </c>
      <c r="C86" s="50">
        <v>157</v>
      </c>
      <c r="D86" s="51">
        <v>161.6</v>
      </c>
      <c r="E86" s="57">
        <f t="shared" si="3"/>
        <v>161.60412281370304</v>
      </c>
      <c r="F86" s="57">
        <f t="shared" si="4"/>
        <v>0.27850900141633766</v>
      </c>
      <c r="G86" s="58">
        <f t="shared" si="5"/>
        <v>161.6380139849868</v>
      </c>
    </row>
    <row r="87" spans="1:7" x14ac:dyDescent="0.3">
      <c r="A87" s="50"/>
      <c r="B87" s="50">
        <v>2</v>
      </c>
      <c r="C87" s="50">
        <v>158</v>
      </c>
      <c r="D87" s="51">
        <v>161.9</v>
      </c>
      <c r="E87" s="57">
        <f t="shared" si="3"/>
        <v>161.89811633032824</v>
      </c>
      <c r="F87" s="57">
        <f t="shared" si="4"/>
        <v>0.27901969861285641</v>
      </c>
      <c r="G87" s="58">
        <f t="shared" si="5"/>
        <v>161.88263181511937</v>
      </c>
    </row>
    <row r="88" spans="1:7" x14ac:dyDescent="0.3">
      <c r="A88" s="50"/>
      <c r="B88" s="50">
        <v>3</v>
      </c>
      <c r="C88" s="50">
        <v>159</v>
      </c>
      <c r="D88" s="51">
        <v>162.19999999999999</v>
      </c>
      <c r="E88" s="57">
        <f t="shared" si="3"/>
        <v>162.19752028383186</v>
      </c>
      <c r="F88" s="57">
        <f t="shared" si="4"/>
        <v>0.27969199488338398</v>
      </c>
      <c r="G88" s="58">
        <f t="shared" si="5"/>
        <v>162.17713602894111</v>
      </c>
    </row>
    <row r="89" spans="1:7" x14ac:dyDescent="0.3">
      <c r="A89" s="50"/>
      <c r="B89" s="50">
        <v>4</v>
      </c>
      <c r="C89" s="50">
        <v>160</v>
      </c>
      <c r="D89" s="51">
        <v>162.5</v>
      </c>
      <c r="E89" s="57">
        <f t="shared" si="3"/>
        <v>162.49752855351508</v>
      </c>
      <c r="F89" s="57">
        <f t="shared" si="4"/>
        <v>0.28036204909199403</v>
      </c>
      <c r="G89" s="58">
        <f t="shared" si="5"/>
        <v>162.47721227871526</v>
      </c>
    </row>
    <row r="90" spans="1:7" x14ac:dyDescent="0.3">
      <c r="A90" s="50"/>
      <c r="B90" s="50">
        <v>5</v>
      </c>
      <c r="C90" s="50">
        <v>161</v>
      </c>
      <c r="D90" s="51">
        <v>162.80000000000001</v>
      </c>
      <c r="E90" s="57">
        <f t="shared" si="3"/>
        <v>162.79760212125697</v>
      </c>
      <c r="F90" s="57">
        <f t="shared" si="4"/>
        <v>0.28101215774427346</v>
      </c>
      <c r="G90" s="58">
        <f t="shared" si="5"/>
        <v>162.77789060260707</v>
      </c>
    </row>
    <row r="91" spans="1:7" x14ac:dyDescent="0.3">
      <c r="A91" s="50"/>
      <c r="B91" s="50">
        <v>6</v>
      </c>
      <c r="C91" s="50">
        <v>162</v>
      </c>
      <c r="D91" s="51">
        <v>163</v>
      </c>
      <c r="E91" s="57">
        <f t="shared" si="3"/>
        <v>163.00852612602529</v>
      </c>
      <c r="F91" s="57">
        <f t="shared" si="4"/>
        <v>0.27870056950588096</v>
      </c>
      <c r="G91" s="58">
        <f t="shared" si="5"/>
        <v>163.07861427900124</v>
      </c>
    </row>
    <row r="92" spans="1:7" x14ac:dyDescent="0.3">
      <c r="A92" s="50"/>
      <c r="B92" s="50">
        <v>7</v>
      </c>
      <c r="C92" s="50">
        <v>163</v>
      </c>
      <c r="D92" s="51">
        <v>163.19999999999999</v>
      </c>
      <c r="E92" s="57">
        <f t="shared" si="3"/>
        <v>163.20946018723717</v>
      </c>
      <c r="F92" s="57">
        <f t="shared" si="4"/>
        <v>0.27613574024044252</v>
      </c>
      <c r="G92" s="58">
        <f t="shared" si="5"/>
        <v>163.28722669553116</v>
      </c>
    </row>
    <row r="93" spans="1:7" x14ac:dyDescent="0.3">
      <c r="A93" s="50"/>
      <c r="B93" s="50">
        <v>8</v>
      </c>
      <c r="C93" s="50">
        <v>164</v>
      </c>
      <c r="D93" s="51">
        <v>163.4</v>
      </c>
      <c r="E93" s="57">
        <f t="shared" si="3"/>
        <v>163.40928332198931</v>
      </c>
      <c r="F93" s="57">
        <f t="shared" si="4"/>
        <v>0.27361886236882327</v>
      </c>
      <c r="G93" s="58">
        <f t="shared" si="5"/>
        <v>163.48559592747762</v>
      </c>
    </row>
    <row r="94" spans="1:7" x14ac:dyDescent="0.3">
      <c r="A94" s="50"/>
      <c r="B94" s="50">
        <v>9</v>
      </c>
      <c r="C94" s="50">
        <v>165</v>
      </c>
      <c r="D94" s="51">
        <v>163.6</v>
      </c>
      <c r="E94" s="57">
        <f t="shared" si="3"/>
        <v>163.60899117158598</v>
      </c>
      <c r="F94" s="57">
        <f t="shared" si="4"/>
        <v>0.27118119179887146</v>
      </c>
      <c r="G94" s="58">
        <f t="shared" si="5"/>
        <v>163.68290218435814</v>
      </c>
    </row>
    <row r="95" spans="1:7" x14ac:dyDescent="0.3">
      <c r="A95" s="50"/>
      <c r="B95" s="50">
        <v>10</v>
      </c>
      <c r="C95" s="50">
        <v>166</v>
      </c>
      <c r="D95" s="51">
        <v>164</v>
      </c>
      <c r="E95" s="57">
        <f t="shared" si="3"/>
        <v>163.98700407172754</v>
      </c>
      <c r="F95" s="57">
        <f t="shared" si="4"/>
        <v>0.27470462493281411</v>
      </c>
      <c r="G95" s="58">
        <f t="shared" si="5"/>
        <v>163.88017236338484</v>
      </c>
    </row>
    <row r="96" spans="1:7" x14ac:dyDescent="0.3">
      <c r="A96" s="50"/>
      <c r="B96" s="50">
        <v>11</v>
      </c>
      <c r="C96" s="50">
        <v>167</v>
      </c>
      <c r="D96" s="51">
        <v>164</v>
      </c>
      <c r="E96" s="57">
        <f t="shared" si="3"/>
        <v>164.0283836646216</v>
      </c>
      <c r="F96" s="57">
        <f t="shared" si="4"/>
        <v>0.26700929588100764</v>
      </c>
      <c r="G96" s="58">
        <f t="shared" si="5"/>
        <v>164.26170869666035</v>
      </c>
    </row>
    <row r="97" spans="1:7" x14ac:dyDescent="0.3">
      <c r="A97" s="53"/>
      <c r="B97" s="53">
        <v>12</v>
      </c>
      <c r="C97" s="53">
        <v>168</v>
      </c>
      <c r="D97" s="54">
        <v>163.9</v>
      </c>
      <c r="E97" s="59">
        <f t="shared" si="3"/>
        <v>163.94288241593748</v>
      </c>
      <c r="F97" s="59">
        <f t="shared" si="4"/>
        <v>0.25538309096438461</v>
      </c>
      <c r="G97" s="60">
        <f t="shared" si="5"/>
        <v>164.2953929605026</v>
      </c>
    </row>
    <row r="98" spans="1:7" x14ac:dyDescent="0.3">
      <c r="A98" s="50">
        <v>1999</v>
      </c>
      <c r="B98" s="50">
        <v>1</v>
      </c>
      <c r="C98" s="50">
        <v>169</v>
      </c>
      <c r="D98" s="51">
        <v>164.3</v>
      </c>
      <c r="E98" s="57">
        <f t="shared" si="3"/>
        <v>164.28896636692096</v>
      </c>
      <c r="F98" s="57">
        <f t="shared" si="4"/>
        <v>0.25837451008915679</v>
      </c>
      <c r="G98" s="58">
        <f t="shared" si="5"/>
        <v>164.19826550690186</v>
      </c>
    </row>
    <row r="99" spans="1:7" x14ac:dyDescent="0.3">
      <c r="A99" s="50"/>
      <c r="B99" s="50">
        <v>2</v>
      </c>
      <c r="C99" s="50">
        <v>170</v>
      </c>
      <c r="D99" s="51">
        <v>164.5</v>
      </c>
      <c r="E99" s="57">
        <f t="shared" si="3"/>
        <v>164.50513436348541</v>
      </c>
      <c r="F99" s="57">
        <f t="shared" si="4"/>
        <v>0.25698249052372851</v>
      </c>
      <c r="G99" s="58">
        <f t="shared" si="5"/>
        <v>164.54734087701013</v>
      </c>
    </row>
    <row r="100" spans="1:7" x14ac:dyDescent="0.3">
      <c r="A100" s="50"/>
      <c r="B100" s="50">
        <v>3</v>
      </c>
      <c r="C100" s="50">
        <v>171</v>
      </c>
      <c r="D100" s="51">
        <v>165</v>
      </c>
      <c r="E100" s="57">
        <f t="shared" si="3"/>
        <v>164.97420033983931</v>
      </c>
      <c r="F100" s="57">
        <f t="shared" si="4"/>
        <v>0.26397724884715718</v>
      </c>
      <c r="G100" s="58">
        <f t="shared" si="5"/>
        <v>164.76211685400915</v>
      </c>
    </row>
    <row r="101" spans="1:7" x14ac:dyDescent="0.3">
      <c r="A101" s="50"/>
      <c r="B101" s="50">
        <v>4</v>
      </c>
      <c r="C101" s="50">
        <v>172</v>
      </c>
      <c r="D101" s="51">
        <v>166.2</v>
      </c>
      <c r="E101" s="57">
        <f t="shared" si="3"/>
        <v>166.09568537424767</v>
      </c>
      <c r="F101" s="57">
        <f t="shared" si="4"/>
        <v>0.29225884605393815</v>
      </c>
      <c r="G101" s="58">
        <f t="shared" si="5"/>
        <v>165.23817758868648</v>
      </c>
    </row>
    <row r="102" spans="1:7" x14ac:dyDescent="0.3">
      <c r="A102" s="50"/>
      <c r="B102" s="50">
        <v>5</v>
      </c>
      <c r="C102" s="50">
        <v>173</v>
      </c>
      <c r="D102" s="51">
        <v>166.2</v>
      </c>
      <c r="E102" s="57">
        <f t="shared" si="3"/>
        <v>166.22038352483003</v>
      </c>
      <c r="F102" s="57">
        <f t="shared" si="4"/>
        <v>0.28673250078126655</v>
      </c>
      <c r="G102" s="58">
        <f t="shared" si="5"/>
        <v>166.38794422030159</v>
      </c>
    </row>
    <row r="103" spans="1:7" x14ac:dyDescent="0.3">
      <c r="A103" s="50"/>
      <c r="B103" s="50">
        <v>6</v>
      </c>
      <c r="C103" s="50">
        <v>174</v>
      </c>
      <c r="D103" s="51">
        <v>166.2</v>
      </c>
      <c r="E103" s="57">
        <f t="shared" si="3"/>
        <v>166.23330832479814</v>
      </c>
      <c r="F103" s="57">
        <f t="shared" si="4"/>
        <v>0.2777020065549729</v>
      </c>
      <c r="G103" s="58">
        <f t="shared" si="5"/>
        <v>166.50711602561128</v>
      </c>
    </row>
    <row r="104" spans="1:7" x14ac:dyDescent="0.3">
      <c r="A104" s="50"/>
      <c r="B104" s="50">
        <v>7</v>
      </c>
      <c r="C104" s="50">
        <v>175</v>
      </c>
      <c r="D104" s="51">
        <v>166.7</v>
      </c>
      <c r="E104" s="57">
        <f t="shared" si="3"/>
        <v>166.67950309087823</v>
      </c>
      <c r="F104" s="57">
        <f t="shared" si="4"/>
        <v>0.28325909237668306</v>
      </c>
      <c r="G104" s="58">
        <f t="shared" si="5"/>
        <v>166.51101033135311</v>
      </c>
    </row>
    <row r="105" spans="1:7" x14ac:dyDescent="0.3">
      <c r="A105" s="50"/>
      <c r="B105" s="50">
        <v>8</v>
      </c>
      <c r="C105" s="50">
        <v>176</v>
      </c>
      <c r="D105" s="51">
        <v>167.1</v>
      </c>
      <c r="E105" s="57">
        <f t="shared" si="3"/>
        <v>167.0851158474533</v>
      </c>
      <c r="F105" s="57">
        <f t="shared" si="4"/>
        <v>0.28729445754292215</v>
      </c>
      <c r="G105" s="58">
        <f t="shared" si="5"/>
        <v>166.96276218325491</v>
      </c>
    </row>
    <row r="106" spans="1:7" x14ac:dyDescent="0.3">
      <c r="A106" s="50"/>
      <c r="B106" s="50">
        <v>9</v>
      </c>
      <c r="C106" s="50">
        <v>177</v>
      </c>
      <c r="D106" s="51">
        <v>167.9</v>
      </c>
      <c r="E106" s="57">
        <f t="shared" si="3"/>
        <v>167.84278016301371</v>
      </c>
      <c r="F106" s="57">
        <f t="shared" si="4"/>
        <v>0.30280779874711378</v>
      </c>
      <c r="G106" s="58">
        <f t="shared" si="5"/>
        <v>167.37241030499621</v>
      </c>
    </row>
    <row r="107" spans="1:7" x14ac:dyDescent="0.3">
      <c r="A107" s="50"/>
      <c r="B107" s="50">
        <v>10</v>
      </c>
      <c r="C107" s="50">
        <v>178</v>
      </c>
      <c r="D107" s="51">
        <v>168.2</v>
      </c>
      <c r="E107" s="57">
        <f t="shared" si="3"/>
        <v>168.19409873242859</v>
      </c>
      <c r="F107" s="57">
        <f t="shared" si="4"/>
        <v>0.30440773999466547</v>
      </c>
      <c r="G107" s="58">
        <f t="shared" si="5"/>
        <v>168.14558796176084</v>
      </c>
    </row>
    <row r="108" spans="1:7" x14ac:dyDescent="0.3">
      <c r="A108" s="50"/>
      <c r="B108" s="50">
        <v>11</v>
      </c>
      <c r="C108" s="50">
        <v>179</v>
      </c>
      <c r="D108" s="51">
        <v>168.3</v>
      </c>
      <c r="E108" s="57">
        <f t="shared" si="3"/>
        <v>168.32152905581808</v>
      </c>
      <c r="F108" s="57">
        <f t="shared" si="4"/>
        <v>0.29857082038250288</v>
      </c>
      <c r="G108" s="58">
        <f t="shared" si="5"/>
        <v>168.49850647242326</v>
      </c>
    </row>
    <row r="109" spans="1:7" x14ac:dyDescent="0.3">
      <c r="A109" s="53"/>
      <c r="B109" s="53">
        <v>12</v>
      </c>
      <c r="C109" s="53">
        <v>180</v>
      </c>
      <c r="D109" s="54">
        <v>168.3</v>
      </c>
      <c r="E109" s="59">
        <f t="shared" si="3"/>
        <v>168.33471649069148</v>
      </c>
      <c r="F109" s="59">
        <f t="shared" si="4"/>
        <v>0.28915854670478491</v>
      </c>
      <c r="G109" s="60">
        <f t="shared" si="5"/>
        <v>168.62009987620058</v>
      </c>
    </row>
    <row r="110" spans="1:7" x14ac:dyDescent="0.3">
      <c r="A110" s="50">
        <v>2000</v>
      </c>
      <c r="B110" s="50">
        <v>1</v>
      </c>
      <c r="C110" s="50">
        <v>181</v>
      </c>
      <c r="D110" s="51">
        <v>166.6</v>
      </c>
      <c r="E110" s="57">
        <f t="shared" si="3"/>
        <v>166.81949973780206</v>
      </c>
      <c r="F110" s="57">
        <f t="shared" si="4"/>
        <v>0.22964816523391468</v>
      </c>
      <c r="G110" s="58">
        <f t="shared" si="5"/>
        <v>168.62387503739626</v>
      </c>
    </row>
    <row r="111" spans="1:7" x14ac:dyDescent="0.3">
      <c r="A111" s="50"/>
      <c r="B111" s="50">
        <v>2</v>
      </c>
      <c r="C111" s="50">
        <v>182</v>
      </c>
      <c r="D111" s="51">
        <v>168.8</v>
      </c>
      <c r="E111" s="57">
        <f t="shared" si="3"/>
        <v>168.61011101519975</v>
      </c>
      <c r="F111" s="57">
        <f t="shared" si="4"/>
        <v>0.28113053161729096</v>
      </c>
      <c r="G111" s="58">
        <f t="shared" si="5"/>
        <v>167.04914790303599</v>
      </c>
    </row>
    <row r="112" spans="1:7" x14ac:dyDescent="0.3">
      <c r="A112" s="50"/>
      <c r="B112" s="50">
        <v>3</v>
      </c>
      <c r="C112" s="50">
        <v>183</v>
      </c>
      <c r="D112" s="51">
        <v>169.8</v>
      </c>
      <c r="E112" s="57">
        <f t="shared" si="3"/>
        <v>169.70144043554407</v>
      </c>
      <c r="F112" s="57">
        <f t="shared" si="4"/>
        <v>0.30785182676374101</v>
      </c>
      <c r="G112" s="58">
        <f t="shared" si="5"/>
        <v>168.89124154681704</v>
      </c>
    </row>
    <row r="113" spans="1:7" x14ac:dyDescent="0.3">
      <c r="A113" s="50"/>
      <c r="B113" s="50">
        <v>4</v>
      </c>
      <c r="C113" s="50">
        <v>184</v>
      </c>
      <c r="D113" s="51">
        <v>171.2</v>
      </c>
      <c r="E113" s="57">
        <f t="shared" si="3"/>
        <v>171.07086157426076</v>
      </c>
      <c r="F113" s="57">
        <f t="shared" si="4"/>
        <v>0.3428636088061448</v>
      </c>
      <c r="G113" s="58">
        <f t="shared" si="5"/>
        <v>170.00929226230781</v>
      </c>
    </row>
    <row r="114" spans="1:7" x14ac:dyDescent="0.3">
      <c r="A114" s="50"/>
      <c r="B114" s="50">
        <v>5</v>
      </c>
      <c r="C114" s="50">
        <v>185</v>
      </c>
      <c r="D114" s="51">
        <v>171.3</v>
      </c>
      <c r="E114" s="57">
        <f t="shared" si="3"/>
        <v>171.31233408555542</v>
      </c>
      <c r="F114" s="57">
        <f t="shared" si="4"/>
        <v>0.33951961330143154</v>
      </c>
      <c r="G114" s="58">
        <f t="shared" si="5"/>
        <v>171.4137251830669</v>
      </c>
    </row>
    <row r="115" spans="1:7" x14ac:dyDescent="0.3">
      <c r="A115" s="50"/>
      <c r="B115" s="50">
        <v>6</v>
      </c>
      <c r="C115" s="50">
        <v>186</v>
      </c>
      <c r="D115" s="51">
        <v>171.5</v>
      </c>
      <c r="E115" s="57">
        <f t="shared" si="3"/>
        <v>171.51646932071765</v>
      </c>
      <c r="F115" s="57">
        <f t="shared" si="4"/>
        <v>0.335054480138684</v>
      </c>
      <c r="G115" s="58">
        <f t="shared" si="5"/>
        <v>171.65185369885685</v>
      </c>
    </row>
    <row r="116" spans="1:7" x14ac:dyDescent="0.3">
      <c r="A116" s="50"/>
      <c r="B116" s="50">
        <v>7</v>
      </c>
      <c r="C116" s="50">
        <v>187</v>
      </c>
      <c r="D116" s="51">
        <v>172.4</v>
      </c>
      <c r="E116" s="57">
        <f t="shared" si="3"/>
        <v>172.34051491338241</v>
      </c>
      <c r="F116" s="57">
        <f t="shared" si="4"/>
        <v>0.35118197182449712</v>
      </c>
      <c r="G116" s="58">
        <f t="shared" si="5"/>
        <v>171.85152380085634</v>
      </c>
    </row>
    <row r="117" spans="1:7" x14ac:dyDescent="0.3">
      <c r="A117" s="50"/>
      <c r="B117" s="50">
        <v>8</v>
      </c>
      <c r="C117" s="50">
        <v>188</v>
      </c>
      <c r="D117" s="51">
        <v>172.8</v>
      </c>
      <c r="E117" s="57">
        <f t="shared" si="3"/>
        <v>172.78825396585216</v>
      </c>
      <c r="F117" s="57">
        <f t="shared" si="4"/>
        <v>0.35436653586957428</v>
      </c>
      <c r="G117" s="58">
        <f t="shared" si="5"/>
        <v>172.69169688520691</v>
      </c>
    </row>
    <row r="118" spans="1:7" x14ac:dyDescent="0.3">
      <c r="A118" s="50"/>
      <c r="B118" s="50">
        <v>9</v>
      </c>
      <c r="C118" s="50">
        <v>189</v>
      </c>
      <c r="D118" s="51">
        <v>173.7</v>
      </c>
      <c r="E118" s="57">
        <f t="shared" si="3"/>
        <v>173.63954930444433</v>
      </c>
      <c r="F118" s="57">
        <f t="shared" si="4"/>
        <v>0.37075582174626248</v>
      </c>
      <c r="G118" s="58">
        <f t="shared" si="5"/>
        <v>173.14262050172175</v>
      </c>
    </row>
    <row r="119" spans="1:7" x14ac:dyDescent="0.3">
      <c r="A119" s="50"/>
      <c r="B119" s="50">
        <v>10</v>
      </c>
      <c r="C119" s="50">
        <v>190</v>
      </c>
      <c r="D119" s="51">
        <v>174</v>
      </c>
      <c r="E119" s="57">
        <f t="shared" si="3"/>
        <v>174.00111764434811</v>
      </c>
      <c r="F119" s="57">
        <f t="shared" si="4"/>
        <v>0.37045280798336871</v>
      </c>
      <c r="G119" s="58">
        <f t="shared" si="5"/>
        <v>174.01030512619059</v>
      </c>
    </row>
    <row r="120" spans="1:7" x14ac:dyDescent="0.3">
      <c r="A120" s="50"/>
      <c r="B120" s="50">
        <v>11</v>
      </c>
      <c r="C120" s="50">
        <v>191</v>
      </c>
      <c r="D120" s="51">
        <v>174.1</v>
      </c>
      <c r="E120" s="57">
        <f t="shared" si="3"/>
        <v>174.12945322313882</v>
      </c>
      <c r="F120" s="57">
        <f t="shared" si="4"/>
        <v>0.3624675021142596</v>
      </c>
      <c r="G120" s="58">
        <f t="shared" si="5"/>
        <v>174.37157045233147</v>
      </c>
    </row>
    <row r="121" spans="1:7" x14ac:dyDescent="0.3">
      <c r="A121" s="53"/>
      <c r="B121" s="53">
        <v>12</v>
      </c>
      <c r="C121" s="53">
        <v>192</v>
      </c>
      <c r="D121" s="54">
        <v>174</v>
      </c>
      <c r="E121" s="59">
        <f t="shared" si="3"/>
        <v>174.05335135234009</v>
      </c>
      <c r="F121" s="59">
        <f t="shared" si="4"/>
        <v>0.34800297763902294</v>
      </c>
      <c r="G121" s="60">
        <f t="shared" si="5"/>
        <v>174.4919207252531</v>
      </c>
    </row>
    <row r="122" spans="1:7" x14ac:dyDescent="0.3">
      <c r="A122" s="50">
        <v>2001</v>
      </c>
      <c r="B122" s="50">
        <v>1</v>
      </c>
      <c r="C122" s="50">
        <v>193</v>
      </c>
      <c r="D122" s="51">
        <v>175.1</v>
      </c>
      <c r="E122" s="57">
        <f t="shared" si="3"/>
        <v>175.02422825591867</v>
      </c>
      <c r="F122" s="57">
        <f t="shared" si="4"/>
        <v>0.36854607914859155</v>
      </c>
      <c r="G122" s="58">
        <f t="shared" si="5"/>
        <v>174.40135432997911</v>
      </c>
    </row>
    <row r="123" spans="1:7" x14ac:dyDescent="0.3">
      <c r="A123" s="50"/>
      <c r="B123" s="50">
        <v>2</v>
      </c>
      <c r="C123" s="50">
        <v>194</v>
      </c>
      <c r="D123" s="51">
        <v>175.8</v>
      </c>
      <c r="E123" s="57">
        <f t="shared" si="3"/>
        <v>175.7558342659367</v>
      </c>
      <c r="F123" s="57">
        <f t="shared" si="4"/>
        <v>0.38052021501028671</v>
      </c>
      <c r="G123" s="58">
        <f t="shared" si="5"/>
        <v>175.39277433506726</v>
      </c>
    </row>
    <row r="124" spans="1:7" x14ac:dyDescent="0.3">
      <c r="A124" s="50"/>
      <c r="B124" s="50">
        <v>3</v>
      </c>
      <c r="C124" s="50">
        <v>195</v>
      </c>
      <c r="D124" s="51">
        <v>176.2</v>
      </c>
      <c r="E124" s="57">
        <f t="shared" si="3"/>
        <v>176.19309731357603</v>
      </c>
      <c r="F124" s="57">
        <f t="shared" si="4"/>
        <v>0.38239165916952111</v>
      </c>
      <c r="G124" s="58">
        <f t="shared" si="5"/>
        <v>176.13635448094698</v>
      </c>
    </row>
    <row r="125" spans="1:7" x14ac:dyDescent="0.3">
      <c r="A125" s="50"/>
      <c r="B125" s="50">
        <v>4</v>
      </c>
      <c r="C125" s="50">
        <v>196</v>
      </c>
      <c r="D125" s="51">
        <v>176.9</v>
      </c>
      <c r="E125" s="57">
        <f t="shared" si="3"/>
        <v>176.86480509711316</v>
      </c>
      <c r="F125" s="57">
        <f t="shared" si="4"/>
        <v>0.39193363911718626</v>
      </c>
      <c r="G125" s="58">
        <f t="shared" si="5"/>
        <v>176.57548897274555</v>
      </c>
    </row>
    <row r="126" spans="1:7" x14ac:dyDescent="0.3">
      <c r="A126" s="50"/>
      <c r="B126" s="50">
        <v>5</v>
      </c>
      <c r="C126" s="50">
        <v>197</v>
      </c>
      <c r="D126" s="51">
        <v>177.7</v>
      </c>
      <c r="E126" s="57">
        <f t="shared" si="3"/>
        <v>177.65192601846582</v>
      </c>
      <c r="F126" s="57">
        <f t="shared" si="4"/>
        <v>0.40496737213467887</v>
      </c>
      <c r="G126" s="58">
        <f t="shared" si="5"/>
        <v>177.25673873623035</v>
      </c>
    </row>
    <row r="127" spans="1:7" x14ac:dyDescent="0.3">
      <c r="A127" s="50"/>
      <c r="B127" s="50">
        <v>6</v>
      </c>
      <c r="C127" s="50">
        <v>198</v>
      </c>
      <c r="D127" s="51">
        <v>178</v>
      </c>
      <c r="E127" s="57">
        <f t="shared" si="3"/>
        <v>178.00617038309616</v>
      </c>
      <c r="F127" s="57">
        <f t="shared" si="4"/>
        <v>0.40329446876107833</v>
      </c>
      <c r="G127" s="58">
        <f t="shared" si="5"/>
        <v>178.05689339060049</v>
      </c>
    </row>
    <row r="128" spans="1:7" x14ac:dyDescent="0.3">
      <c r="A128" s="50"/>
      <c r="B128" s="50">
        <v>7</v>
      </c>
      <c r="C128" s="50">
        <v>199</v>
      </c>
      <c r="D128" s="51">
        <v>177.5</v>
      </c>
      <c r="E128" s="57">
        <f t="shared" si="3"/>
        <v>177.59863617705355</v>
      </c>
      <c r="F128" s="57">
        <f t="shared" si="4"/>
        <v>0.37655240254240435</v>
      </c>
      <c r="G128" s="58">
        <f t="shared" si="5"/>
        <v>178.40946485185725</v>
      </c>
    </row>
    <row r="129" spans="1:7" x14ac:dyDescent="0.3">
      <c r="A129" s="50"/>
      <c r="B129" s="50">
        <v>8</v>
      </c>
      <c r="C129" s="50">
        <v>200</v>
      </c>
      <c r="D129" s="51">
        <v>177.5</v>
      </c>
      <c r="E129" s="57">
        <f t="shared" si="3"/>
        <v>177.55153666441879</v>
      </c>
      <c r="F129" s="57">
        <f t="shared" si="4"/>
        <v>0.36257987305326328</v>
      </c>
      <c r="G129" s="58">
        <f t="shared" si="5"/>
        <v>177.97518857959597</v>
      </c>
    </row>
    <row r="130" spans="1:7" x14ac:dyDescent="0.3">
      <c r="A130" s="50"/>
      <c r="B130" s="50">
        <v>9</v>
      </c>
      <c r="C130" s="50">
        <v>201</v>
      </c>
      <c r="D130" s="51">
        <v>178.3</v>
      </c>
      <c r="E130" s="57">
        <f t="shared" si="3"/>
        <v>178.2581489384068</v>
      </c>
      <c r="F130" s="57">
        <f t="shared" si="4"/>
        <v>0.37392645900052757</v>
      </c>
      <c r="G130" s="58">
        <f t="shared" si="5"/>
        <v>177.91411653747204</v>
      </c>
    </row>
    <row r="131" spans="1:7" x14ac:dyDescent="0.3">
      <c r="A131" s="50"/>
      <c r="B131" s="50">
        <v>10</v>
      </c>
      <c r="C131" s="50">
        <v>202</v>
      </c>
      <c r="D131" s="51">
        <v>177.7</v>
      </c>
      <c r="E131" s="57">
        <f t="shared" si="3"/>
        <v>177.80108840791169</v>
      </c>
      <c r="F131" s="57">
        <f t="shared" si="4"/>
        <v>0.34651954828004866</v>
      </c>
      <c r="G131" s="58">
        <f t="shared" si="5"/>
        <v>178.63207539740733</v>
      </c>
    </row>
    <row r="132" spans="1:7" x14ac:dyDescent="0.3">
      <c r="A132" s="50"/>
      <c r="B132" s="50">
        <v>11</v>
      </c>
      <c r="C132" s="50">
        <v>203</v>
      </c>
      <c r="D132" s="51">
        <v>177.4</v>
      </c>
      <c r="E132" s="57">
        <f t="shared" ref="E132:E179" si="6">$J$4*D132+(1-$J$4)*(E131+F131)</f>
        <v>177.48108195779417</v>
      </c>
      <c r="F132" s="57">
        <f t="shared" ref="F132:F179" si="7">$J$5*(E132-E131)+(1-$J$5)*F131</f>
        <v>0.32453675100178153</v>
      </c>
      <c r="G132" s="58">
        <f t="shared" ref="G132:G179" si="8">E131+F131</f>
        <v>178.14760795619173</v>
      </c>
    </row>
    <row r="133" spans="1:7" x14ac:dyDescent="0.3">
      <c r="A133" s="53"/>
      <c r="B133" s="53">
        <v>12</v>
      </c>
      <c r="C133" s="53">
        <v>204</v>
      </c>
      <c r="D133" s="54">
        <v>176.7</v>
      </c>
      <c r="E133" s="59">
        <f t="shared" si="6"/>
        <v>176.81991007952843</v>
      </c>
      <c r="F133" s="59">
        <f t="shared" si="7"/>
        <v>0.2920269418949778</v>
      </c>
      <c r="G133" s="60">
        <f t="shared" si="8"/>
        <v>177.80561870879595</v>
      </c>
    </row>
    <row r="134" spans="1:7" x14ac:dyDescent="0.3">
      <c r="A134" s="50">
        <v>2002</v>
      </c>
      <c r="B134" s="50">
        <v>1</v>
      </c>
      <c r="C134" s="50">
        <v>205</v>
      </c>
      <c r="D134" s="51">
        <v>177.1</v>
      </c>
      <c r="E134" s="57">
        <f t="shared" si="6"/>
        <v>177.10129463184444</v>
      </c>
      <c r="F134" s="57">
        <f t="shared" si="7"/>
        <v>0.29167594359448662</v>
      </c>
      <c r="G134" s="58">
        <f t="shared" si="8"/>
        <v>177.11193702142342</v>
      </c>
    </row>
    <row r="135" spans="1:7" x14ac:dyDescent="0.3">
      <c r="A135" s="50"/>
      <c r="B135" s="50">
        <v>2</v>
      </c>
      <c r="C135" s="50">
        <v>206</v>
      </c>
      <c r="D135" s="51">
        <v>177.8</v>
      </c>
      <c r="E135" s="57">
        <f t="shared" si="6"/>
        <v>177.75585554922216</v>
      </c>
      <c r="F135" s="57">
        <f t="shared" si="7"/>
        <v>0.30364430916939988</v>
      </c>
      <c r="G135" s="58">
        <f t="shared" si="8"/>
        <v>177.39297057543894</v>
      </c>
    </row>
    <row r="136" spans="1:7" x14ac:dyDescent="0.3">
      <c r="A136" s="50"/>
      <c r="B136" s="50">
        <v>3</v>
      </c>
      <c r="C136" s="50">
        <v>207</v>
      </c>
      <c r="D136" s="51">
        <v>178.8</v>
      </c>
      <c r="E136" s="57">
        <f t="shared" si="6"/>
        <v>178.71968892153808</v>
      </c>
      <c r="F136" s="57">
        <f t="shared" si="7"/>
        <v>0.32541810700379808</v>
      </c>
      <c r="G136" s="58">
        <f t="shared" si="8"/>
        <v>178.05949985839158</v>
      </c>
    </row>
    <row r="137" spans="1:7" x14ac:dyDescent="0.3">
      <c r="A137" s="50"/>
      <c r="B137" s="50">
        <v>4</v>
      </c>
      <c r="C137" s="50">
        <v>208</v>
      </c>
      <c r="D137" s="51">
        <v>179.8</v>
      </c>
      <c r="E137" s="57">
        <f t="shared" si="6"/>
        <v>179.71812794454107</v>
      </c>
      <c r="F137" s="57">
        <f t="shared" si="7"/>
        <v>0.34761511416632895</v>
      </c>
      <c r="G137" s="58">
        <f t="shared" si="8"/>
        <v>179.04510702854188</v>
      </c>
    </row>
    <row r="138" spans="1:7" x14ac:dyDescent="0.3">
      <c r="A138" s="50"/>
      <c r="B138" s="50">
        <v>5</v>
      </c>
      <c r="C138" s="50">
        <v>209</v>
      </c>
      <c r="D138" s="51">
        <v>179.8</v>
      </c>
      <c r="E138" s="57">
        <f t="shared" si="6"/>
        <v>179.82882121209622</v>
      </c>
      <c r="F138" s="57">
        <f t="shared" si="7"/>
        <v>0.33980115801552974</v>
      </c>
      <c r="G138" s="58">
        <f t="shared" si="8"/>
        <v>180.0657430587074</v>
      </c>
    </row>
    <row r="139" spans="1:7" x14ac:dyDescent="0.3">
      <c r="A139" s="50"/>
      <c r="B139" s="50">
        <v>6</v>
      </c>
      <c r="C139" s="50">
        <v>210</v>
      </c>
      <c r="D139" s="51">
        <v>179.9</v>
      </c>
      <c r="E139" s="57">
        <f t="shared" si="6"/>
        <v>179.92913348834182</v>
      </c>
      <c r="F139" s="57">
        <f t="shared" si="7"/>
        <v>0.33190253808021714</v>
      </c>
      <c r="G139" s="58">
        <f t="shared" si="8"/>
        <v>180.16862237011173</v>
      </c>
    </row>
    <row r="140" spans="1:7" x14ac:dyDescent="0.3">
      <c r="A140" s="50"/>
      <c r="B140" s="50">
        <v>7</v>
      </c>
      <c r="C140" s="50">
        <v>211</v>
      </c>
      <c r="D140" s="51">
        <v>180.1</v>
      </c>
      <c r="E140" s="57">
        <f t="shared" si="6"/>
        <v>180.11746519173525</v>
      </c>
      <c r="F140" s="57">
        <f t="shared" si="7"/>
        <v>0.32716740612500617</v>
      </c>
      <c r="G140" s="58">
        <f t="shared" si="8"/>
        <v>180.26103602642203</v>
      </c>
    </row>
    <row r="141" spans="1:7" x14ac:dyDescent="0.3">
      <c r="A141" s="50"/>
      <c r="B141" s="50">
        <v>8</v>
      </c>
      <c r="C141" s="50">
        <v>212</v>
      </c>
      <c r="D141" s="51">
        <v>180.7</v>
      </c>
      <c r="E141" s="57">
        <f t="shared" si="6"/>
        <v>180.6723040816369</v>
      </c>
      <c r="F141" s="57">
        <f t="shared" si="7"/>
        <v>0.33467627462516464</v>
      </c>
      <c r="G141" s="58">
        <f t="shared" si="8"/>
        <v>180.44463259786025</v>
      </c>
    </row>
    <row r="142" spans="1:7" x14ac:dyDescent="0.3">
      <c r="A142" s="50"/>
      <c r="B142" s="50">
        <v>9</v>
      </c>
      <c r="C142" s="50">
        <v>213</v>
      </c>
      <c r="D142" s="51">
        <v>181</v>
      </c>
      <c r="E142" s="57">
        <f t="shared" si="6"/>
        <v>181.00075705581668</v>
      </c>
      <c r="F142" s="57">
        <f t="shared" si="7"/>
        <v>0.33447102298843706</v>
      </c>
      <c r="G142" s="58">
        <f t="shared" si="8"/>
        <v>181.00698035626206</v>
      </c>
    </row>
    <row r="143" spans="1:7" x14ac:dyDescent="0.3">
      <c r="A143" s="50"/>
      <c r="B143" s="50">
        <v>10</v>
      </c>
      <c r="C143" s="50">
        <v>214</v>
      </c>
      <c r="D143" s="51">
        <v>181.3</v>
      </c>
      <c r="E143" s="57">
        <f t="shared" si="6"/>
        <v>181.30382066773794</v>
      </c>
      <c r="F143" s="57">
        <f t="shared" si="7"/>
        <v>0.33343517029524156</v>
      </c>
      <c r="G143" s="58">
        <f t="shared" si="8"/>
        <v>181.3352280788051</v>
      </c>
    </row>
    <row r="144" spans="1:7" x14ac:dyDescent="0.3">
      <c r="A144" s="50"/>
      <c r="B144" s="50">
        <v>11</v>
      </c>
      <c r="C144" s="50">
        <v>215</v>
      </c>
      <c r="D144" s="51">
        <v>181.3</v>
      </c>
      <c r="E144" s="57">
        <f t="shared" si="6"/>
        <v>181.33657714367371</v>
      </c>
      <c r="F144" s="57">
        <f t="shared" si="7"/>
        <v>0.32351843966524485</v>
      </c>
      <c r="G144" s="58">
        <f t="shared" si="8"/>
        <v>181.63725583803318</v>
      </c>
    </row>
    <row r="145" spans="1:7" x14ac:dyDescent="0.3">
      <c r="A145" s="53"/>
      <c r="B145" s="53">
        <v>12</v>
      </c>
      <c r="C145" s="53">
        <v>216</v>
      </c>
      <c r="D145" s="54">
        <v>180.9</v>
      </c>
      <c r="E145" s="59">
        <f t="shared" si="6"/>
        <v>180.98243630568319</v>
      </c>
      <c r="F145" s="59">
        <f t="shared" si="7"/>
        <v>0.30116845397787806</v>
      </c>
      <c r="G145" s="60">
        <f t="shared" si="8"/>
        <v>181.66009558333894</v>
      </c>
    </row>
    <row r="146" spans="1:7" x14ac:dyDescent="0.3">
      <c r="A146" s="50">
        <v>2003</v>
      </c>
      <c r="B146" s="50">
        <v>1</v>
      </c>
      <c r="C146" s="50">
        <v>217</v>
      </c>
      <c r="D146" s="51">
        <v>181.7</v>
      </c>
      <c r="E146" s="57">
        <f t="shared" si="6"/>
        <v>181.65483977795682</v>
      </c>
      <c r="F146" s="57">
        <f t="shared" si="7"/>
        <v>0.31341221366528577</v>
      </c>
      <c r="G146" s="58">
        <f t="shared" si="8"/>
        <v>181.28360475966107</v>
      </c>
    </row>
    <row r="147" spans="1:7" x14ac:dyDescent="0.3">
      <c r="A147" s="50"/>
      <c r="B147" s="50">
        <v>2</v>
      </c>
      <c r="C147" s="50">
        <v>218</v>
      </c>
      <c r="D147" s="51">
        <v>183.1</v>
      </c>
      <c r="E147" s="57">
        <f t="shared" si="6"/>
        <v>182.97725606250049</v>
      </c>
      <c r="F147" s="57">
        <f t="shared" si="7"/>
        <v>0.34669033334312527</v>
      </c>
      <c r="G147" s="58">
        <f t="shared" si="8"/>
        <v>181.96825199162211</v>
      </c>
    </row>
    <row r="148" spans="1:7" x14ac:dyDescent="0.3">
      <c r="A148" s="50"/>
      <c r="B148" s="50">
        <v>3</v>
      </c>
      <c r="C148" s="50">
        <v>219</v>
      </c>
      <c r="D148" s="51">
        <v>184.2</v>
      </c>
      <c r="E148" s="57">
        <f t="shared" si="6"/>
        <v>184.10498744593426</v>
      </c>
      <c r="F148" s="57">
        <f t="shared" si="7"/>
        <v>0.3724499692934492</v>
      </c>
      <c r="G148" s="58">
        <f t="shared" si="8"/>
        <v>183.32394639584362</v>
      </c>
    </row>
    <row r="149" spans="1:7" x14ac:dyDescent="0.3">
      <c r="A149" s="50"/>
      <c r="B149" s="50">
        <v>4</v>
      </c>
      <c r="C149" s="50">
        <v>220</v>
      </c>
      <c r="D149" s="51">
        <v>183.8</v>
      </c>
      <c r="E149" s="57">
        <f t="shared" si="6"/>
        <v>183.87347159892397</v>
      </c>
      <c r="F149" s="57">
        <f t="shared" si="7"/>
        <v>0.35253047907892227</v>
      </c>
      <c r="G149" s="58">
        <f t="shared" si="8"/>
        <v>184.47743741522771</v>
      </c>
    </row>
    <row r="150" spans="1:7" x14ac:dyDescent="0.3">
      <c r="A150" s="50"/>
      <c r="B150" s="50">
        <v>5</v>
      </c>
      <c r="C150" s="50">
        <v>221</v>
      </c>
      <c r="D150" s="51">
        <v>183.5</v>
      </c>
      <c r="E150" s="57">
        <f t="shared" si="6"/>
        <v>183.57873868831862</v>
      </c>
      <c r="F150" s="57">
        <f t="shared" si="7"/>
        <v>0.33118298488472542</v>
      </c>
      <c r="G150" s="58">
        <f t="shared" si="8"/>
        <v>184.22600207800289</v>
      </c>
    </row>
    <row r="151" spans="1:7" x14ac:dyDescent="0.3">
      <c r="A151" s="50"/>
      <c r="B151" s="50">
        <v>6</v>
      </c>
      <c r="C151" s="50">
        <v>222</v>
      </c>
      <c r="D151" s="51">
        <v>183.7</v>
      </c>
      <c r="E151" s="57">
        <f t="shared" si="6"/>
        <v>183.72276709350908</v>
      </c>
      <c r="F151" s="57">
        <f t="shared" si="7"/>
        <v>0.32501041067905362</v>
      </c>
      <c r="G151" s="58">
        <f t="shared" si="8"/>
        <v>183.90992167320334</v>
      </c>
    </row>
    <row r="152" spans="1:7" x14ac:dyDescent="0.3">
      <c r="A152" s="50"/>
      <c r="B152" s="50">
        <v>7</v>
      </c>
      <c r="C152" s="50">
        <v>223</v>
      </c>
      <c r="D152" s="51">
        <v>183.9</v>
      </c>
      <c r="E152" s="57">
        <f t="shared" si="6"/>
        <v>183.91602723627841</v>
      </c>
      <c r="F152" s="57">
        <f t="shared" si="7"/>
        <v>0.32066513466914581</v>
      </c>
      <c r="G152" s="58">
        <f t="shared" si="8"/>
        <v>184.04777750418813</v>
      </c>
    </row>
    <row r="153" spans="1:7" x14ac:dyDescent="0.3">
      <c r="A153" s="50"/>
      <c r="B153" s="50">
        <v>8</v>
      </c>
      <c r="C153" s="50">
        <v>224</v>
      </c>
      <c r="D153" s="51">
        <v>184.6</v>
      </c>
      <c r="E153" s="57">
        <f t="shared" si="6"/>
        <v>184.56059740456055</v>
      </c>
      <c r="F153" s="57">
        <f t="shared" si="7"/>
        <v>0.33134789679461918</v>
      </c>
      <c r="G153" s="58">
        <f t="shared" si="8"/>
        <v>184.23669237094757</v>
      </c>
    </row>
    <row r="154" spans="1:7" x14ac:dyDescent="0.3">
      <c r="A154" s="50"/>
      <c r="B154" s="50">
        <v>9</v>
      </c>
      <c r="C154" s="50">
        <v>225</v>
      </c>
      <c r="D154" s="51">
        <v>185.2</v>
      </c>
      <c r="E154" s="57">
        <f t="shared" si="6"/>
        <v>185.16658987124609</v>
      </c>
      <c r="F154" s="57">
        <f t="shared" si="7"/>
        <v>0.3404059919296985</v>
      </c>
      <c r="G154" s="58">
        <f t="shared" si="8"/>
        <v>184.89194530135518</v>
      </c>
    </row>
    <row r="155" spans="1:7" x14ac:dyDescent="0.3">
      <c r="A155" s="50"/>
      <c r="B155" s="50">
        <v>10</v>
      </c>
      <c r="C155" s="50">
        <v>226</v>
      </c>
      <c r="D155" s="51">
        <v>185</v>
      </c>
      <c r="E155" s="57">
        <f t="shared" si="6"/>
        <v>185.05498632918412</v>
      </c>
      <c r="F155" s="57">
        <f t="shared" si="7"/>
        <v>0.32549819541842723</v>
      </c>
      <c r="G155" s="58">
        <f t="shared" si="8"/>
        <v>185.50699586317577</v>
      </c>
    </row>
    <row r="156" spans="1:7" x14ac:dyDescent="0.3">
      <c r="A156" s="50"/>
      <c r="B156" s="50">
        <v>11</v>
      </c>
      <c r="C156" s="50">
        <v>227</v>
      </c>
      <c r="D156" s="51">
        <v>184.5</v>
      </c>
      <c r="E156" s="57">
        <f t="shared" si="6"/>
        <v>184.59549311035411</v>
      </c>
      <c r="F156" s="57">
        <f t="shared" si="7"/>
        <v>0.29960827189542832</v>
      </c>
      <c r="G156" s="58">
        <f t="shared" si="8"/>
        <v>185.38048452460254</v>
      </c>
    </row>
    <row r="157" spans="1:7" x14ac:dyDescent="0.3">
      <c r="A157" s="53"/>
      <c r="B157" s="53">
        <v>12</v>
      </c>
      <c r="C157" s="53">
        <v>228</v>
      </c>
      <c r="D157" s="54">
        <v>184.3</v>
      </c>
      <c r="E157" s="59">
        <f t="shared" si="6"/>
        <v>184.36454182938959</v>
      </c>
      <c r="F157" s="59">
        <f t="shared" si="7"/>
        <v>0.28210980503500821</v>
      </c>
      <c r="G157" s="60">
        <f t="shared" si="8"/>
        <v>184.89510138224955</v>
      </c>
    </row>
    <row r="158" spans="1:7" x14ac:dyDescent="0.3">
      <c r="A158" s="50">
        <v>2004</v>
      </c>
      <c r="B158" s="50">
        <v>1</v>
      </c>
      <c r="C158" s="50">
        <v>229</v>
      </c>
      <c r="D158" s="51">
        <v>185.2</v>
      </c>
      <c r="E158" s="57">
        <f t="shared" si="6"/>
        <v>185.13998650167983</v>
      </c>
      <c r="F158" s="57">
        <f t="shared" si="7"/>
        <v>0.29838055876891401</v>
      </c>
      <c r="G158" s="58">
        <f t="shared" si="8"/>
        <v>184.64665163442461</v>
      </c>
    </row>
    <row r="159" spans="1:7" x14ac:dyDescent="0.3">
      <c r="A159" s="50"/>
      <c r="B159" s="50">
        <v>2</v>
      </c>
      <c r="C159" s="50">
        <v>230</v>
      </c>
      <c r="D159" s="51">
        <v>186.2</v>
      </c>
      <c r="E159" s="57">
        <f t="shared" si="6"/>
        <v>186.11739696006725</v>
      </c>
      <c r="F159" s="57">
        <f t="shared" si="7"/>
        <v>0.3207757491517087</v>
      </c>
      <c r="G159" s="58">
        <f t="shared" si="8"/>
        <v>185.43836706044874</v>
      </c>
    </row>
    <row r="160" spans="1:7" x14ac:dyDescent="0.3">
      <c r="A160" s="50"/>
      <c r="B160" s="50">
        <v>3</v>
      </c>
      <c r="C160" s="50">
        <v>231</v>
      </c>
      <c r="D160" s="51">
        <v>187.4</v>
      </c>
      <c r="E160" s="57">
        <f t="shared" si="6"/>
        <v>187.29568484504415</v>
      </c>
      <c r="F160" s="57">
        <f t="shared" si="7"/>
        <v>0.34905748983522078</v>
      </c>
      <c r="G160" s="58">
        <f t="shared" si="8"/>
        <v>186.43817270921897</v>
      </c>
    </row>
    <row r="161" spans="1:7" x14ac:dyDescent="0.3">
      <c r="A161" s="50"/>
      <c r="B161" s="50">
        <v>4</v>
      </c>
      <c r="C161" s="50">
        <v>232</v>
      </c>
      <c r="D161" s="51">
        <v>188</v>
      </c>
      <c r="E161" s="57">
        <f t="shared" si="6"/>
        <v>187.96147046487295</v>
      </c>
      <c r="F161" s="57">
        <f t="shared" si="7"/>
        <v>0.35950354938985557</v>
      </c>
      <c r="G161" s="58">
        <f t="shared" si="8"/>
        <v>187.64474233487937</v>
      </c>
    </row>
    <row r="162" spans="1:7" x14ac:dyDescent="0.3">
      <c r="A162" s="50"/>
      <c r="B162" s="50">
        <v>5</v>
      </c>
      <c r="C162" s="50">
        <v>233</v>
      </c>
      <c r="D162" s="51">
        <v>189.1</v>
      </c>
      <c r="E162" s="57">
        <f t="shared" si="6"/>
        <v>189.01551059405807</v>
      </c>
      <c r="F162" s="57">
        <f t="shared" si="7"/>
        <v>0.3824101679954115</v>
      </c>
      <c r="G162" s="58">
        <f t="shared" si="8"/>
        <v>188.32097401426279</v>
      </c>
    </row>
    <row r="163" spans="1:7" x14ac:dyDescent="0.3">
      <c r="A163" s="50"/>
      <c r="B163" s="50">
        <v>6</v>
      </c>
      <c r="C163" s="50">
        <v>234</v>
      </c>
      <c r="D163" s="51">
        <v>189.7</v>
      </c>
      <c r="E163" s="57">
        <f t="shared" si="6"/>
        <v>189.66723794093036</v>
      </c>
      <c r="F163" s="57">
        <f t="shared" si="7"/>
        <v>0.3912925596216027</v>
      </c>
      <c r="G163" s="58">
        <f t="shared" si="8"/>
        <v>189.39792076205347</v>
      </c>
    </row>
    <row r="164" spans="1:7" x14ac:dyDescent="0.3">
      <c r="A164" s="50"/>
      <c r="B164" s="50">
        <v>7</v>
      </c>
      <c r="C164" s="50">
        <v>235</v>
      </c>
      <c r="D164" s="51">
        <v>189.4</v>
      </c>
      <c r="E164" s="57">
        <f t="shared" si="6"/>
        <v>189.47142104603049</v>
      </c>
      <c r="F164" s="57">
        <f t="shared" si="7"/>
        <v>0.371929011688096</v>
      </c>
      <c r="G164" s="58">
        <f t="shared" si="8"/>
        <v>190.05853050055197</v>
      </c>
    </row>
    <row r="165" spans="1:7" x14ac:dyDescent="0.3">
      <c r="A165" s="50"/>
      <c r="B165" s="50">
        <v>8</v>
      </c>
      <c r="C165" s="50">
        <v>236</v>
      </c>
      <c r="D165" s="51">
        <v>189.5</v>
      </c>
      <c r="E165" s="57">
        <f t="shared" si="6"/>
        <v>189.5372380933857</v>
      </c>
      <c r="F165" s="57">
        <f t="shared" si="7"/>
        <v>0.36183308553883847</v>
      </c>
      <c r="G165" s="58">
        <f t="shared" si="8"/>
        <v>189.8433500577186</v>
      </c>
    </row>
    <row r="166" spans="1:7" x14ac:dyDescent="0.3">
      <c r="A166" s="50"/>
      <c r="B166" s="50">
        <v>9</v>
      </c>
      <c r="C166" s="50">
        <v>237</v>
      </c>
      <c r="D166" s="51">
        <v>189.9</v>
      </c>
      <c r="E166" s="57">
        <f t="shared" si="6"/>
        <v>189.89989926454018</v>
      </c>
      <c r="F166" s="57">
        <f t="shared" si="7"/>
        <v>0.36186039675889831</v>
      </c>
      <c r="G166" s="58">
        <f t="shared" si="8"/>
        <v>189.89907117892454</v>
      </c>
    </row>
    <row r="167" spans="1:7" x14ac:dyDescent="0.3">
      <c r="A167" s="50"/>
      <c r="B167" s="50">
        <v>10</v>
      </c>
      <c r="C167" s="50">
        <v>238</v>
      </c>
      <c r="D167" s="51">
        <v>190.9</v>
      </c>
      <c r="E167" s="57">
        <f t="shared" si="6"/>
        <v>190.83077952718872</v>
      </c>
      <c r="F167" s="57">
        <f t="shared" si="7"/>
        <v>0.38062732916548347</v>
      </c>
      <c r="G167" s="58">
        <f t="shared" si="8"/>
        <v>190.26175966129907</v>
      </c>
    </row>
    <row r="168" spans="1:7" x14ac:dyDescent="0.3">
      <c r="A168" s="50"/>
      <c r="B168" s="50">
        <v>11</v>
      </c>
      <c r="C168" s="50">
        <v>239</v>
      </c>
      <c r="D168" s="51">
        <v>191</v>
      </c>
      <c r="E168" s="57">
        <f t="shared" si="6"/>
        <v>191.0229281693197</v>
      </c>
      <c r="F168" s="57">
        <f t="shared" si="7"/>
        <v>0.37441108437035969</v>
      </c>
      <c r="G168" s="58">
        <f t="shared" si="8"/>
        <v>191.21140685635422</v>
      </c>
    </row>
    <row r="169" spans="1:7" x14ac:dyDescent="0.3">
      <c r="A169" s="53"/>
      <c r="B169" s="53">
        <v>12</v>
      </c>
      <c r="C169" s="53">
        <v>240</v>
      </c>
      <c r="D169" s="54">
        <v>190.3</v>
      </c>
      <c r="E169" s="59">
        <f t="shared" si="6"/>
        <v>190.41901212970873</v>
      </c>
      <c r="F169" s="59">
        <f t="shared" si="7"/>
        <v>0.34214472583368405</v>
      </c>
      <c r="G169" s="60">
        <f t="shared" si="8"/>
        <v>191.39733925369006</v>
      </c>
    </row>
    <row r="170" spans="1:7" x14ac:dyDescent="0.3">
      <c r="A170" s="50">
        <v>2005</v>
      </c>
      <c r="B170" s="50">
        <v>1</v>
      </c>
      <c r="C170" s="50">
        <v>241</v>
      </c>
      <c r="D170" s="51">
        <v>190.7</v>
      </c>
      <c r="E170" s="57">
        <f t="shared" si="6"/>
        <v>190.70663277796717</v>
      </c>
      <c r="F170" s="57">
        <f t="shared" si="7"/>
        <v>0.34034645877883141</v>
      </c>
      <c r="G170" s="58">
        <f t="shared" si="8"/>
        <v>190.76115685554242</v>
      </c>
    </row>
    <row r="171" spans="1:7" x14ac:dyDescent="0.3">
      <c r="A171" s="50"/>
      <c r="B171" s="50">
        <v>2</v>
      </c>
      <c r="C171" s="50">
        <v>242</v>
      </c>
      <c r="D171" s="51">
        <v>191.8</v>
      </c>
      <c r="E171" s="57">
        <f t="shared" si="6"/>
        <v>191.71833099522468</v>
      </c>
      <c r="F171" s="57">
        <f t="shared" si="7"/>
        <v>0.36248841519842467</v>
      </c>
      <c r="G171" s="58">
        <f t="shared" si="8"/>
        <v>191.04697923674601</v>
      </c>
    </row>
    <row r="172" spans="1:7" x14ac:dyDescent="0.3">
      <c r="A172" s="50"/>
      <c r="B172" s="50">
        <v>3</v>
      </c>
      <c r="C172" s="50">
        <v>243</v>
      </c>
      <c r="D172" s="51">
        <v>193.3</v>
      </c>
      <c r="E172" s="57">
        <f t="shared" si="6"/>
        <v>193.16777354589553</v>
      </c>
      <c r="F172" s="57">
        <f t="shared" si="7"/>
        <v>0.39833741804048955</v>
      </c>
      <c r="G172" s="58">
        <f t="shared" si="8"/>
        <v>192.08081941042309</v>
      </c>
    </row>
    <row r="173" spans="1:7" x14ac:dyDescent="0.3">
      <c r="A173" s="50"/>
      <c r="B173" s="50">
        <v>4</v>
      </c>
      <c r="C173" s="50">
        <v>244</v>
      </c>
      <c r="D173" s="51">
        <v>194.6</v>
      </c>
      <c r="E173" s="57">
        <f t="shared" si="6"/>
        <v>194.48786937526319</v>
      </c>
      <c r="F173" s="57">
        <f t="shared" si="7"/>
        <v>0.42873807509581491</v>
      </c>
      <c r="G173" s="58">
        <f t="shared" si="8"/>
        <v>193.56611096393601</v>
      </c>
    </row>
    <row r="174" spans="1:7" x14ac:dyDescent="0.3">
      <c r="A174" s="50"/>
      <c r="B174" s="50">
        <v>5</v>
      </c>
      <c r="C174" s="50">
        <v>245</v>
      </c>
      <c r="D174" s="51">
        <v>194.4</v>
      </c>
      <c r="E174" s="57">
        <f t="shared" si="6"/>
        <v>194.45602875563219</v>
      </c>
      <c r="F174" s="57">
        <f t="shared" si="7"/>
        <v>0.41354765776594321</v>
      </c>
      <c r="G174" s="58">
        <f t="shared" si="8"/>
        <v>194.91660745035901</v>
      </c>
    </row>
    <row r="175" spans="1:7" x14ac:dyDescent="0.3">
      <c r="A175" s="50"/>
      <c r="B175" s="50">
        <v>6</v>
      </c>
      <c r="C175" s="50">
        <v>246</v>
      </c>
      <c r="D175" s="51">
        <v>194.5</v>
      </c>
      <c r="E175" s="57">
        <f t="shared" si="6"/>
        <v>194.54008247759361</v>
      </c>
      <c r="F175" s="57">
        <f t="shared" si="7"/>
        <v>0.40268056719089756</v>
      </c>
      <c r="G175" s="58">
        <f t="shared" si="8"/>
        <v>194.86957641339814</v>
      </c>
    </row>
    <row r="176" spans="1:7" x14ac:dyDescent="0.3">
      <c r="A176" s="50"/>
      <c r="B176" s="50">
        <v>7</v>
      </c>
      <c r="C176" s="50">
        <v>247</v>
      </c>
      <c r="D176" s="51">
        <v>195.4</v>
      </c>
      <c r="E176" s="57">
        <f t="shared" si="6"/>
        <v>195.3504102822908</v>
      </c>
      <c r="F176" s="57">
        <f t="shared" si="7"/>
        <v>0.41612524392472405</v>
      </c>
      <c r="G176" s="58">
        <f t="shared" si="8"/>
        <v>194.9427630447845</v>
      </c>
    </row>
    <row r="177" spans="1:7" x14ac:dyDescent="0.3">
      <c r="A177" s="50"/>
      <c r="B177" s="50">
        <v>8</v>
      </c>
      <c r="C177" s="50">
        <v>248</v>
      </c>
      <c r="D177" s="51">
        <v>196.4</v>
      </c>
      <c r="E177" s="57">
        <f t="shared" si="6"/>
        <v>196.33129749449282</v>
      </c>
      <c r="F177" s="57">
        <f t="shared" si="7"/>
        <v>0.43475174595009541</v>
      </c>
      <c r="G177" s="58">
        <f t="shared" si="8"/>
        <v>195.76653552621551</v>
      </c>
    </row>
    <row r="178" spans="1:7" x14ac:dyDescent="0.3">
      <c r="A178" s="50"/>
      <c r="B178" s="50">
        <v>9</v>
      </c>
      <c r="C178" s="50">
        <v>249</v>
      </c>
      <c r="D178" s="51">
        <v>198.8</v>
      </c>
      <c r="E178" s="57">
        <f t="shared" si="6"/>
        <v>198.57940749790589</v>
      </c>
      <c r="F178" s="57">
        <f t="shared" si="7"/>
        <v>0.49455839574697746</v>
      </c>
      <c r="G178" s="58">
        <f t="shared" si="8"/>
        <v>196.76604924044292</v>
      </c>
    </row>
    <row r="179" spans="1:7" x14ac:dyDescent="0.3">
      <c r="A179" s="50"/>
      <c r="B179" s="50">
        <v>10</v>
      </c>
      <c r="C179" s="50">
        <v>250</v>
      </c>
      <c r="D179" s="51">
        <v>193.2</v>
      </c>
      <c r="E179" s="57">
        <f t="shared" si="6"/>
        <v>193.83706204666359</v>
      </c>
      <c r="F179" s="57">
        <f t="shared" si="7"/>
        <v>0.32183925814257275</v>
      </c>
      <c r="G179" s="58">
        <f t="shared" si="8"/>
        <v>199.07396589365285</v>
      </c>
    </row>
    <row r="180" spans="1:7" x14ac:dyDescent="0.3">
      <c r="A180" s="50"/>
      <c r="B180" s="50">
        <v>11</v>
      </c>
      <c r="C180" s="50">
        <v>251</v>
      </c>
      <c r="D180" s="52" t="s">
        <v>66</v>
      </c>
      <c r="E180" s="57"/>
      <c r="F180" s="57"/>
      <c r="G180" s="61">
        <f>$E$179+(C180-$C$179)*$F$179</f>
        <v>194.15890130480616</v>
      </c>
    </row>
    <row r="181" spans="1:7" x14ac:dyDescent="0.3">
      <c r="A181" s="53"/>
      <c r="B181" s="53">
        <v>12</v>
      </c>
      <c r="C181" s="53">
        <v>252</v>
      </c>
      <c r="D181" s="55" t="s">
        <v>66</v>
      </c>
      <c r="E181" s="59"/>
      <c r="F181" s="59"/>
      <c r="G181" s="62">
        <f>$E$179+(C181-$C$179)*$F$179</f>
        <v>194.48074056294874</v>
      </c>
    </row>
    <row r="182" spans="1:7" x14ac:dyDescent="0.3">
      <c r="A182">
        <v>2006</v>
      </c>
      <c r="B182" s="50">
        <v>1</v>
      </c>
      <c r="C182" s="50">
        <v>253</v>
      </c>
      <c r="E182" s="57"/>
      <c r="F182" s="57"/>
      <c r="G182" s="61">
        <f>$E$179+(C182-$C$179)*$F$179</f>
        <v>194.80257982109131</v>
      </c>
    </row>
    <row r="183" spans="1:7" x14ac:dyDescent="0.3">
      <c r="B183" s="50">
        <v>2</v>
      </c>
      <c r="C183" s="50">
        <v>254</v>
      </c>
      <c r="E183" s="57"/>
      <c r="F183" s="57"/>
      <c r="G183" s="61">
        <f>$E$179+(C183-$C$179)*$F$179</f>
        <v>195.12441907923389</v>
      </c>
    </row>
    <row r="184" spans="1:7" x14ac:dyDescent="0.3">
      <c r="B184" s="50">
        <v>3</v>
      </c>
      <c r="C184" s="50">
        <v>255</v>
      </c>
      <c r="E184" s="57"/>
      <c r="F184" s="57"/>
      <c r="G184" s="61">
        <f t="shared" ref="G184:G192" si="9">$E$179+(C184-$C$179)*$F$179</f>
        <v>195.44625833737646</v>
      </c>
    </row>
    <row r="185" spans="1:7" x14ac:dyDescent="0.3">
      <c r="B185" s="50">
        <v>4</v>
      </c>
      <c r="C185" s="50">
        <v>256</v>
      </c>
      <c r="E185" s="57"/>
      <c r="F185" s="57"/>
      <c r="G185" s="61">
        <f>$E$179+(C185-$C$179)*$F$179</f>
        <v>195.76809759551904</v>
      </c>
    </row>
    <row r="186" spans="1:7" x14ac:dyDescent="0.3">
      <c r="B186" s="50">
        <v>5</v>
      </c>
      <c r="C186" s="50">
        <v>257</v>
      </c>
      <c r="E186" s="57"/>
      <c r="F186" s="57"/>
      <c r="G186" s="61">
        <f t="shared" si="9"/>
        <v>196.08993685366161</v>
      </c>
    </row>
    <row r="187" spans="1:7" x14ac:dyDescent="0.3">
      <c r="B187" s="50">
        <v>6</v>
      </c>
      <c r="C187" s="50">
        <v>258</v>
      </c>
      <c r="E187" s="57"/>
      <c r="F187" s="57"/>
      <c r="G187" s="61">
        <f t="shared" si="9"/>
        <v>196.41177611180416</v>
      </c>
    </row>
    <row r="188" spans="1:7" x14ac:dyDescent="0.3">
      <c r="B188" s="50">
        <v>7</v>
      </c>
      <c r="C188" s="50">
        <v>259</v>
      </c>
      <c r="E188" s="57"/>
      <c r="F188" s="57"/>
      <c r="G188" s="61">
        <f t="shared" si="9"/>
        <v>196.73361536994673</v>
      </c>
    </row>
    <row r="189" spans="1:7" x14ac:dyDescent="0.3">
      <c r="B189" s="50">
        <v>8</v>
      </c>
      <c r="C189" s="50">
        <v>260</v>
      </c>
      <c r="E189" s="57"/>
      <c r="F189" s="57"/>
      <c r="G189" s="61">
        <f t="shared" si="9"/>
        <v>197.05545462808931</v>
      </c>
    </row>
    <row r="190" spans="1:7" x14ac:dyDescent="0.3">
      <c r="B190" s="50">
        <v>9</v>
      </c>
      <c r="C190" s="50">
        <v>261</v>
      </c>
      <c r="E190" s="57"/>
      <c r="F190" s="57"/>
      <c r="G190" s="61">
        <f t="shared" si="9"/>
        <v>197.37729388623188</v>
      </c>
    </row>
    <row r="191" spans="1:7" x14ac:dyDescent="0.3">
      <c r="B191" s="50">
        <v>10</v>
      </c>
      <c r="C191" s="50">
        <v>262</v>
      </c>
      <c r="E191" s="57"/>
      <c r="F191" s="57"/>
      <c r="G191" s="61">
        <f t="shared" si="9"/>
        <v>197.69913314437446</v>
      </c>
    </row>
    <row r="192" spans="1:7" x14ac:dyDescent="0.3">
      <c r="B192" s="50">
        <v>11</v>
      </c>
      <c r="C192" s="50">
        <v>263</v>
      </c>
      <c r="E192" s="57"/>
      <c r="F192" s="57"/>
      <c r="G192" s="61">
        <f t="shared" si="9"/>
        <v>198.02097240251703</v>
      </c>
    </row>
    <row r="193" spans="2:7" x14ac:dyDescent="0.3">
      <c r="B193" s="50"/>
      <c r="E193" s="57"/>
      <c r="F193" s="57"/>
      <c r="G193" s="57"/>
    </row>
    <row r="194" spans="2:7" x14ac:dyDescent="0.3">
      <c r="B194" s="50"/>
    </row>
    <row r="195" spans="2:7" x14ac:dyDescent="0.3">
      <c r="B195" s="50"/>
    </row>
    <row r="196" spans="2:7" x14ac:dyDescent="0.3">
      <c r="B196" s="50"/>
    </row>
    <row r="197" spans="2:7" x14ac:dyDescent="0.3">
      <c r="B197" s="50"/>
    </row>
    <row r="198" spans="2:7" x14ac:dyDescent="0.3">
      <c r="B198" s="50"/>
    </row>
    <row r="199" spans="2:7" x14ac:dyDescent="0.3">
      <c r="B199" s="50"/>
    </row>
    <row r="200" spans="2:7" x14ac:dyDescent="0.3">
      <c r="B200" s="50"/>
    </row>
    <row r="201" spans="2:7" x14ac:dyDescent="0.3">
      <c r="B201" s="50"/>
    </row>
    <row r="202" spans="2:7" x14ac:dyDescent="0.3">
      <c r="B202" s="50"/>
    </row>
    <row r="203" spans="2:7" x14ac:dyDescent="0.3">
      <c r="B203" s="50"/>
    </row>
  </sheetData>
  <pageMargins left="0.7" right="0.7" top="0.75" bottom="0.75" header="0.3" footer="0.3"/>
  <drawing r:id="rId1"/>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dimension ref="A1:N192"/>
  <sheetViews>
    <sheetView workbookViewId="0">
      <selection activeCell="F24" sqref="F24"/>
    </sheetView>
  </sheetViews>
  <sheetFormatPr defaultRowHeight="14.4" x14ac:dyDescent="0.3"/>
  <cols>
    <col min="3" max="3" width="14.6640625" customWidth="1"/>
    <col min="5" max="5" width="12.33203125" customWidth="1"/>
  </cols>
  <sheetData>
    <row r="1" spans="1:10" ht="15" customHeight="1" thickBot="1" x14ac:dyDescent="0.35">
      <c r="A1" s="47" t="s">
        <v>0</v>
      </c>
      <c r="B1" s="47" t="s">
        <v>83</v>
      </c>
      <c r="C1" s="48" t="s">
        <v>108</v>
      </c>
      <c r="D1" s="49" t="s">
        <v>109</v>
      </c>
      <c r="E1" s="18" t="s">
        <v>113</v>
      </c>
    </row>
    <row r="2" spans="1:10" x14ac:dyDescent="0.3">
      <c r="A2" s="50">
        <v>1991</v>
      </c>
      <c r="B2" s="50">
        <v>1</v>
      </c>
      <c r="C2" s="50">
        <v>73</v>
      </c>
      <c r="D2" s="51">
        <v>134.6</v>
      </c>
      <c r="E2" s="63">
        <f>TREND($D$2:$D$179,$C$2:$C$179,C2)</f>
        <v>134.13537756575232</v>
      </c>
    </row>
    <row r="3" spans="1:10" x14ac:dyDescent="0.3">
      <c r="A3" s="50"/>
      <c r="B3" s="50">
        <v>2</v>
      </c>
      <c r="C3" s="50">
        <v>74</v>
      </c>
      <c r="D3" s="51">
        <v>134.80000000000001</v>
      </c>
      <c r="E3" s="63">
        <f t="shared" ref="E3:E66" si="0">TREND($D$2:$D$179,$C$2:$C$179,C3)</f>
        <v>134.47225960684267</v>
      </c>
    </row>
    <row r="4" spans="1:10" x14ac:dyDescent="0.3">
      <c r="A4" s="50"/>
      <c r="B4" s="50">
        <v>3</v>
      </c>
      <c r="C4" s="50">
        <v>75</v>
      </c>
      <c r="D4" s="51">
        <v>135</v>
      </c>
      <c r="E4" s="63">
        <f t="shared" si="0"/>
        <v>134.80914164793302</v>
      </c>
    </row>
    <row r="5" spans="1:10" x14ac:dyDescent="0.3">
      <c r="A5" s="50"/>
      <c r="B5" s="50">
        <v>4</v>
      </c>
      <c r="C5" s="50">
        <v>76</v>
      </c>
      <c r="D5" s="51">
        <v>135.19999999999999</v>
      </c>
      <c r="E5" s="63">
        <f t="shared" si="0"/>
        <v>135.14602368902337</v>
      </c>
    </row>
    <row r="6" spans="1:10" x14ac:dyDescent="0.3">
      <c r="A6" s="50"/>
      <c r="B6" s="50">
        <v>5</v>
      </c>
      <c r="C6" s="50">
        <v>77</v>
      </c>
      <c r="D6" s="51">
        <v>135.6</v>
      </c>
      <c r="E6" s="63">
        <f t="shared" si="0"/>
        <v>135.48290573011369</v>
      </c>
    </row>
    <row r="7" spans="1:10" x14ac:dyDescent="0.3">
      <c r="A7" s="50"/>
      <c r="B7" s="50">
        <v>6</v>
      </c>
      <c r="C7" s="50">
        <v>78</v>
      </c>
      <c r="D7" s="51">
        <v>136</v>
      </c>
      <c r="E7" s="63">
        <f t="shared" si="0"/>
        <v>135.81978777120403</v>
      </c>
    </row>
    <row r="8" spans="1:10" x14ac:dyDescent="0.3">
      <c r="A8" s="50"/>
      <c r="B8" s="50">
        <v>7</v>
      </c>
      <c r="C8" s="50">
        <v>79</v>
      </c>
      <c r="D8" s="51">
        <v>136.19999999999999</v>
      </c>
      <c r="E8" s="63">
        <f t="shared" si="0"/>
        <v>136.15666981229435</v>
      </c>
      <c r="I8" s="17" t="s">
        <v>78</v>
      </c>
      <c r="J8">
        <f>SUMXMY2(D2:D179,E2:E179)/COUNT(E2:E179)</f>
        <v>1.1795747477029741</v>
      </c>
    </row>
    <row r="9" spans="1:10" x14ac:dyDescent="0.3">
      <c r="A9" s="50"/>
      <c r="B9" s="50">
        <v>8</v>
      </c>
      <c r="C9" s="50">
        <v>80</v>
      </c>
      <c r="D9" s="51">
        <v>136.6</v>
      </c>
      <c r="E9" s="63">
        <f t="shared" si="0"/>
        <v>136.4935518533847</v>
      </c>
    </row>
    <row r="10" spans="1:10" x14ac:dyDescent="0.3">
      <c r="A10" s="50"/>
      <c r="B10" s="50">
        <v>9</v>
      </c>
      <c r="C10" s="50">
        <v>81</v>
      </c>
      <c r="D10" s="51">
        <v>137.19999999999999</v>
      </c>
      <c r="E10" s="63">
        <f t="shared" si="0"/>
        <v>136.83043389447505</v>
      </c>
    </row>
    <row r="11" spans="1:10" x14ac:dyDescent="0.3">
      <c r="A11" s="50"/>
      <c r="B11" s="50">
        <v>10</v>
      </c>
      <c r="C11" s="50">
        <v>82</v>
      </c>
      <c r="D11" s="51">
        <v>137.4</v>
      </c>
      <c r="E11" s="63">
        <f t="shared" si="0"/>
        <v>137.16731593556537</v>
      </c>
    </row>
    <row r="12" spans="1:10" x14ac:dyDescent="0.3">
      <c r="A12" s="50"/>
      <c r="B12" s="50">
        <v>11</v>
      </c>
      <c r="C12" s="50">
        <v>83</v>
      </c>
      <c r="D12" s="51">
        <v>137.80000000000001</v>
      </c>
      <c r="E12" s="63">
        <f t="shared" si="0"/>
        <v>137.50419797665572</v>
      </c>
    </row>
    <row r="13" spans="1:10" x14ac:dyDescent="0.3">
      <c r="A13" s="53"/>
      <c r="B13" s="53">
        <v>12</v>
      </c>
      <c r="C13" s="53">
        <v>84</v>
      </c>
      <c r="D13" s="54">
        <v>137.9</v>
      </c>
      <c r="E13" s="64">
        <f t="shared" si="0"/>
        <v>137.84108001774604</v>
      </c>
    </row>
    <row r="14" spans="1:10" x14ac:dyDescent="0.3">
      <c r="A14" s="50">
        <v>1992</v>
      </c>
      <c r="B14" s="50">
        <v>1</v>
      </c>
      <c r="C14" s="50">
        <v>85</v>
      </c>
      <c r="D14" s="51">
        <v>138.1</v>
      </c>
      <c r="E14" s="63">
        <f t="shared" si="0"/>
        <v>138.17796205883639</v>
      </c>
    </row>
    <row r="15" spans="1:10" x14ac:dyDescent="0.3">
      <c r="A15" s="50"/>
      <c r="B15" s="50">
        <v>2</v>
      </c>
      <c r="C15" s="50">
        <v>86</v>
      </c>
      <c r="D15" s="51">
        <v>138.6</v>
      </c>
      <c r="E15" s="63">
        <f t="shared" si="0"/>
        <v>138.51484409992673</v>
      </c>
    </row>
    <row r="16" spans="1:10" x14ac:dyDescent="0.3">
      <c r="A16" s="50"/>
      <c r="B16" s="50">
        <v>3</v>
      </c>
      <c r="C16" s="50">
        <v>87</v>
      </c>
      <c r="D16" s="51">
        <v>139.30000000000001</v>
      </c>
      <c r="E16" s="63">
        <f t="shared" si="0"/>
        <v>138.85172614101705</v>
      </c>
    </row>
    <row r="17" spans="1:14" x14ac:dyDescent="0.3">
      <c r="A17" s="50"/>
      <c r="B17" s="50">
        <v>4</v>
      </c>
      <c r="C17" s="50">
        <v>88</v>
      </c>
      <c r="D17" s="51">
        <v>139.5</v>
      </c>
      <c r="E17" s="63">
        <f t="shared" si="0"/>
        <v>139.1886081821074</v>
      </c>
    </row>
    <row r="18" spans="1:14" x14ac:dyDescent="0.3">
      <c r="A18" s="50"/>
      <c r="B18" s="50">
        <v>5</v>
      </c>
      <c r="C18" s="50">
        <v>89</v>
      </c>
      <c r="D18" s="51">
        <v>139.69999999999999</v>
      </c>
      <c r="E18" s="63">
        <f t="shared" si="0"/>
        <v>139.52549022319775</v>
      </c>
    </row>
    <row r="19" spans="1:14" x14ac:dyDescent="0.3">
      <c r="A19" s="50"/>
      <c r="B19" s="50">
        <v>6</v>
      </c>
      <c r="C19" s="50">
        <v>90</v>
      </c>
      <c r="D19" s="51">
        <v>140.19999999999999</v>
      </c>
      <c r="E19" s="63">
        <f t="shared" si="0"/>
        <v>139.86237226428807</v>
      </c>
    </row>
    <row r="20" spans="1:14" x14ac:dyDescent="0.3">
      <c r="A20" s="50"/>
      <c r="B20" s="50">
        <v>7</v>
      </c>
      <c r="C20" s="50">
        <v>91</v>
      </c>
      <c r="D20" s="51">
        <v>140.5</v>
      </c>
      <c r="E20" s="63">
        <f t="shared" si="0"/>
        <v>140.19925430537842</v>
      </c>
    </row>
    <row r="21" spans="1:14" x14ac:dyDescent="0.3">
      <c r="A21" s="50"/>
      <c r="B21" s="50">
        <v>8</v>
      </c>
      <c r="C21" s="50">
        <v>92</v>
      </c>
      <c r="D21" s="51">
        <v>140.9</v>
      </c>
      <c r="E21" s="63">
        <f t="shared" si="0"/>
        <v>140.53613634646877</v>
      </c>
    </row>
    <row r="22" spans="1:14" x14ac:dyDescent="0.3">
      <c r="A22" s="50"/>
      <c r="B22" s="50">
        <v>9</v>
      </c>
      <c r="C22" s="50">
        <v>93</v>
      </c>
      <c r="D22" s="51">
        <v>141.30000000000001</v>
      </c>
      <c r="E22" s="63">
        <f t="shared" si="0"/>
        <v>140.87301838755909</v>
      </c>
    </row>
    <row r="23" spans="1:14" x14ac:dyDescent="0.3">
      <c r="A23" s="50"/>
      <c r="B23" s="50">
        <v>10</v>
      </c>
      <c r="C23" s="50">
        <v>94</v>
      </c>
      <c r="D23" s="51">
        <v>141.80000000000001</v>
      </c>
      <c r="E23" s="63">
        <f t="shared" si="0"/>
        <v>141.20990042864943</v>
      </c>
    </row>
    <row r="24" spans="1:14" x14ac:dyDescent="0.3">
      <c r="A24" s="50"/>
      <c r="B24" s="50">
        <v>11</v>
      </c>
      <c r="C24" s="50">
        <v>95</v>
      </c>
      <c r="D24" s="51">
        <v>142</v>
      </c>
      <c r="E24" s="63">
        <f t="shared" si="0"/>
        <v>141.54678246973975</v>
      </c>
    </row>
    <row r="25" spans="1:14" x14ac:dyDescent="0.3">
      <c r="A25" s="53"/>
      <c r="B25" s="53">
        <v>12</v>
      </c>
      <c r="C25" s="53">
        <v>96</v>
      </c>
      <c r="D25" s="54">
        <v>141.9</v>
      </c>
      <c r="E25" s="64">
        <f t="shared" si="0"/>
        <v>141.8836645108301</v>
      </c>
    </row>
    <row r="26" spans="1:14" x14ac:dyDescent="0.3">
      <c r="A26" s="50">
        <v>1993</v>
      </c>
      <c r="B26" s="50">
        <v>1</v>
      </c>
      <c r="C26" s="50">
        <v>97</v>
      </c>
      <c r="D26" s="51">
        <v>142.6</v>
      </c>
      <c r="E26" s="63">
        <f t="shared" si="0"/>
        <v>142.22054655192045</v>
      </c>
    </row>
    <row r="27" spans="1:14" x14ac:dyDescent="0.3">
      <c r="A27" s="50"/>
      <c r="B27" s="50">
        <v>2</v>
      </c>
      <c r="C27" s="50">
        <v>98</v>
      </c>
      <c r="D27" s="51">
        <v>143.1</v>
      </c>
      <c r="E27" s="63">
        <f t="shared" si="0"/>
        <v>142.55742859301077</v>
      </c>
    </row>
    <row r="28" spans="1:14" x14ac:dyDescent="0.3">
      <c r="A28" s="50"/>
      <c r="B28" s="50">
        <v>3</v>
      </c>
      <c r="C28" s="50">
        <v>99</v>
      </c>
      <c r="D28" s="51">
        <v>143.6</v>
      </c>
      <c r="E28" s="63">
        <f t="shared" si="0"/>
        <v>142.89431063410112</v>
      </c>
    </row>
    <row r="29" spans="1:14" x14ac:dyDescent="0.3">
      <c r="A29" s="50"/>
      <c r="B29" s="50">
        <v>4</v>
      </c>
      <c r="C29" s="50">
        <v>100</v>
      </c>
      <c r="D29" s="51">
        <v>144</v>
      </c>
      <c r="E29" s="63">
        <f t="shared" si="0"/>
        <v>143.23119267519144</v>
      </c>
    </row>
    <row r="30" spans="1:14" x14ac:dyDescent="0.3">
      <c r="A30" s="50"/>
      <c r="B30" s="50">
        <v>5</v>
      </c>
      <c r="C30" s="50">
        <v>101</v>
      </c>
      <c r="D30" s="51">
        <v>144.19999999999999</v>
      </c>
      <c r="E30" s="63">
        <f t="shared" si="0"/>
        <v>143.56807471628179</v>
      </c>
      <c r="I30" t="s">
        <v>114</v>
      </c>
      <c r="N30">
        <f>VLOOKUP(251,$C$2:$E$192,3)</f>
        <v>194.10038087983244</v>
      </c>
    </row>
    <row r="31" spans="1:14" x14ac:dyDescent="0.3">
      <c r="A31" s="50"/>
      <c r="B31" s="50">
        <v>6</v>
      </c>
      <c r="C31" s="50">
        <v>102</v>
      </c>
      <c r="D31" s="51">
        <v>144.4</v>
      </c>
      <c r="E31" s="63">
        <f t="shared" si="0"/>
        <v>143.90495675737213</v>
      </c>
      <c r="I31" t="s">
        <v>115</v>
      </c>
      <c r="N31">
        <f>VLOOKUP(251+13,$C$2:$E$192,3)</f>
        <v>198.14296537291648</v>
      </c>
    </row>
    <row r="32" spans="1:14" x14ac:dyDescent="0.3">
      <c r="A32" s="50"/>
      <c r="B32" s="50">
        <v>7</v>
      </c>
      <c r="C32" s="50">
        <v>103</v>
      </c>
      <c r="D32" s="51">
        <v>144.4</v>
      </c>
      <c r="E32" s="63">
        <f t="shared" si="0"/>
        <v>144.24183879846248</v>
      </c>
    </row>
    <row r="33" spans="1:5" x14ac:dyDescent="0.3">
      <c r="A33" s="50"/>
      <c r="B33" s="50">
        <v>8</v>
      </c>
      <c r="C33" s="50">
        <v>104</v>
      </c>
      <c r="D33" s="51">
        <v>144.80000000000001</v>
      </c>
      <c r="E33" s="63">
        <f t="shared" si="0"/>
        <v>144.5787208395528</v>
      </c>
    </row>
    <row r="34" spans="1:5" x14ac:dyDescent="0.3">
      <c r="A34" s="50"/>
      <c r="B34" s="50">
        <v>9</v>
      </c>
      <c r="C34" s="50">
        <v>105</v>
      </c>
      <c r="D34" s="51">
        <v>145.1</v>
      </c>
      <c r="E34" s="63">
        <f t="shared" si="0"/>
        <v>144.91560288064315</v>
      </c>
    </row>
    <row r="35" spans="1:5" x14ac:dyDescent="0.3">
      <c r="A35" s="50"/>
      <c r="B35" s="50">
        <v>10</v>
      </c>
      <c r="C35" s="50">
        <v>106</v>
      </c>
      <c r="D35" s="51">
        <v>145.69999999999999</v>
      </c>
      <c r="E35" s="63">
        <f t="shared" si="0"/>
        <v>145.25248492173347</v>
      </c>
    </row>
    <row r="36" spans="1:5" x14ac:dyDescent="0.3">
      <c r="A36" s="50"/>
      <c r="B36" s="50">
        <v>11</v>
      </c>
      <c r="C36" s="50">
        <v>107</v>
      </c>
      <c r="D36" s="51">
        <v>145.80000000000001</v>
      </c>
      <c r="E36" s="63">
        <f t="shared" si="0"/>
        <v>145.58936696282382</v>
      </c>
    </row>
    <row r="37" spans="1:5" x14ac:dyDescent="0.3">
      <c r="A37" s="53"/>
      <c r="B37" s="53">
        <v>12</v>
      </c>
      <c r="C37" s="53">
        <v>108</v>
      </c>
      <c r="D37" s="54">
        <v>145.80000000000001</v>
      </c>
      <c r="E37" s="64">
        <f t="shared" si="0"/>
        <v>145.92624900391417</v>
      </c>
    </row>
    <row r="38" spans="1:5" x14ac:dyDescent="0.3">
      <c r="A38" s="50">
        <v>1994</v>
      </c>
      <c r="B38" s="50">
        <v>1</v>
      </c>
      <c r="C38" s="50">
        <v>109</v>
      </c>
      <c r="D38" s="51">
        <v>146.19999999999999</v>
      </c>
      <c r="E38" s="63">
        <f t="shared" si="0"/>
        <v>146.26313104500449</v>
      </c>
    </row>
    <row r="39" spans="1:5" x14ac:dyDescent="0.3">
      <c r="A39" s="50"/>
      <c r="B39" s="50">
        <v>2</v>
      </c>
      <c r="C39" s="50">
        <v>110</v>
      </c>
      <c r="D39" s="51">
        <v>146.69999999999999</v>
      </c>
      <c r="E39" s="63">
        <f t="shared" si="0"/>
        <v>146.60001308609483</v>
      </c>
    </row>
    <row r="40" spans="1:5" x14ac:dyDescent="0.3">
      <c r="A40" s="50"/>
      <c r="B40" s="50">
        <v>3</v>
      </c>
      <c r="C40" s="50">
        <v>111</v>
      </c>
      <c r="D40" s="51">
        <v>147.19999999999999</v>
      </c>
      <c r="E40" s="63">
        <f t="shared" si="0"/>
        <v>146.93689512718515</v>
      </c>
    </row>
    <row r="41" spans="1:5" x14ac:dyDescent="0.3">
      <c r="A41" s="50"/>
      <c r="B41" s="50">
        <v>4</v>
      </c>
      <c r="C41" s="50">
        <v>112</v>
      </c>
      <c r="D41" s="51">
        <v>147.4</v>
      </c>
      <c r="E41" s="63">
        <f t="shared" si="0"/>
        <v>147.2737771682755</v>
      </c>
    </row>
    <row r="42" spans="1:5" x14ac:dyDescent="0.3">
      <c r="A42" s="50"/>
      <c r="B42" s="50">
        <v>5</v>
      </c>
      <c r="C42" s="50">
        <v>113</v>
      </c>
      <c r="D42" s="51">
        <v>147.5</v>
      </c>
      <c r="E42" s="63">
        <f t="shared" si="0"/>
        <v>147.61065920936585</v>
      </c>
    </row>
    <row r="43" spans="1:5" x14ac:dyDescent="0.3">
      <c r="A43" s="50"/>
      <c r="B43" s="50">
        <v>6</v>
      </c>
      <c r="C43" s="50">
        <v>114</v>
      </c>
      <c r="D43" s="51">
        <v>148</v>
      </c>
      <c r="E43" s="63">
        <f t="shared" si="0"/>
        <v>147.9475412504562</v>
      </c>
    </row>
    <row r="44" spans="1:5" x14ac:dyDescent="0.3">
      <c r="A44" s="50"/>
      <c r="B44" s="50">
        <v>7</v>
      </c>
      <c r="C44" s="50">
        <v>115</v>
      </c>
      <c r="D44" s="51">
        <v>148.4</v>
      </c>
      <c r="E44" s="63">
        <f t="shared" si="0"/>
        <v>148.28442329154652</v>
      </c>
    </row>
    <row r="45" spans="1:5" x14ac:dyDescent="0.3">
      <c r="A45" s="50"/>
      <c r="B45" s="50">
        <v>8</v>
      </c>
      <c r="C45" s="50">
        <v>116</v>
      </c>
      <c r="D45" s="51">
        <v>149</v>
      </c>
      <c r="E45" s="63">
        <f t="shared" si="0"/>
        <v>148.62130533263687</v>
      </c>
    </row>
    <row r="46" spans="1:5" x14ac:dyDescent="0.3">
      <c r="A46" s="50"/>
      <c r="B46" s="50">
        <v>9</v>
      </c>
      <c r="C46" s="50">
        <v>117</v>
      </c>
      <c r="D46" s="51">
        <v>149.4</v>
      </c>
      <c r="E46" s="63">
        <f t="shared" si="0"/>
        <v>148.95818737372718</v>
      </c>
    </row>
    <row r="47" spans="1:5" x14ac:dyDescent="0.3">
      <c r="A47" s="50"/>
      <c r="B47" s="50">
        <v>10</v>
      </c>
      <c r="C47" s="50">
        <v>118</v>
      </c>
      <c r="D47" s="51">
        <v>149.5</v>
      </c>
      <c r="E47" s="63">
        <f t="shared" si="0"/>
        <v>149.29506941481753</v>
      </c>
    </row>
    <row r="48" spans="1:5" x14ac:dyDescent="0.3">
      <c r="A48" s="50"/>
      <c r="B48" s="50">
        <v>11</v>
      </c>
      <c r="C48" s="50">
        <v>119</v>
      </c>
      <c r="D48" s="51">
        <v>149.69999999999999</v>
      </c>
      <c r="E48" s="63">
        <f t="shared" si="0"/>
        <v>149.63195145590788</v>
      </c>
    </row>
    <row r="49" spans="1:5" x14ac:dyDescent="0.3">
      <c r="A49" s="53"/>
      <c r="B49" s="53">
        <v>12</v>
      </c>
      <c r="C49" s="53">
        <v>120</v>
      </c>
      <c r="D49" s="54">
        <v>149.69999999999999</v>
      </c>
      <c r="E49" s="64">
        <f t="shared" si="0"/>
        <v>149.9688334969982</v>
      </c>
    </row>
    <row r="50" spans="1:5" x14ac:dyDescent="0.3">
      <c r="A50" s="50">
        <v>1995</v>
      </c>
      <c r="B50" s="50">
        <v>1</v>
      </c>
      <c r="C50" s="50">
        <v>121</v>
      </c>
      <c r="D50" s="51">
        <v>150.30000000000001</v>
      </c>
      <c r="E50" s="63">
        <f t="shared" si="0"/>
        <v>150.30571553808855</v>
      </c>
    </row>
    <row r="51" spans="1:5" x14ac:dyDescent="0.3">
      <c r="A51" s="50"/>
      <c r="B51" s="50">
        <v>2</v>
      </c>
      <c r="C51" s="50">
        <v>122</v>
      </c>
      <c r="D51" s="51">
        <v>150.9</v>
      </c>
      <c r="E51" s="63">
        <f t="shared" si="0"/>
        <v>150.64259757917887</v>
      </c>
    </row>
    <row r="52" spans="1:5" x14ac:dyDescent="0.3">
      <c r="A52" s="50"/>
      <c r="B52" s="50">
        <v>3</v>
      </c>
      <c r="C52" s="50">
        <v>123</v>
      </c>
      <c r="D52" s="51">
        <v>151.4</v>
      </c>
      <c r="E52" s="63">
        <f t="shared" si="0"/>
        <v>150.97947962026922</v>
      </c>
    </row>
    <row r="53" spans="1:5" x14ac:dyDescent="0.3">
      <c r="A53" s="50"/>
      <c r="B53" s="50">
        <v>4</v>
      </c>
      <c r="C53" s="50">
        <v>124</v>
      </c>
      <c r="D53" s="51">
        <v>151.9</v>
      </c>
      <c r="E53" s="63">
        <f t="shared" si="0"/>
        <v>151.31636166135957</v>
      </c>
    </row>
    <row r="54" spans="1:5" x14ac:dyDescent="0.3">
      <c r="A54" s="50"/>
      <c r="B54" s="50">
        <v>5</v>
      </c>
      <c r="C54" s="50">
        <v>125</v>
      </c>
      <c r="D54" s="51">
        <v>152.19999999999999</v>
      </c>
      <c r="E54" s="63">
        <f t="shared" si="0"/>
        <v>151.65324370244988</v>
      </c>
    </row>
    <row r="55" spans="1:5" x14ac:dyDescent="0.3">
      <c r="A55" s="50"/>
      <c r="B55" s="50">
        <v>6</v>
      </c>
      <c r="C55" s="50">
        <v>126</v>
      </c>
      <c r="D55" s="51">
        <v>152.5</v>
      </c>
      <c r="E55" s="63">
        <f t="shared" si="0"/>
        <v>151.99012574354023</v>
      </c>
    </row>
    <row r="56" spans="1:5" x14ac:dyDescent="0.3">
      <c r="A56" s="50"/>
      <c r="B56" s="50">
        <v>7</v>
      </c>
      <c r="C56" s="50">
        <v>127</v>
      </c>
      <c r="D56" s="51">
        <v>152.5</v>
      </c>
      <c r="E56" s="63">
        <f t="shared" si="0"/>
        <v>152.32700778463055</v>
      </c>
    </row>
    <row r="57" spans="1:5" x14ac:dyDescent="0.3">
      <c r="A57" s="50"/>
      <c r="B57" s="50">
        <v>8</v>
      </c>
      <c r="C57" s="50">
        <v>128</v>
      </c>
      <c r="D57" s="51">
        <v>152.9</v>
      </c>
      <c r="E57" s="63">
        <f t="shared" si="0"/>
        <v>152.6638898257209</v>
      </c>
    </row>
    <row r="58" spans="1:5" x14ac:dyDescent="0.3">
      <c r="A58" s="50"/>
      <c r="B58" s="50">
        <v>9</v>
      </c>
      <c r="C58" s="50">
        <v>129</v>
      </c>
      <c r="D58" s="51">
        <v>153.19999999999999</v>
      </c>
      <c r="E58" s="63">
        <f t="shared" si="0"/>
        <v>153.00077186681125</v>
      </c>
    </row>
    <row r="59" spans="1:5" x14ac:dyDescent="0.3">
      <c r="A59" s="50"/>
      <c r="B59" s="50">
        <v>10</v>
      </c>
      <c r="C59" s="50">
        <v>130</v>
      </c>
      <c r="D59" s="51">
        <v>153.69999999999999</v>
      </c>
      <c r="E59" s="63">
        <f t="shared" si="0"/>
        <v>153.3376539079016</v>
      </c>
    </row>
    <row r="60" spans="1:5" x14ac:dyDescent="0.3">
      <c r="A60" s="50"/>
      <c r="B60" s="50">
        <v>11</v>
      </c>
      <c r="C60" s="50">
        <v>131</v>
      </c>
      <c r="D60" s="51">
        <v>153.6</v>
      </c>
      <c r="E60" s="63">
        <f t="shared" si="0"/>
        <v>153.67453594899192</v>
      </c>
    </row>
    <row r="61" spans="1:5" x14ac:dyDescent="0.3">
      <c r="A61" s="53"/>
      <c r="B61" s="53">
        <v>12</v>
      </c>
      <c r="C61" s="53">
        <v>132</v>
      </c>
      <c r="D61" s="54">
        <v>153.5</v>
      </c>
      <c r="E61" s="64">
        <f t="shared" si="0"/>
        <v>154.01141799008226</v>
      </c>
    </row>
    <row r="62" spans="1:5" x14ac:dyDescent="0.3">
      <c r="A62" s="50">
        <v>1996</v>
      </c>
      <c r="B62" s="50">
        <v>1</v>
      </c>
      <c r="C62" s="50">
        <v>133</v>
      </c>
      <c r="D62" s="51">
        <v>154.4</v>
      </c>
      <c r="E62" s="63">
        <f t="shared" si="0"/>
        <v>154.34830003117258</v>
      </c>
    </row>
    <row r="63" spans="1:5" x14ac:dyDescent="0.3">
      <c r="A63" s="50"/>
      <c r="B63" s="50">
        <v>2</v>
      </c>
      <c r="C63" s="50">
        <v>134</v>
      </c>
      <c r="D63" s="51">
        <v>154.9</v>
      </c>
      <c r="E63" s="63">
        <f t="shared" si="0"/>
        <v>154.68518207226293</v>
      </c>
    </row>
    <row r="64" spans="1:5" x14ac:dyDescent="0.3">
      <c r="A64" s="50"/>
      <c r="B64" s="50">
        <v>3</v>
      </c>
      <c r="C64" s="50">
        <v>135</v>
      </c>
      <c r="D64" s="51">
        <v>155.69999999999999</v>
      </c>
      <c r="E64" s="63">
        <f t="shared" si="0"/>
        <v>155.02206411335328</v>
      </c>
    </row>
    <row r="65" spans="1:5" x14ac:dyDescent="0.3">
      <c r="A65" s="50"/>
      <c r="B65" s="50">
        <v>4</v>
      </c>
      <c r="C65" s="50">
        <v>136</v>
      </c>
      <c r="D65" s="51">
        <v>156.30000000000001</v>
      </c>
      <c r="E65" s="63">
        <f t="shared" si="0"/>
        <v>155.3589461544436</v>
      </c>
    </row>
    <row r="66" spans="1:5" x14ac:dyDescent="0.3">
      <c r="A66" s="50"/>
      <c r="B66" s="50">
        <v>5</v>
      </c>
      <c r="C66" s="50">
        <v>137</v>
      </c>
      <c r="D66" s="51">
        <v>156.6</v>
      </c>
      <c r="E66" s="63">
        <f t="shared" si="0"/>
        <v>155.69582819553395</v>
      </c>
    </row>
    <row r="67" spans="1:5" x14ac:dyDescent="0.3">
      <c r="A67" s="50"/>
      <c r="B67" s="50">
        <v>6</v>
      </c>
      <c r="C67" s="50">
        <v>138</v>
      </c>
      <c r="D67" s="51">
        <v>156.69999999999999</v>
      </c>
      <c r="E67" s="63">
        <f t="shared" ref="E67:E130" si="1">TREND($D$2:$D$179,$C$2:$C$179,C67)</f>
        <v>156.03271023662427</v>
      </c>
    </row>
    <row r="68" spans="1:5" x14ac:dyDescent="0.3">
      <c r="A68" s="50"/>
      <c r="B68" s="50">
        <v>7</v>
      </c>
      <c r="C68" s="50">
        <v>139</v>
      </c>
      <c r="D68" s="51">
        <v>157</v>
      </c>
      <c r="E68" s="63">
        <f t="shared" si="1"/>
        <v>156.36959227771462</v>
      </c>
    </row>
    <row r="69" spans="1:5" x14ac:dyDescent="0.3">
      <c r="A69" s="50"/>
      <c r="B69" s="50">
        <v>8</v>
      </c>
      <c r="C69" s="50">
        <v>140</v>
      </c>
      <c r="D69" s="51">
        <v>157.30000000000001</v>
      </c>
      <c r="E69" s="63">
        <f t="shared" si="1"/>
        <v>156.70647431880496</v>
      </c>
    </row>
    <row r="70" spans="1:5" x14ac:dyDescent="0.3">
      <c r="A70" s="50"/>
      <c r="B70" s="50">
        <v>9</v>
      </c>
      <c r="C70" s="50">
        <v>141</v>
      </c>
      <c r="D70" s="51">
        <v>157.80000000000001</v>
      </c>
      <c r="E70" s="63">
        <f t="shared" si="1"/>
        <v>157.04335635989531</v>
      </c>
    </row>
    <row r="71" spans="1:5" x14ac:dyDescent="0.3">
      <c r="A71" s="50"/>
      <c r="B71" s="50">
        <v>10</v>
      </c>
      <c r="C71" s="50">
        <v>142</v>
      </c>
      <c r="D71" s="51">
        <v>158.30000000000001</v>
      </c>
      <c r="E71" s="63">
        <f t="shared" si="1"/>
        <v>157.38023840098563</v>
      </c>
    </row>
    <row r="72" spans="1:5" x14ac:dyDescent="0.3">
      <c r="A72" s="50"/>
      <c r="B72" s="50">
        <v>11</v>
      </c>
      <c r="C72" s="50">
        <v>143</v>
      </c>
      <c r="D72" s="51">
        <v>158.6</v>
      </c>
      <c r="E72" s="63">
        <f t="shared" si="1"/>
        <v>157.71712044207598</v>
      </c>
    </row>
    <row r="73" spans="1:5" x14ac:dyDescent="0.3">
      <c r="A73" s="53"/>
      <c r="B73" s="53">
        <v>12</v>
      </c>
      <c r="C73" s="53">
        <v>144</v>
      </c>
      <c r="D73" s="54">
        <v>158.6</v>
      </c>
      <c r="E73" s="64">
        <f t="shared" si="1"/>
        <v>158.0540024831663</v>
      </c>
    </row>
    <row r="74" spans="1:5" x14ac:dyDescent="0.3">
      <c r="A74" s="50">
        <v>1997</v>
      </c>
      <c r="B74" s="50">
        <v>1</v>
      </c>
      <c r="C74" s="50">
        <v>145</v>
      </c>
      <c r="D74" s="51">
        <v>159.1</v>
      </c>
      <c r="E74" s="63">
        <f t="shared" si="1"/>
        <v>158.39088452425665</v>
      </c>
    </row>
    <row r="75" spans="1:5" x14ac:dyDescent="0.3">
      <c r="A75" s="50"/>
      <c r="B75" s="50">
        <v>2</v>
      </c>
      <c r="C75" s="50">
        <v>146</v>
      </c>
      <c r="D75" s="51">
        <v>159.6</v>
      </c>
      <c r="E75" s="63">
        <f t="shared" si="1"/>
        <v>158.727766565347</v>
      </c>
    </row>
    <row r="76" spans="1:5" x14ac:dyDescent="0.3">
      <c r="A76" s="50"/>
      <c r="B76" s="50">
        <v>3</v>
      </c>
      <c r="C76" s="50">
        <v>147</v>
      </c>
      <c r="D76" s="51">
        <v>160</v>
      </c>
      <c r="E76" s="63">
        <f t="shared" si="1"/>
        <v>159.06464860643732</v>
      </c>
    </row>
    <row r="77" spans="1:5" x14ac:dyDescent="0.3">
      <c r="A77" s="50"/>
      <c r="B77" s="50">
        <v>4</v>
      </c>
      <c r="C77" s="50">
        <v>148</v>
      </c>
      <c r="D77" s="51">
        <v>160.19999999999999</v>
      </c>
      <c r="E77" s="63">
        <f t="shared" si="1"/>
        <v>159.40153064752766</v>
      </c>
    </row>
    <row r="78" spans="1:5" x14ac:dyDescent="0.3">
      <c r="A78" s="50"/>
      <c r="B78" s="50">
        <v>5</v>
      </c>
      <c r="C78" s="50">
        <v>149</v>
      </c>
      <c r="D78" s="51">
        <v>160.1</v>
      </c>
      <c r="E78" s="63">
        <f t="shared" si="1"/>
        <v>159.73841268861798</v>
      </c>
    </row>
    <row r="79" spans="1:5" x14ac:dyDescent="0.3">
      <c r="A79" s="50"/>
      <c r="B79" s="50">
        <v>6</v>
      </c>
      <c r="C79" s="50">
        <v>150</v>
      </c>
      <c r="D79" s="51">
        <v>160.30000000000001</v>
      </c>
      <c r="E79" s="63">
        <f t="shared" si="1"/>
        <v>160.07529472970833</v>
      </c>
    </row>
    <row r="80" spans="1:5" x14ac:dyDescent="0.3">
      <c r="A80" s="50"/>
      <c r="B80" s="50">
        <v>7</v>
      </c>
      <c r="C80" s="50">
        <v>151</v>
      </c>
      <c r="D80" s="51">
        <v>160.5</v>
      </c>
      <c r="E80" s="63">
        <f t="shared" si="1"/>
        <v>160.41217677079868</v>
      </c>
    </row>
    <row r="81" spans="1:5" x14ac:dyDescent="0.3">
      <c r="A81" s="50"/>
      <c r="B81" s="50">
        <v>8</v>
      </c>
      <c r="C81" s="50">
        <v>152</v>
      </c>
      <c r="D81" s="51">
        <v>160.80000000000001</v>
      </c>
      <c r="E81" s="63">
        <f t="shared" si="1"/>
        <v>160.74905881188903</v>
      </c>
    </row>
    <row r="82" spans="1:5" x14ac:dyDescent="0.3">
      <c r="A82" s="50"/>
      <c r="B82" s="50">
        <v>9</v>
      </c>
      <c r="C82" s="50">
        <v>153</v>
      </c>
      <c r="D82" s="51">
        <v>161.19999999999999</v>
      </c>
      <c r="E82" s="63">
        <f t="shared" si="1"/>
        <v>161.08594085297935</v>
      </c>
    </row>
    <row r="83" spans="1:5" x14ac:dyDescent="0.3">
      <c r="A83" s="50"/>
      <c r="B83" s="50">
        <v>10</v>
      </c>
      <c r="C83" s="50">
        <v>154</v>
      </c>
      <c r="D83" s="51">
        <v>161.6</v>
      </c>
      <c r="E83" s="63">
        <f t="shared" si="1"/>
        <v>161.4228228940697</v>
      </c>
    </row>
    <row r="84" spans="1:5" x14ac:dyDescent="0.3">
      <c r="A84" s="50"/>
      <c r="B84" s="50">
        <v>11</v>
      </c>
      <c r="C84" s="50">
        <v>155</v>
      </c>
      <c r="D84" s="51">
        <v>161.5</v>
      </c>
      <c r="E84" s="63">
        <f t="shared" si="1"/>
        <v>161.75970493516002</v>
      </c>
    </row>
    <row r="85" spans="1:5" x14ac:dyDescent="0.3">
      <c r="A85" s="53"/>
      <c r="B85" s="53">
        <v>12</v>
      </c>
      <c r="C85" s="53">
        <v>156</v>
      </c>
      <c r="D85" s="54">
        <v>161.30000000000001</v>
      </c>
      <c r="E85" s="64">
        <f t="shared" si="1"/>
        <v>162.09658697625036</v>
      </c>
    </row>
    <row r="86" spans="1:5" x14ac:dyDescent="0.3">
      <c r="A86" s="50">
        <v>1998</v>
      </c>
      <c r="B86" s="50">
        <v>1</v>
      </c>
      <c r="C86" s="50">
        <v>157</v>
      </c>
      <c r="D86" s="51">
        <v>161.6</v>
      </c>
      <c r="E86" s="63">
        <f t="shared" si="1"/>
        <v>162.43346901734071</v>
      </c>
    </row>
    <row r="87" spans="1:5" x14ac:dyDescent="0.3">
      <c r="A87" s="50"/>
      <c r="B87" s="50">
        <v>2</v>
      </c>
      <c r="C87" s="50">
        <v>158</v>
      </c>
      <c r="D87" s="51">
        <v>161.9</v>
      </c>
      <c r="E87" s="63">
        <f t="shared" si="1"/>
        <v>162.77035105843103</v>
      </c>
    </row>
    <row r="88" spans="1:5" x14ac:dyDescent="0.3">
      <c r="A88" s="50"/>
      <c r="B88" s="50">
        <v>3</v>
      </c>
      <c r="C88" s="50">
        <v>159</v>
      </c>
      <c r="D88" s="51">
        <v>162.19999999999999</v>
      </c>
      <c r="E88" s="63">
        <f t="shared" si="1"/>
        <v>163.10723309952138</v>
      </c>
    </row>
    <row r="89" spans="1:5" x14ac:dyDescent="0.3">
      <c r="A89" s="50"/>
      <c r="B89" s="50">
        <v>4</v>
      </c>
      <c r="C89" s="50">
        <v>160</v>
      </c>
      <c r="D89" s="51">
        <v>162.5</v>
      </c>
      <c r="E89" s="63">
        <f t="shared" si="1"/>
        <v>163.4441151406117</v>
      </c>
    </row>
    <row r="90" spans="1:5" x14ac:dyDescent="0.3">
      <c r="A90" s="50"/>
      <c r="B90" s="50">
        <v>5</v>
      </c>
      <c r="C90" s="50">
        <v>161</v>
      </c>
      <c r="D90" s="51">
        <v>162.80000000000001</v>
      </c>
      <c r="E90" s="63">
        <f t="shared" si="1"/>
        <v>163.78099718170205</v>
      </c>
    </row>
    <row r="91" spans="1:5" x14ac:dyDescent="0.3">
      <c r="A91" s="50"/>
      <c r="B91" s="50">
        <v>6</v>
      </c>
      <c r="C91" s="50">
        <v>162</v>
      </c>
      <c r="D91" s="51">
        <v>163</v>
      </c>
      <c r="E91" s="63">
        <f t="shared" si="1"/>
        <v>164.1178792227924</v>
      </c>
    </row>
    <row r="92" spans="1:5" x14ac:dyDescent="0.3">
      <c r="A92" s="50"/>
      <c r="B92" s="50">
        <v>7</v>
      </c>
      <c r="C92" s="50">
        <v>163</v>
      </c>
      <c r="D92" s="51">
        <v>163.19999999999999</v>
      </c>
      <c r="E92" s="63">
        <f t="shared" si="1"/>
        <v>164.45476126388272</v>
      </c>
    </row>
    <row r="93" spans="1:5" x14ac:dyDescent="0.3">
      <c r="A93" s="50"/>
      <c r="B93" s="50">
        <v>8</v>
      </c>
      <c r="C93" s="50">
        <v>164</v>
      </c>
      <c r="D93" s="51">
        <v>163.4</v>
      </c>
      <c r="E93" s="63">
        <f t="shared" si="1"/>
        <v>164.79164330497306</v>
      </c>
    </row>
    <row r="94" spans="1:5" x14ac:dyDescent="0.3">
      <c r="A94" s="50"/>
      <c r="B94" s="50">
        <v>9</v>
      </c>
      <c r="C94" s="50">
        <v>165</v>
      </c>
      <c r="D94" s="51">
        <v>163.6</v>
      </c>
      <c r="E94" s="63">
        <f t="shared" si="1"/>
        <v>165.12852534606338</v>
      </c>
    </row>
    <row r="95" spans="1:5" x14ac:dyDescent="0.3">
      <c r="A95" s="50"/>
      <c r="B95" s="50">
        <v>10</v>
      </c>
      <c r="C95" s="50">
        <v>166</v>
      </c>
      <c r="D95" s="51">
        <v>164</v>
      </c>
      <c r="E95" s="63">
        <f t="shared" si="1"/>
        <v>165.46540738715373</v>
      </c>
    </row>
    <row r="96" spans="1:5" x14ac:dyDescent="0.3">
      <c r="A96" s="50"/>
      <c r="B96" s="50">
        <v>11</v>
      </c>
      <c r="C96" s="50">
        <v>167</v>
      </c>
      <c r="D96" s="51">
        <v>164</v>
      </c>
      <c r="E96" s="63">
        <f t="shared" si="1"/>
        <v>165.80228942824408</v>
      </c>
    </row>
    <row r="97" spans="1:5" x14ac:dyDescent="0.3">
      <c r="A97" s="53"/>
      <c r="B97" s="53">
        <v>12</v>
      </c>
      <c r="C97" s="53">
        <v>168</v>
      </c>
      <c r="D97" s="54">
        <v>163.9</v>
      </c>
      <c r="E97" s="64">
        <f t="shared" si="1"/>
        <v>166.13917146933443</v>
      </c>
    </row>
    <row r="98" spans="1:5" x14ac:dyDescent="0.3">
      <c r="A98" s="50">
        <v>1999</v>
      </c>
      <c r="B98" s="50">
        <v>1</v>
      </c>
      <c r="C98" s="50">
        <v>169</v>
      </c>
      <c r="D98" s="51">
        <v>164.3</v>
      </c>
      <c r="E98" s="63">
        <f t="shared" si="1"/>
        <v>166.47605351042475</v>
      </c>
    </row>
    <row r="99" spans="1:5" x14ac:dyDescent="0.3">
      <c r="A99" s="50"/>
      <c r="B99" s="50">
        <v>2</v>
      </c>
      <c r="C99" s="50">
        <v>170</v>
      </c>
      <c r="D99" s="51">
        <v>164.5</v>
      </c>
      <c r="E99" s="63">
        <f t="shared" si="1"/>
        <v>166.8129355515151</v>
      </c>
    </row>
    <row r="100" spans="1:5" x14ac:dyDescent="0.3">
      <c r="A100" s="50"/>
      <c r="B100" s="50">
        <v>3</v>
      </c>
      <c r="C100" s="50">
        <v>171</v>
      </c>
      <c r="D100" s="51">
        <v>165</v>
      </c>
      <c r="E100" s="63">
        <f t="shared" si="1"/>
        <v>167.14981759260542</v>
      </c>
    </row>
    <row r="101" spans="1:5" x14ac:dyDescent="0.3">
      <c r="A101" s="50"/>
      <c r="B101" s="50">
        <v>4</v>
      </c>
      <c r="C101" s="50">
        <v>172</v>
      </c>
      <c r="D101" s="51">
        <v>166.2</v>
      </c>
      <c r="E101" s="63">
        <f t="shared" si="1"/>
        <v>167.48669963369576</v>
      </c>
    </row>
    <row r="102" spans="1:5" x14ac:dyDescent="0.3">
      <c r="A102" s="50"/>
      <c r="B102" s="50">
        <v>5</v>
      </c>
      <c r="C102" s="50">
        <v>173</v>
      </c>
      <c r="D102" s="51">
        <v>166.2</v>
      </c>
      <c r="E102" s="63">
        <f t="shared" si="1"/>
        <v>167.82358167478611</v>
      </c>
    </row>
    <row r="103" spans="1:5" x14ac:dyDescent="0.3">
      <c r="A103" s="50"/>
      <c r="B103" s="50">
        <v>6</v>
      </c>
      <c r="C103" s="50">
        <v>174</v>
      </c>
      <c r="D103" s="51">
        <v>166.2</v>
      </c>
      <c r="E103" s="63">
        <f t="shared" si="1"/>
        <v>168.16046371587643</v>
      </c>
    </row>
    <row r="104" spans="1:5" x14ac:dyDescent="0.3">
      <c r="A104" s="50"/>
      <c r="B104" s="50">
        <v>7</v>
      </c>
      <c r="C104" s="50">
        <v>175</v>
      </c>
      <c r="D104" s="51">
        <v>166.7</v>
      </c>
      <c r="E104" s="63">
        <f t="shared" si="1"/>
        <v>168.49734575696678</v>
      </c>
    </row>
    <row r="105" spans="1:5" x14ac:dyDescent="0.3">
      <c r="A105" s="50"/>
      <c r="B105" s="50">
        <v>8</v>
      </c>
      <c r="C105" s="50">
        <v>176</v>
      </c>
      <c r="D105" s="51">
        <v>167.1</v>
      </c>
      <c r="E105" s="63">
        <f t="shared" si="1"/>
        <v>168.8342277980571</v>
      </c>
    </row>
    <row r="106" spans="1:5" x14ac:dyDescent="0.3">
      <c r="A106" s="50"/>
      <c r="B106" s="50">
        <v>9</v>
      </c>
      <c r="C106" s="50">
        <v>177</v>
      </c>
      <c r="D106" s="51">
        <v>167.9</v>
      </c>
      <c r="E106" s="63">
        <f t="shared" si="1"/>
        <v>169.17110983914745</v>
      </c>
    </row>
    <row r="107" spans="1:5" x14ac:dyDescent="0.3">
      <c r="A107" s="50"/>
      <c r="B107" s="50">
        <v>10</v>
      </c>
      <c r="C107" s="50">
        <v>178</v>
      </c>
      <c r="D107" s="51">
        <v>168.2</v>
      </c>
      <c r="E107" s="63">
        <f t="shared" si="1"/>
        <v>169.5079918802378</v>
      </c>
    </row>
    <row r="108" spans="1:5" x14ac:dyDescent="0.3">
      <c r="A108" s="50"/>
      <c r="B108" s="50">
        <v>11</v>
      </c>
      <c r="C108" s="50">
        <v>179</v>
      </c>
      <c r="D108" s="51">
        <v>168.3</v>
      </c>
      <c r="E108" s="63">
        <f t="shared" si="1"/>
        <v>169.84487392132814</v>
      </c>
    </row>
    <row r="109" spans="1:5" x14ac:dyDescent="0.3">
      <c r="A109" s="53"/>
      <c r="B109" s="53">
        <v>12</v>
      </c>
      <c r="C109" s="53">
        <v>180</v>
      </c>
      <c r="D109" s="54">
        <v>168.3</v>
      </c>
      <c r="E109" s="64">
        <f t="shared" si="1"/>
        <v>170.18175596241846</v>
      </c>
    </row>
    <row r="110" spans="1:5" x14ac:dyDescent="0.3">
      <c r="A110" s="50">
        <v>2000</v>
      </c>
      <c r="B110" s="50">
        <v>1</v>
      </c>
      <c r="C110" s="50">
        <v>181</v>
      </c>
      <c r="D110" s="51">
        <v>166.6</v>
      </c>
      <c r="E110" s="63">
        <f t="shared" si="1"/>
        <v>170.51863800350881</v>
      </c>
    </row>
    <row r="111" spans="1:5" x14ac:dyDescent="0.3">
      <c r="A111" s="50"/>
      <c r="B111" s="50">
        <v>2</v>
      </c>
      <c r="C111" s="50">
        <v>182</v>
      </c>
      <c r="D111" s="51">
        <v>168.8</v>
      </c>
      <c r="E111" s="63">
        <f t="shared" si="1"/>
        <v>170.85552004459913</v>
      </c>
    </row>
    <row r="112" spans="1:5" x14ac:dyDescent="0.3">
      <c r="A112" s="50"/>
      <c r="B112" s="50">
        <v>3</v>
      </c>
      <c r="C112" s="50">
        <v>183</v>
      </c>
      <c r="D112" s="51">
        <v>169.8</v>
      </c>
      <c r="E112" s="63">
        <f t="shared" si="1"/>
        <v>171.19240208568948</v>
      </c>
    </row>
    <row r="113" spans="1:5" x14ac:dyDescent="0.3">
      <c r="A113" s="50"/>
      <c r="B113" s="50">
        <v>4</v>
      </c>
      <c r="C113" s="50">
        <v>184</v>
      </c>
      <c r="D113" s="51">
        <v>171.2</v>
      </c>
      <c r="E113" s="63">
        <f t="shared" si="1"/>
        <v>171.52928412677983</v>
      </c>
    </row>
    <row r="114" spans="1:5" x14ac:dyDescent="0.3">
      <c r="A114" s="50"/>
      <c r="B114" s="50">
        <v>5</v>
      </c>
      <c r="C114" s="50">
        <v>185</v>
      </c>
      <c r="D114" s="51">
        <v>171.3</v>
      </c>
      <c r="E114" s="63">
        <f t="shared" si="1"/>
        <v>171.86616616787015</v>
      </c>
    </row>
    <row r="115" spans="1:5" x14ac:dyDescent="0.3">
      <c r="A115" s="50"/>
      <c r="B115" s="50">
        <v>6</v>
      </c>
      <c r="C115" s="50">
        <v>186</v>
      </c>
      <c r="D115" s="51">
        <v>171.5</v>
      </c>
      <c r="E115" s="63">
        <f t="shared" si="1"/>
        <v>172.2030482089605</v>
      </c>
    </row>
    <row r="116" spans="1:5" x14ac:dyDescent="0.3">
      <c r="A116" s="50"/>
      <c r="B116" s="50">
        <v>7</v>
      </c>
      <c r="C116" s="50">
        <v>187</v>
      </c>
      <c r="D116" s="51">
        <v>172.4</v>
      </c>
      <c r="E116" s="63">
        <f t="shared" si="1"/>
        <v>172.53993025005082</v>
      </c>
    </row>
    <row r="117" spans="1:5" x14ac:dyDescent="0.3">
      <c r="A117" s="50"/>
      <c r="B117" s="50">
        <v>8</v>
      </c>
      <c r="C117" s="50">
        <v>188</v>
      </c>
      <c r="D117" s="51">
        <v>172.8</v>
      </c>
      <c r="E117" s="63">
        <f t="shared" si="1"/>
        <v>172.87681229114116</v>
      </c>
    </row>
    <row r="118" spans="1:5" x14ac:dyDescent="0.3">
      <c r="A118" s="50"/>
      <c r="B118" s="50">
        <v>9</v>
      </c>
      <c r="C118" s="50">
        <v>189</v>
      </c>
      <c r="D118" s="51">
        <v>173.7</v>
      </c>
      <c r="E118" s="63">
        <f t="shared" si="1"/>
        <v>173.21369433223151</v>
      </c>
    </row>
    <row r="119" spans="1:5" x14ac:dyDescent="0.3">
      <c r="A119" s="50"/>
      <c r="B119" s="50">
        <v>10</v>
      </c>
      <c r="C119" s="50">
        <v>190</v>
      </c>
      <c r="D119" s="51">
        <v>174</v>
      </c>
      <c r="E119" s="63">
        <f t="shared" si="1"/>
        <v>173.55057637332186</v>
      </c>
    </row>
    <row r="120" spans="1:5" x14ac:dyDescent="0.3">
      <c r="A120" s="50"/>
      <c r="B120" s="50">
        <v>11</v>
      </c>
      <c r="C120" s="50">
        <v>191</v>
      </c>
      <c r="D120" s="51">
        <v>174.1</v>
      </c>
      <c r="E120" s="63">
        <f t="shared" si="1"/>
        <v>173.88745841441218</v>
      </c>
    </row>
    <row r="121" spans="1:5" x14ac:dyDescent="0.3">
      <c r="A121" s="53"/>
      <c r="B121" s="53">
        <v>12</v>
      </c>
      <c r="C121" s="53">
        <v>192</v>
      </c>
      <c r="D121" s="54">
        <v>174</v>
      </c>
      <c r="E121" s="64">
        <f t="shared" si="1"/>
        <v>174.2243404555025</v>
      </c>
    </row>
    <row r="122" spans="1:5" x14ac:dyDescent="0.3">
      <c r="A122" s="50">
        <v>2001</v>
      </c>
      <c r="B122" s="50">
        <v>1</v>
      </c>
      <c r="C122" s="50">
        <v>193</v>
      </c>
      <c r="D122" s="51">
        <v>175.1</v>
      </c>
      <c r="E122" s="63">
        <f t="shared" si="1"/>
        <v>174.56122249659285</v>
      </c>
    </row>
    <row r="123" spans="1:5" x14ac:dyDescent="0.3">
      <c r="A123" s="50"/>
      <c r="B123" s="50">
        <v>2</v>
      </c>
      <c r="C123" s="50">
        <v>194</v>
      </c>
      <c r="D123" s="51">
        <v>175.8</v>
      </c>
      <c r="E123" s="63">
        <f t="shared" si="1"/>
        <v>174.8981045376832</v>
      </c>
    </row>
    <row r="124" spans="1:5" x14ac:dyDescent="0.3">
      <c r="A124" s="50"/>
      <c r="B124" s="50">
        <v>3</v>
      </c>
      <c r="C124" s="50">
        <v>195</v>
      </c>
      <c r="D124" s="51">
        <v>176.2</v>
      </c>
      <c r="E124" s="63">
        <f t="shared" si="1"/>
        <v>175.23498657877354</v>
      </c>
    </row>
    <row r="125" spans="1:5" x14ac:dyDescent="0.3">
      <c r="A125" s="50"/>
      <c r="B125" s="50">
        <v>4</v>
      </c>
      <c r="C125" s="50">
        <v>196</v>
      </c>
      <c r="D125" s="51">
        <v>176.9</v>
      </c>
      <c r="E125" s="63">
        <f t="shared" si="1"/>
        <v>175.57186861986386</v>
      </c>
    </row>
    <row r="126" spans="1:5" x14ac:dyDescent="0.3">
      <c r="A126" s="50"/>
      <c r="B126" s="50">
        <v>5</v>
      </c>
      <c r="C126" s="50">
        <v>197</v>
      </c>
      <c r="D126" s="51">
        <v>177.7</v>
      </c>
      <c r="E126" s="63">
        <f t="shared" si="1"/>
        <v>175.90875066095421</v>
      </c>
    </row>
    <row r="127" spans="1:5" x14ac:dyDescent="0.3">
      <c r="A127" s="50"/>
      <c r="B127" s="50">
        <v>6</v>
      </c>
      <c r="C127" s="50">
        <v>198</v>
      </c>
      <c r="D127" s="51">
        <v>178</v>
      </c>
      <c r="E127" s="63">
        <f t="shared" si="1"/>
        <v>176.24563270204453</v>
      </c>
    </row>
    <row r="128" spans="1:5" x14ac:dyDescent="0.3">
      <c r="A128" s="50"/>
      <c r="B128" s="50">
        <v>7</v>
      </c>
      <c r="C128" s="50">
        <v>199</v>
      </c>
      <c r="D128" s="51">
        <v>177.5</v>
      </c>
      <c r="E128" s="63">
        <f t="shared" si="1"/>
        <v>176.58251474313488</v>
      </c>
    </row>
    <row r="129" spans="1:5" x14ac:dyDescent="0.3">
      <c r="A129" s="50"/>
      <c r="B129" s="50">
        <v>8</v>
      </c>
      <c r="C129" s="50">
        <v>200</v>
      </c>
      <c r="D129" s="51">
        <v>177.5</v>
      </c>
      <c r="E129" s="63">
        <f t="shared" si="1"/>
        <v>176.91939678422523</v>
      </c>
    </row>
    <row r="130" spans="1:5" x14ac:dyDescent="0.3">
      <c r="A130" s="50"/>
      <c r="B130" s="50">
        <v>9</v>
      </c>
      <c r="C130" s="50">
        <v>201</v>
      </c>
      <c r="D130" s="51">
        <v>178.3</v>
      </c>
      <c r="E130" s="63">
        <f t="shared" si="1"/>
        <v>177.25627882531558</v>
      </c>
    </row>
    <row r="131" spans="1:5" x14ac:dyDescent="0.3">
      <c r="A131" s="50"/>
      <c r="B131" s="50">
        <v>10</v>
      </c>
      <c r="C131" s="50">
        <v>202</v>
      </c>
      <c r="D131" s="51">
        <v>177.7</v>
      </c>
      <c r="E131" s="63">
        <f t="shared" ref="E131:E178" si="2">TREND($D$2:$D$179,$C$2:$C$179,C131)</f>
        <v>177.5931608664059</v>
      </c>
    </row>
    <row r="132" spans="1:5" x14ac:dyDescent="0.3">
      <c r="A132" s="50"/>
      <c r="B132" s="50">
        <v>11</v>
      </c>
      <c r="C132" s="50">
        <v>203</v>
      </c>
      <c r="D132" s="51">
        <v>177.4</v>
      </c>
      <c r="E132" s="63">
        <f t="shared" si="2"/>
        <v>177.93004290749622</v>
      </c>
    </row>
    <row r="133" spans="1:5" x14ac:dyDescent="0.3">
      <c r="A133" s="53"/>
      <c r="B133" s="53">
        <v>12</v>
      </c>
      <c r="C133" s="53">
        <v>204</v>
      </c>
      <c r="D133" s="54">
        <v>176.7</v>
      </c>
      <c r="E133" s="64">
        <f t="shared" si="2"/>
        <v>178.26692494858656</v>
      </c>
    </row>
    <row r="134" spans="1:5" x14ac:dyDescent="0.3">
      <c r="A134" s="50">
        <v>2002</v>
      </c>
      <c r="B134" s="50">
        <v>1</v>
      </c>
      <c r="C134" s="50">
        <v>205</v>
      </c>
      <c r="D134" s="51">
        <v>177.1</v>
      </c>
      <c r="E134" s="63">
        <f t="shared" si="2"/>
        <v>178.60380698967691</v>
      </c>
    </row>
    <row r="135" spans="1:5" x14ac:dyDescent="0.3">
      <c r="A135" s="50"/>
      <c r="B135" s="50">
        <v>2</v>
      </c>
      <c r="C135" s="50">
        <v>206</v>
      </c>
      <c r="D135" s="51">
        <v>177.8</v>
      </c>
      <c r="E135" s="63">
        <f t="shared" si="2"/>
        <v>178.94068903076726</v>
      </c>
    </row>
    <row r="136" spans="1:5" x14ac:dyDescent="0.3">
      <c r="A136" s="50"/>
      <c r="B136" s="50">
        <v>3</v>
      </c>
      <c r="C136" s="50">
        <v>207</v>
      </c>
      <c r="D136" s="51">
        <v>178.8</v>
      </c>
      <c r="E136" s="63">
        <f t="shared" si="2"/>
        <v>179.27757107185758</v>
      </c>
    </row>
    <row r="137" spans="1:5" x14ac:dyDescent="0.3">
      <c r="A137" s="50"/>
      <c r="B137" s="50">
        <v>4</v>
      </c>
      <c r="C137" s="50">
        <v>208</v>
      </c>
      <c r="D137" s="51">
        <v>179.8</v>
      </c>
      <c r="E137" s="63">
        <f t="shared" si="2"/>
        <v>179.6144531129479</v>
      </c>
    </row>
    <row r="138" spans="1:5" x14ac:dyDescent="0.3">
      <c r="A138" s="50"/>
      <c r="B138" s="50">
        <v>5</v>
      </c>
      <c r="C138" s="50">
        <v>209</v>
      </c>
      <c r="D138" s="51">
        <v>179.8</v>
      </c>
      <c r="E138" s="63">
        <f t="shared" si="2"/>
        <v>179.95133515403825</v>
      </c>
    </row>
    <row r="139" spans="1:5" x14ac:dyDescent="0.3">
      <c r="A139" s="50"/>
      <c r="B139" s="50">
        <v>6</v>
      </c>
      <c r="C139" s="50">
        <v>210</v>
      </c>
      <c r="D139" s="51">
        <v>179.9</v>
      </c>
      <c r="E139" s="63">
        <f t="shared" si="2"/>
        <v>180.2882171951286</v>
      </c>
    </row>
    <row r="140" spans="1:5" x14ac:dyDescent="0.3">
      <c r="A140" s="50"/>
      <c r="B140" s="50">
        <v>7</v>
      </c>
      <c r="C140" s="50">
        <v>211</v>
      </c>
      <c r="D140" s="51">
        <v>180.1</v>
      </c>
      <c r="E140" s="63">
        <f t="shared" si="2"/>
        <v>180.62509923621894</v>
      </c>
    </row>
    <row r="141" spans="1:5" x14ac:dyDescent="0.3">
      <c r="A141" s="50"/>
      <c r="B141" s="50">
        <v>8</v>
      </c>
      <c r="C141" s="50">
        <v>212</v>
      </c>
      <c r="D141" s="51">
        <v>180.7</v>
      </c>
      <c r="E141" s="63">
        <f t="shared" si="2"/>
        <v>180.96198127730926</v>
      </c>
    </row>
    <row r="142" spans="1:5" x14ac:dyDescent="0.3">
      <c r="A142" s="50"/>
      <c r="B142" s="50">
        <v>9</v>
      </c>
      <c r="C142" s="50">
        <v>213</v>
      </c>
      <c r="D142" s="51">
        <v>181</v>
      </c>
      <c r="E142" s="63">
        <f t="shared" si="2"/>
        <v>181.29886331839961</v>
      </c>
    </row>
    <row r="143" spans="1:5" x14ac:dyDescent="0.3">
      <c r="A143" s="50"/>
      <c r="B143" s="50">
        <v>10</v>
      </c>
      <c r="C143" s="50">
        <v>214</v>
      </c>
      <c r="D143" s="51">
        <v>181.3</v>
      </c>
      <c r="E143" s="63">
        <f t="shared" si="2"/>
        <v>181.63574535948993</v>
      </c>
    </row>
    <row r="144" spans="1:5" x14ac:dyDescent="0.3">
      <c r="A144" s="50"/>
      <c r="B144" s="50">
        <v>11</v>
      </c>
      <c r="C144" s="50">
        <v>215</v>
      </c>
      <c r="D144" s="51">
        <v>181.3</v>
      </c>
      <c r="E144" s="63">
        <f t="shared" si="2"/>
        <v>181.97262740058028</v>
      </c>
    </row>
    <row r="145" spans="1:5" x14ac:dyDescent="0.3">
      <c r="A145" s="53"/>
      <c r="B145" s="53">
        <v>12</v>
      </c>
      <c r="C145" s="53">
        <v>216</v>
      </c>
      <c r="D145" s="54">
        <v>180.9</v>
      </c>
      <c r="E145" s="64">
        <f t="shared" si="2"/>
        <v>182.30950944167063</v>
      </c>
    </row>
    <row r="146" spans="1:5" x14ac:dyDescent="0.3">
      <c r="A146" s="50">
        <v>2003</v>
      </c>
      <c r="B146" s="50">
        <v>1</v>
      </c>
      <c r="C146" s="50">
        <v>217</v>
      </c>
      <c r="D146" s="51">
        <v>181.7</v>
      </c>
      <c r="E146" s="63">
        <f t="shared" si="2"/>
        <v>182.64639148276098</v>
      </c>
    </row>
    <row r="147" spans="1:5" x14ac:dyDescent="0.3">
      <c r="A147" s="50"/>
      <c r="B147" s="50">
        <v>2</v>
      </c>
      <c r="C147" s="50">
        <v>218</v>
      </c>
      <c r="D147" s="51">
        <v>183.1</v>
      </c>
      <c r="E147" s="63">
        <f t="shared" si="2"/>
        <v>182.9832735238513</v>
      </c>
    </row>
    <row r="148" spans="1:5" x14ac:dyDescent="0.3">
      <c r="A148" s="50"/>
      <c r="B148" s="50">
        <v>3</v>
      </c>
      <c r="C148" s="50">
        <v>219</v>
      </c>
      <c r="D148" s="51">
        <v>184.2</v>
      </c>
      <c r="E148" s="63">
        <f t="shared" si="2"/>
        <v>183.32015556494162</v>
      </c>
    </row>
    <row r="149" spans="1:5" x14ac:dyDescent="0.3">
      <c r="A149" s="50"/>
      <c r="B149" s="50">
        <v>4</v>
      </c>
      <c r="C149" s="50">
        <v>220</v>
      </c>
      <c r="D149" s="51">
        <v>183.8</v>
      </c>
      <c r="E149" s="63">
        <f t="shared" si="2"/>
        <v>183.65703760603196</v>
      </c>
    </row>
    <row r="150" spans="1:5" x14ac:dyDescent="0.3">
      <c r="A150" s="50"/>
      <c r="B150" s="50">
        <v>5</v>
      </c>
      <c r="C150" s="50">
        <v>221</v>
      </c>
      <c r="D150" s="51">
        <v>183.5</v>
      </c>
      <c r="E150" s="63">
        <f t="shared" si="2"/>
        <v>183.99391964712231</v>
      </c>
    </row>
    <row r="151" spans="1:5" x14ac:dyDescent="0.3">
      <c r="A151" s="50"/>
      <c r="B151" s="50">
        <v>6</v>
      </c>
      <c r="C151" s="50">
        <v>222</v>
      </c>
      <c r="D151" s="51">
        <v>183.7</v>
      </c>
      <c r="E151" s="63">
        <f t="shared" si="2"/>
        <v>184.33080168821266</v>
      </c>
    </row>
    <row r="152" spans="1:5" x14ac:dyDescent="0.3">
      <c r="A152" s="50"/>
      <c r="B152" s="50">
        <v>7</v>
      </c>
      <c r="C152" s="50">
        <v>223</v>
      </c>
      <c r="D152" s="51">
        <v>183.9</v>
      </c>
      <c r="E152" s="63">
        <f t="shared" si="2"/>
        <v>184.66768372930298</v>
      </c>
    </row>
    <row r="153" spans="1:5" x14ac:dyDescent="0.3">
      <c r="A153" s="50"/>
      <c r="B153" s="50">
        <v>8</v>
      </c>
      <c r="C153" s="50">
        <v>224</v>
      </c>
      <c r="D153" s="51">
        <v>184.6</v>
      </c>
      <c r="E153" s="63">
        <f t="shared" si="2"/>
        <v>185.00456577039333</v>
      </c>
    </row>
    <row r="154" spans="1:5" x14ac:dyDescent="0.3">
      <c r="A154" s="50"/>
      <c r="B154" s="50">
        <v>9</v>
      </c>
      <c r="C154" s="50">
        <v>225</v>
      </c>
      <c r="D154" s="51">
        <v>185.2</v>
      </c>
      <c r="E154" s="63">
        <f t="shared" si="2"/>
        <v>185.34144781148365</v>
      </c>
    </row>
    <row r="155" spans="1:5" x14ac:dyDescent="0.3">
      <c r="A155" s="50"/>
      <c r="B155" s="50">
        <v>10</v>
      </c>
      <c r="C155" s="50">
        <v>226</v>
      </c>
      <c r="D155" s="51">
        <v>185</v>
      </c>
      <c r="E155" s="63">
        <f t="shared" si="2"/>
        <v>185.678329852574</v>
      </c>
    </row>
    <row r="156" spans="1:5" x14ac:dyDescent="0.3">
      <c r="A156" s="50"/>
      <c r="B156" s="50">
        <v>11</v>
      </c>
      <c r="C156" s="50">
        <v>227</v>
      </c>
      <c r="D156" s="51">
        <v>184.5</v>
      </c>
      <c r="E156" s="63">
        <f t="shared" si="2"/>
        <v>186.01521189366434</v>
      </c>
    </row>
    <row r="157" spans="1:5" x14ac:dyDescent="0.3">
      <c r="A157" s="53"/>
      <c r="B157" s="53">
        <v>12</v>
      </c>
      <c r="C157" s="53">
        <v>228</v>
      </c>
      <c r="D157" s="54">
        <v>184.3</v>
      </c>
      <c r="E157" s="64">
        <f t="shared" si="2"/>
        <v>186.35209393475469</v>
      </c>
    </row>
    <row r="158" spans="1:5" x14ac:dyDescent="0.3">
      <c r="A158" s="50">
        <v>2004</v>
      </c>
      <c r="B158" s="50">
        <v>1</v>
      </c>
      <c r="C158" s="50">
        <v>229</v>
      </c>
      <c r="D158" s="51">
        <v>185.2</v>
      </c>
      <c r="E158" s="63">
        <f t="shared" si="2"/>
        <v>186.68897597584501</v>
      </c>
    </row>
    <row r="159" spans="1:5" x14ac:dyDescent="0.3">
      <c r="A159" s="50"/>
      <c r="B159" s="50">
        <v>2</v>
      </c>
      <c r="C159" s="50">
        <v>230</v>
      </c>
      <c r="D159" s="51">
        <v>186.2</v>
      </c>
      <c r="E159" s="63">
        <f t="shared" si="2"/>
        <v>187.02585801693533</v>
      </c>
    </row>
    <row r="160" spans="1:5" x14ac:dyDescent="0.3">
      <c r="A160" s="50"/>
      <c r="B160" s="50">
        <v>3</v>
      </c>
      <c r="C160" s="50">
        <v>231</v>
      </c>
      <c r="D160" s="51">
        <v>187.4</v>
      </c>
      <c r="E160" s="63">
        <f t="shared" si="2"/>
        <v>187.36274005802568</v>
      </c>
    </row>
    <row r="161" spans="1:5" x14ac:dyDescent="0.3">
      <c r="A161" s="50"/>
      <c r="B161" s="50">
        <v>4</v>
      </c>
      <c r="C161" s="50">
        <v>232</v>
      </c>
      <c r="D161" s="51">
        <v>188</v>
      </c>
      <c r="E161" s="63">
        <f t="shared" si="2"/>
        <v>187.69962209911603</v>
      </c>
    </row>
    <row r="162" spans="1:5" x14ac:dyDescent="0.3">
      <c r="A162" s="50"/>
      <c r="B162" s="50">
        <v>5</v>
      </c>
      <c r="C162" s="50">
        <v>233</v>
      </c>
      <c r="D162" s="51">
        <v>189.1</v>
      </c>
      <c r="E162" s="63">
        <f t="shared" si="2"/>
        <v>188.03650414020638</v>
      </c>
    </row>
    <row r="163" spans="1:5" x14ac:dyDescent="0.3">
      <c r="A163" s="50"/>
      <c r="B163" s="50">
        <v>6</v>
      </c>
      <c r="C163" s="50">
        <v>234</v>
      </c>
      <c r="D163" s="51">
        <v>189.7</v>
      </c>
      <c r="E163" s="63">
        <f t="shared" si="2"/>
        <v>188.37338618129669</v>
      </c>
    </row>
    <row r="164" spans="1:5" x14ac:dyDescent="0.3">
      <c r="A164" s="50"/>
      <c r="B164" s="50">
        <v>7</v>
      </c>
      <c r="C164" s="50">
        <v>235</v>
      </c>
      <c r="D164" s="51">
        <v>189.4</v>
      </c>
      <c r="E164" s="63">
        <f t="shared" si="2"/>
        <v>188.71026822238704</v>
      </c>
    </row>
    <row r="165" spans="1:5" x14ac:dyDescent="0.3">
      <c r="A165" s="50"/>
      <c r="B165" s="50">
        <v>8</v>
      </c>
      <c r="C165" s="50">
        <v>236</v>
      </c>
      <c r="D165" s="51">
        <v>189.5</v>
      </c>
      <c r="E165" s="63">
        <f t="shared" si="2"/>
        <v>189.04715026347736</v>
      </c>
    </row>
    <row r="166" spans="1:5" x14ac:dyDescent="0.3">
      <c r="A166" s="50"/>
      <c r="B166" s="50">
        <v>9</v>
      </c>
      <c r="C166" s="50">
        <v>237</v>
      </c>
      <c r="D166" s="51">
        <v>189.9</v>
      </c>
      <c r="E166" s="63">
        <f t="shared" si="2"/>
        <v>189.38403230456771</v>
      </c>
    </row>
    <row r="167" spans="1:5" x14ac:dyDescent="0.3">
      <c r="A167" s="50"/>
      <c r="B167" s="50">
        <v>10</v>
      </c>
      <c r="C167" s="50">
        <v>238</v>
      </c>
      <c r="D167" s="51">
        <v>190.9</v>
      </c>
      <c r="E167" s="63">
        <f t="shared" si="2"/>
        <v>189.72091434565806</v>
      </c>
    </row>
    <row r="168" spans="1:5" x14ac:dyDescent="0.3">
      <c r="A168" s="50"/>
      <c r="B168" s="50">
        <v>11</v>
      </c>
      <c r="C168" s="50">
        <v>239</v>
      </c>
      <c r="D168" s="51">
        <v>191</v>
      </c>
      <c r="E168" s="63">
        <f t="shared" si="2"/>
        <v>190.05779638674841</v>
      </c>
    </row>
    <row r="169" spans="1:5" x14ac:dyDescent="0.3">
      <c r="A169" s="53"/>
      <c r="B169" s="53">
        <v>12</v>
      </c>
      <c r="C169" s="53">
        <v>240</v>
      </c>
      <c r="D169" s="54">
        <v>190.3</v>
      </c>
      <c r="E169" s="64">
        <f t="shared" si="2"/>
        <v>190.39467842783873</v>
      </c>
    </row>
    <row r="170" spans="1:5" x14ac:dyDescent="0.3">
      <c r="A170" s="50">
        <v>2005</v>
      </c>
      <c r="B170" s="50">
        <v>1</v>
      </c>
      <c r="C170" s="50">
        <v>241</v>
      </c>
      <c r="D170" s="51">
        <v>190.7</v>
      </c>
      <c r="E170" s="63">
        <f t="shared" si="2"/>
        <v>190.73156046892905</v>
      </c>
    </row>
    <row r="171" spans="1:5" x14ac:dyDescent="0.3">
      <c r="A171" s="50"/>
      <c r="B171" s="50">
        <v>2</v>
      </c>
      <c r="C171" s="50">
        <v>242</v>
      </c>
      <c r="D171" s="51">
        <v>191.8</v>
      </c>
      <c r="E171" s="63">
        <f t="shared" si="2"/>
        <v>191.06844251001939</v>
      </c>
    </row>
    <row r="172" spans="1:5" x14ac:dyDescent="0.3">
      <c r="A172" s="50"/>
      <c r="B172" s="50">
        <v>3</v>
      </c>
      <c r="C172" s="50">
        <v>243</v>
      </c>
      <c r="D172" s="51">
        <v>193.3</v>
      </c>
      <c r="E172" s="63">
        <f t="shared" si="2"/>
        <v>191.40532455110974</v>
      </c>
    </row>
    <row r="173" spans="1:5" x14ac:dyDescent="0.3">
      <c r="A173" s="50"/>
      <c r="B173" s="50">
        <v>4</v>
      </c>
      <c r="C173" s="50">
        <v>244</v>
      </c>
      <c r="D173" s="51">
        <v>194.6</v>
      </c>
      <c r="E173" s="63">
        <f t="shared" si="2"/>
        <v>191.74220659220009</v>
      </c>
    </row>
    <row r="174" spans="1:5" x14ac:dyDescent="0.3">
      <c r="A174" s="50"/>
      <c r="B174" s="50">
        <v>5</v>
      </c>
      <c r="C174" s="50">
        <v>245</v>
      </c>
      <c r="D174" s="51">
        <v>194.4</v>
      </c>
      <c r="E174" s="63">
        <f t="shared" si="2"/>
        <v>192.07908863329041</v>
      </c>
    </row>
    <row r="175" spans="1:5" x14ac:dyDescent="0.3">
      <c r="A175" s="50"/>
      <c r="B175" s="50">
        <v>6</v>
      </c>
      <c r="C175" s="50">
        <v>246</v>
      </c>
      <c r="D175" s="51">
        <v>194.5</v>
      </c>
      <c r="E175" s="63">
        <f t="shared" si="2"/>
        <v>192.41597067438073</v>
      </c>
    </row>
    <row r="176" spans="1:5" x14ac:dyDescent="0.3">
      <c r="A176" s="50"/>
      <c r="B176" s="50">
        <v>7</v>
      </c>
      <c r="C176" s="50">
        <v>247</v>
      </c>
      <c r="D176" s="51">
        <v>195.4</v>
      </c>
      <c r="E176" s="63">
        <f t="shared" si="2"/>
        <v>192.75285271547108</v>
      </c>
    </row>
    <row r="177" spans="1:5" x14ac:dyDescent="0.3">
      <c r="A177" s="50"/>
      <c r="B177" s="50">
        <v>8</v>
      </c>
      <c r="C177" s="50">
        <v>248</v>
      </c>
      <c r="D177" s="51">
        <v>196.4</v>
      </c>
      <c r="E177" s="63">
        <f t="shared" si="2"/>
        <v>193.08973475656143</v>
      </c>
    </row>
    <row r="178" spans="1:5" x14ac:dyDescent="0.3">
      <c r="A178" s="50"/>
      <c r="B178" s="50">
        <v>9</v>
      </c>
      <c r="C178" s="50">
        <v>249</v>
      </c>
      <c r="D178" s="51">
        <v>198.8</v>
      </c>
      <c r="E178" s="63">
        <f t="shared" si="2"/>
        <v>193.42661679765177</v>
      </c>
    </row>
    <row r="179" spans="1:5" x14ac:dyDescent="0.3">
      <c r="A179" s="50"/>
      <c r="B179" s="50">
        <v>10</v>
      </c>
      <c r="C179" s="50">
        <v>250</v>
      </c>
      <c r="D179" s="51">
        <v>193.2</v>
      </c>
      <c r="E179" s="63">
        <f>TREND($D$2:$D$179,$C$2:$C$179,C179)</f>
        <v>193.76349883874209</v>
      </c>
    </row>
    <row r="180" spans="1:5" x14ac:dyDescent="0.3">
      <c r="A180" s="50"/>
      <c r="B180" s="50">
        <v>11</v>
      </c>
      <c r="C180" s="50">
        <v>251</v>
      </c>
      <c r="D180" s="52" t="s">
        <v>66</v>
      </c>
      <c r="E180" s="65">
        <f>TREND($D$2:$D$179,$C$2:$C$179,C180)</f>
        <v>194.10038087983244</v>
      </c>
    </row>
    <row r="181" spans="1:5" x14ac:dyDescent="0.3">
      <c r="A181" s="53"/>
      <c r="B181" s="53">
        <v>12</v>
      </c>
      <c r="C181" s="53">
        <v>252</v>
      </c>
      <c r="D181" s="55" t="s">
        <v>66</v>
      </c>
      <c r="E181" s="66">
        <f t="shared" ref="E181:E191" si="3">TREND($D$2:$D$179,$C$2:$C$179,C181)</f>
        <v>194.43726292092276</v>
      </c>
    </row>
    <row r="182" spans="1:5" x14ac:dyDescent="0.3">
      <c r="A182">
        <v>2006</v>
      </c>
      <c r="B182" s="50">
        <v>1</v>
      </c>
      <c r="C182" s="50">
        <v>253</v>
      </c>
      <c r="E182" s="65">
        <f t="shared" si="3"/>
        <v>194.77414496201311</v>
      </c>
    </row>
    <row r="183" spans="1:5" x14ac:dyDescent="0.3">
      <c r="B183" s="50">
        <v>2</v>
      </c>
      <c r="C183" s="50">
        <v>254</v>
      </c>
      <c r="E183" s="65">
        <f t="shared" si="3"/>
        <v>195.11102700310346</v>
      </c>
    </row>
    <row r="184" spans="1:5" x14ac:dyDescent="0.3">
      <c r="B184" s="50">
        <v>3</v>
      </c>
      <c r="C184" s="50">
        <v>255</v>
      </c>
      <c r="E184" s="65">
        <f t="shared" si="3"/>
        <v>195.44790904419381</v>
      </c>
    </row>
    <row r="185" spans="1:5" x14ac:dyDescent="0.3">
      <c r="B185" s="50">
        <v>4</v>
      </c>
      <c r="C185" s="50">
        <v>256</v>
      </c>
      <c r="E185" s="65">
        <f t="shared" si="3"/>
        <v>195.78479108528413</v>
      </c>
    </row>
    <row r="186" spans="1:5" x14ac:dyDescent="0.3">
      <c r="B186" s="50">
        <v>5</v>
      </c>
      <c r="C186" s="50">
        <v>257</v>
      </c>
      <c r="E186" s="65">
        <f t="shared" si="3"/>
        <v>196.12167312637445</v>
      </c>
    </row>
    <row r="187" spans="1:5" x14ac:dyDescent="0.3">
      <c r="B187" s="50">
        <v>6</v>
      </c>
      <c r="C187" s="50">
        <v>258</v>
      </c>
      <c r="E187" s="65">
        <f t="shared" si="3"/>
        <v>196.45855516746479</v>
      </c>
    </row>
    <row r="188" spans="1:5" x14ac:dyDescent="0.3">
      <c r="B188" s="50">
        <v>7</v>
      </c>
      <c r="C188" s="50">
        <v>259</v>
      </c>
      <c r="E188" s="65">
        <f t="shared" si="3"/>
        <v>196.79543720855514</v>
      </c>
    </row>
    <row r="189" spans="1:5" x14ac:dyDescent="0.3">
      <c r="B189" s="50">
        <v>8</v>
      </c>
      <c r="C189" s="50">
        <v>260</v>
      </c>
      <c r="E189" s="65">
        <f t="shared" si="3"/>
        <v>197.13231924964549</v>
      </c>
    </row>
    <row r="190" spans="1:5" x14ac:dyDescent="0.3">
      <c r="B190" s="50">
        <v>9</v>
      </c>
      <c r="C190" s="50">
        <v>261</v>
      </c>
      <c r="E190" s="65">
        <f t="shared" si="3"/>
        <v>197.46920129073581</v>
      </c>
    </row>
    <row r="191" spans="1:5" x14ac:dyDescent="0.3">
      <c r="B191" s="50">
        <v>10</v>
      </c>
      <c r="C191" s="50">
        <v>262</v>
      </c>
      <c r="E191" s="65">
        <f t="shared" si="3"/>
        <v>197.80608333182616</v>
      </c>
    </row>
    <row r="192" spans="1:5" x14ac:dyDescent="0.3">
      <c r="B192" s="50">
        <v>11</v>
      </c>
      <c r="C192" s="50">
        <v>263</v>
      </c>
      <c r="E192" s="65">
        <f>TREND($D$2:$D$179,$C$2:$C$179,C192)</f>
        <v>198.14296537291648</v>
      </c>
    </row>
  </sheetData>
  <pageMargins left="0.7" right="0.7" top="0.75" bottom="0.75" header="0.3" footer="0.3"/>
  <drawing r:id="rId1"/>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dimension ref="A1:S181"/>
  <sheetViews>
    <sheetView workbookViewId="0">
      <selection activeCell="H25" sqref="H25:S31"/>
    </sheetView>
  </sheetViews>
  <sheetFormatPr defaultRowHeight="14.4" x14ac:dyDescent="0.3"/>
  <cols>
    <col min="3" max="3" width="13.44140625" customWidth="1"/>
    <col min="5" max="5" width="28.33203125" customWidth="1"/>
    <col min="6" max="6" width="31.109375" customWidth="1"/>
  </cols>
  <sheetData>
    <row r="1" spans="1:6" ht="15.75" customHeight="1" thickBot="1" x14ac:dyDescent="0.35">
      <c r="A1" s="47" t="s">
        <v>0</v>
      </c>
      <c r="B1" s="47" t="s">
        <v>83</v>
      </c>
      <c r="C1" s="48" t="s">
        <v>108</v>
      </c>
      <c r="D1" s="49" t="s">
        <v>109</v>
      </c>
      <c r="E1" s="18" t="s">
        <v>116</v>
      </c>
      <c r="F1" s="18" t="s">
        <v>117</v>
      </c>
    </row>
    <row r="2" spans="1:6" x14ac:dyDescent="0.3">
      <c r="A2" s="50">
        <v>1991</v>
      </c>
      <c r="B2" s="50">
        <v>1</v>
      </c>
      <c r="C2" s="50">
        <v>73</v>
      </c>
      <c r="D2" s="51">
        <v>134.6</v>
      </c>
      <c r="E2" s="57"/>
      <c r="F2">
        <v>134.13537756575232</v>
      </c>
    </row>
    <row r="3" spans="1:6" x14ac:dyDescent="0.3">
      <c r="A3" s="50"/>
      <c r="B3" s="50">
        <v>2</v>
      </c>
      <c r="C3" s="50">
        <v>74</v>
      </c>
      <c r="D3" s="51">
        <v>134.80000000000001</v>
      </c>
      <c r="E3" s="58">
        <v>134.6</v>
      </c>
      <c r="F3">
        <v>134.47225960684267</v>
      </c>
    </row>
    <row r="4" spans="1:6" x14ac:dyDescent="0.3">
      <c r="A4" s="50"/>
      <c r="B4" s="50">
        <v>3</v>
      </c>
      <c r="C4" s="50">
        <v>75</v>
      </c>
      <c r="D4" s="51">
        <v>135</v>
      </c>
      <c r="E4" s="58">
        <v>134.78418979893769</v>
      </c>
      <c r="F4">
        <v>134.80914164793302</v>
      </c>
    </row>
    <row r="5" spans="1:6" x14ac:dyDescent="0.3">
      <c r="A5" s="50"/>
      <c r="B5" s="50">
        <v>4</v>
      </c>
      <c r="C5" s="50">
        <v>76</v>
      </c>
      <c r="D5" s="51">
        <v>135.19999999999999</v>
      </c>
      <c r="E5" s="58">
        <v>134.98882082221215</v>
      </c>
      <c r="F5">
        <v>135.14602368902337</v>
      </c>
    </row>
    <row r="6" spans="1:6" x14ac:dyDescent="0.3">
      <c r="A6" s="50"/>
      <c r="B6" s="50">
        <v>5</v>
      </c>
      <c r="C6" s="50">
        <v>77</v>
      </c>
      <c r="D6" s="51">
        <v>135.6</v>
      </c>
      <c r="E6" s="58">
        <v>135.19553263078348</v>
      </c>
      <c r="F6">
        <v>135.48290573011369</v>
      </c>
    </row>
    <row r="7" spans="1:6" x14ac:dyDescent="0.3">
      <c r="A7" s="50"/>
      <c r="B7" s="50">
        <v>6</v>
      </c>
      <c r="C7" s="50">
        <v>78</v>
      </c>
      <c r="D7" s="51">
        <v>136</v>
      </c>
      <c r="E7" s="58">
        <v>135.58646255503027</v>
      </c>
      <c r="F7">
        <v>135.81978777120403</v>
      </c>
    </row>
    <row r="8" spans="1:6" x14ac:dyDescent="0.3">
      <c r="A8" s="50"/>
      <c r="B8" s="50">
        <v>7</v>
      </c>
      <c r="C8" s="50">
        <v>79</v>
      </c>
      <c r="D8" s="51">
        <v>136.19999999999999</v>
      </c>
      <c r="E8" s="58">
        <v>135.99763858686771</v>
      </c>
      <c r="F8">
        <v>136.15666981229435</v>
      </c>
    </row>
    <row r="9" spans="1:6" x14ac:dyDescent="0.3">
      <c r="A9" s="50"/>
      <c r="B9" s="50">
        <v>8</v>
      </c>
      <c r="C9" s="50">
        <v>80</v>
      </c>
      <c r="D9" s="51">
        <v>136.6</v>
      </c>
      <c r="E9" s="58">
        <v>136.22649199304641</v>
      </c>
      <c r="F9">
        <v>136.4935518533847</v>
      </c>
    </row>
    <row r="10" spans="1:6" x14ac:dyDescent="0.3">
      <c r="A10" s="50"/>
      <c r="B10" s="50">
        <v>9</v>
      </c>
      <c r="C10" s="50">
        <v>81</v>
      </c>
      <c r="D10" s="51">
        <v>137.19999999999999</v>
      </c>
      <c r="E10" s="58">
        <v>136.6189129537234</v>
      </c>
      <c r="F10">
        <v>136.83043389447505</v>
      </c>
    </row>
    <row r="11" spans="1:6" x14ac:dyDescent="0.3">
      <c r="A11" s="50"/>
      <c r="B11" s="50">
        <v>10</v>
      </c>
      <c r="C11" s="50">
        <v>82</v>
      </c>
      <c r="D11" s="51">
        <v>137.4</v>
      </c>
      <c r="E11" s="58">
        <v>137.21348631783434</v>
      </c>
      <c r="F11">
        <v>137.16731593556537</v>
      </c>
    </row>
    <row r="12" spans="1:6" x14ac:dyDescent="0.3">
      <c r="A12" s="50"/>
      <c r="B12" s="50">
        <v>11</v>
      </c>
      <c r="C12" s="50">
        <v>83</v>
      </c>
      <c r="D12" s="51">
        <v>137.80000000000001</v>
      </c>
      <c r="E12" s="58">
        <v>137.46176412577003</v>
      </c>
      <c r="F12">
        <v>137.50419797665572</v>
      </c>
    </row>
    <row r="13" spans="1:6" x14ac:dyDescent="0.3">
      <c r="A13" s="53"/>
      <c r="B13" s="53">
        <v>12</v>
      </c>
      <c r="C13" s="53">
        <v>84</v>
      </c>
      <c r="D13" s="54">
        <v>137.9</v>
      </c>
      <c r="E13" s="60">
        <v>137.85525461543423</v>
      </c>
      <c r="F13" s="11">
        <v>137.84108001774604</v>
      </c>
    </row>
    <row r="14" spans="1:6" x14ac:dyDescent="0.3">
      <c r="A14" s="50">
        <v>1992</v>
      </c>
      <c r="B14" s="50">
        <v>1</v>
      </c>
      <c r="C14" s="50">
        <v>85</v>
      </c>
      <c r="D14" s="51">
        <v>138.1</v>
      </c>
      <c r="E14" s="58">
        <v>137.98840088148015</v>
      </c>
      <c r="F14">
        <v>138.17796205883639</v>
      </c>
    </row>
    <row r="15" spans="1:6" x14ac:dyDescent="0.3">
      <c r="A15" s="50"/>
      <c r="B15" s="50">
        <v>2</v>
      </c>
      <c r="C15" s="50">
        <v>86</v>
      </c>
      <c r="D15" s="51">
        <v>138.6</v>
      </c>
      <c r="E15" s="58">
        <v>138.18443172784634</v>
      </c>
      <c r="F15">
        <v>138.51484409992673</v>
      </c>
    </row>
    <row r="16" spans="1:6" x14ac:dyDescent="0.3">
      <c r="A16" s="50"/>
      <c r="B16" s="50">
        <v>3</v>
      </c>
      <c r="C16" s="50">
        <v>87</v>
      </c>
      <c r="D16" s="51">
        <v>139.30000000000001</v>
      </c>
      <c r="E16" s="58">
        <v>138.66368414099259</v>
      </c>
      <c r="F16">
        <v>138.85172614101705</v>
      </c>
    </row>
    <row r="17" spans="1:19" x14ac:dyDescent="0.3">
      <c r="A17" s="50"/>
      <c r="B17" s="50">
        <v>4</v>
      </c>
      <c r="C17" s="50">
        <v>88</v>
      </c>
      <c r="D17" s="51">
        <v>139.5</v>
      </c>
      <c r="E17" s="58">
        <v>139.35845326569958</v>
      </c>
      <c r="F17">
        <v>139.1886081821074</v>
      </c>
    </row>
    <row r="18" spans="1:19" x14ac:dyDescent="0.3">
      <c r="A18" s="50"/>
      <c r="B18" s="50">
        <v>5</v>
      </c>
      <c r="C18" s="50">
        <v>89</v>
      </c>
      <c r="D18" s="51">
        <v>139.69999999999999</v>
      </c>
      <c r="E18" s="58">
        <v>139.61627560706825</v>
      </c>
      <c r="F18">
        <v>139.52549022319775</v>
      </c>
    </row>
    <row r="19" spans="1:19" x14ac:dyDescent="0.3">
      <c r="A19" s="50"/>
      <c r="B19" s="50">
        <v>6</v>
      </c>
      <c r="C19" s="50">
        <v>90</v>
      </c>
      <c r="D19" s="51">
        <v>140.19999999999999</v>
      </c>
      <c r="E19" s="58">
        <v>139.82500858662715</v>
      </c>
      <c r="F19">
        <v>139.86237226428807</v>
      </c>
    </row>
    <row r="20" spans="1:19" x14ac:dyDescent="0.3">
      <c r="A20" s="50"/>
      <c r="B20" s="50">
        <v>7</v>
      </c>
      <c r="C20" s="50">
        <v>91</v>
      </c>
      <c r="D20" s="51">
        <v>140.5</v>
      </c>
      <c r="E20" s="58">
        <v>140.30444548278419</v>
      </c>
      <c r="F20">
        <v>140.19925430537842</v>
      </c>
    </row>
    <row r="21" spans="1:19" x14ac:dyDescent="0.3">
      <c r="A21" s="50"/>
      <c r="B21" s="50">
        <v>8</v>
      </c>
      <c r="C21" s="50">
        <v>92</v>
      </c>
      <c r="D21" s="51">
        <v>140.9</v>
      </c>
      <c r="E21" s="58">
        <v>140.62965646401258</v>
      </c>
      <c r="F21">
        <v>140.53613634646877</v>
      </c>
    </row>
    <row r="22" spans="1:19" x14ac:dyDescent="0.3">
      <c r="A22" s="50"/>
      <c r="B22" s="50">
        <v>9</v>
      </c>
      <c r="C22" s="50">
        <v>93</v>
      </c>
      <c r="D22" s="51">
        <v>141.30000000000001</v>
      </c>
      <c r="E22" s="58">
        <v>141.02949443668874</v>
      </c>
      <c r="F22">
        <v>140.87301838755909</v>
      </c>
    </row>
    <row r="23" spans="1:19" x14ac:dyDescent="0.3">
      <c r="A23" s="50"/>
      <c r="B23" s="50">
        <v>10</v>
      </c>
      <c r="C23" s="50">
        <v>94</v>
      </c>
      <c r="D23" s="51">
        <v>141.80000000000001</v>
      </c>
      <c r="E23" s="58">
        <v>141.43743085766869</v>
      </c>
      <c r="F23">
        <v>141.20990042864943</v>
      </c>
    </row>
    <row r="24" spans="1:19" x14ac:dyDescent="0.3">
      <c r="A24" s="50"/>
      <c r="B24" s="50">
        <v>11</v>
      </c>
      <c r="C24" s="50">
        <v>95</v>
      </c>
      <c r="D24" s="51">
        <v>142</v>
      </c>
      <c r="E24" s="58">
        <v>141.93810713287758</v>
      </c>
      <c r="F24">
        <v>141.54678246973975</v>
      </c>
    </row>
    <row r="25" spans="1:19" x14ac:dyDescent="0.3">
      <c r="A25" s="53"/>
      <c r="B25" s="53">
        <v>12</v>
      </c>
      <c r="C25" s="53">
        <v>96</v>
      </c>
      <c r="D25" s="54">
        <v>141.9</v>
      </c>
      <c r="E25" s="60">
        <v>142.17253694223677</v>
      </c>
      <c r="F25" s="11">
        <v>141.8836645108301</v>
      </c>
      <c r="H25" s="122" t="s">
        <v>118</v>
      </c>
      <c r="I25" s="122"/>
      <c r="J25" s="122"/>
      <c r="K25" s="122"/>
      <c r="L25" s="122"/>
      <c r="M25" s="122"/>
      <c r="N25" s="122"/>
      <c r="O25" s="122"/>
      <c r="P25" s="122"/>
      <c r="Q25" s="122"/>
      <c r="R25" s="122"/>
      <c r="S25" s="122"/>
    </row>
    <row r="26" spans="1:19" x14ac:dyDescent="0.3">
      <c r="A26" s="50">
        <v>1993</v>
      </c>
      <c r="B26" s="50">
        <v>1</v>
      </c>
      <c r="C26" s="50">
        <v>97</v>
      </c>
      <c r="D26" s="51">
        <v>142.6</v>
      </c>
      <c r="E26" s="58">
        <v>142.10079386374304</v>
      </c>
      <c r="F26">
        <v>142.22054655192045</v>
      </c>
      <c r="H26" s="122"/>
      <c r="I26" s="122"/>
      <c r="J26" s="122"/>
      <c r="K26" s="122"/>
      <c r="L26" s="122"/>
      <c r="M26" s="122"/>
      <c r="N26" s="122"/>
      <c r="O26" s="122"/>
      <c r="P26" s="122"/>
      <c r="Q26" s="122"/>
      <c r="R26" s="122"/>
      <c r="S26" s="122"/>
    </row>
    <row r="27" spans="1:19" x14ac:dyDescent="0.3">
      <c r="A27" s="50"/>
      <c r="B27" s="50">
        <v>2</v>
      </c>
      <c r="C27" s="50">
        <v>98</v>
      </c>
      <c r="D27" s="51">
        <v>143.1</v>
      </c>
      <c r="E27" s="58">
        <v>142.73177307283569</v>
      </c>
      <c r="F27">
        <v>142.55742859301077</v>
      </c>
      <c r="H27" s="122"/>
      <c r="I27" s="122"/>
      <c r="J27" s="122"/>
      <c r="K27" s="122"/>
      <c r="L27" s="122"/>
      <c r="M27" s="122"/>
      <c r="N27" s="122"/>
      <c r="O27" s="122"/>
      <c r="P27" s="122"/>
      <c r="Q27" s="122"/>
      <c r="R27" s="122"/>
      <c r="S27" s="122"/>
    </row>
    <row r="28" spans="1:19" x14ac:dyDescent="0.3">
      <c r="A28" s="50"/>
      <c r="B28" s="50">
        <v>3</v>
      </c>
      <c r="C28" s="50">
        <v>99</v>
      </c>
      <c r="D28" s="51">
        <v>143.6</v>
      </c>
      <c r="E28" s="58">
        <v>143.25680585698521</v>
      </c>
      <c r="F28">
        <v>142.89431063410112</v>
      </c>
      <c r="H28" s="122"/>
      <c r="I28" s="122"/>
      <c r="J28" s="122"/>
      <c r="K28" s="122"/>
      <c r="L28" s="122"/>
      <c r="M28" s="122"/>
      <c r="N28" s="122"/>
      <c r="O28" s="122"/>
      <c r="P28" s="122"/>
      <c r="Q28" s="122"/>
      <c r="R28" s="122"/>
      <c r="S28" s="122"/>
    </row>
    <row r="29" spans="1:19" x14ac:dyDescent="0.3">
      <c r="A29" s="50"/>
      <c r="B29" s="50">
        <v>4</v>
      </c>
      <c r="C29" s="50">
        <v>100</v>
      </c>
      <c r="D29" s="51">
        <v>144</v>
      </c>
      <c r="E29" s="58">
        <v>143.76961213377984</v>
      </c>
      <c r="F29">
        <v>143.23119267519144</v>
      </c>
      <c r="H29" s="122"/>
      <c r="I29" s="122"/>
      <c r="J29" s="122"/>
      <c r="K29" s="122"/>
      <c r="L29" s="122"/>
      <c r="M29" s="122"/>
      <c r="N29" s="122"/>
      <c r="O29" s="122"/>
      <c r="P29" s="122"/>
      <c r="Q29" s="122"/>
      <c r="R29" s="122"/>
      <c r="S29" s="122"/>
    </row>
    <row r="30" spans="1:19" x14ac:dyDescent="0.3">
      <c r="A30" s="50"/>
      <c r="B30" s="50">
        <v>5</v>
      </c>
      <c r="C30" s="50">
        <v>101</v>
      </c>
      <c r="D30" s="51">
        <v>144.19999999999999</v>
      </c>
      <c r="E30" s="58">
        <v>144.18862092497153</v>
      </c>
      <c r="F30">
        <v>143.56807471628179</v>
      </c>
      <c r="H30" s="122"/>
      <c r="I30" s="122"/>
      <c r="J30" s="122"/>
      <c r="K30" s="122"/>
      <c r="L30" s="122"/>
      <c r="M30" s="122"/>
      <c r="N30" s="122"/>
      <c r="O30" s="122"/>
      <c r="P30" s="122"/>
      <c r="Q30" s="122"/>
      <c r="R30" s="122"/>
      <c r="S30" s="122"/>
    </row>
    <row r="31" spans="1:19" x14ac:dyDescent="0.3">
      <c r="A31" s="50"/>
      <c r="B31" s="50">
        <v>6</v>
      </c>
      <c r="C31" s="50">
        <v>102</v>
      </c>
      <c r="D31" s="51">
        <v>144.4</v>
      </c>
      <c r="E31" s="58">
        <v>144.41270815587157</v>
      </c>
      <c r="F31">
        <v>143.90495675737213</v>
      </c>
      <c r="H31" s="122"/>
      <c r="I31" s="122"/>
      <c r="J31" s="122"/>
      <c r="K31" s="122"/>
      <c r="L31" s="122"/>
      <c r="M31" s="122"/>
      <c r="N31" s="122"/>
      <c r="O31" s="122"/>
      <c r="P31" s="122"/>
      <c r="Q31" s="122"/>
      <c r="R31" s="122"/>
      <c r="S31" s="122"/>
    </row>
    <row r="32" spans="1:19" x14ac:dyDescent="0.3">
      <c r="A32" s="50"/>
      <c r="B32" s="50">
        <v>7</v>
      </c>
      <c r="C32" s="50">
        <v>103</v>
      </c>
      <c r="D32" s="51">
        <v>144.4</v>
      </c>
      <c r="E32" s="58">
        <v>144.61494686803491</v>
      </c>
      <c r="F32">
        <v>144.24183879846248</v>
      </c>
    </row>
    <row r="33" spans="1:6" x14ac:dyDescent="0.3">
      <c r="A33" s="50"/>
      <c r="B33" s="50">
        <v>8</v>
      </c>
      <c r="C33" s="50">
        <v>104</v>
      </c>
      <c r="D33" s="51">
        <v>144.80000000000001</v>
      </c>
      <c r="E33" s="58">
        <v>144.63056036866939</v>
      </c>
      <c r="F33">
        <v>144.5787208395528</v>
      </c>
    </row>
    <row r="34" spans="1:6" x14ac:dyDescent="0.3">
      <c r="A34" s="50"/>
      <c r="B34" s="50">
        <v>9</v>
      </c>
      <c r="C34" s="50">
        <v>105</v>
      </c>
      <c r="D34" s="51">
        <v>145.1</v>
      </c>
      <c r="E34" s="58">
        <v>144.99385389353833</v>
      </c>
      <c r="F34">
        <v>144.91560288064315</v>
      </c>
    </row>
    <row r="35" spans="1:6" x14ac:dyDescent="0.3">
      <c r="A35" s="50"/>
      <c r="B35" s="50">
        <v>10</v>
      </c>
      <c r="C35" s="50">
        <v>106</v>
      </c>
      <c r="D35" s="51">
        <v>145.69999999999999</v>
      </c>
      <c r="E35" s="58">
        <v>145.30383954335713</v>
      </c>
      <c r="F35">
        <v>145.25248492173347</v>
      </c>
    </row>
    <row r="36" spans="1:6" x14ac:dyDescent="0.3">
      <c r="A36" s="50"/>
      <c r="B36" s="50">
        <v>11</v>
      </c>
      <c r="C36" s="50">
        <v>107</v>
      </c>
      <c r="D36" s="51">
        <v>145.80000000000001</v>
      </c>
      <c r="E36" s="58">
        <v>145.88403475640905</v>
      </c>
      <c r="F36">
        <v>145.58936696282382</v>
      </c>
    </row>
    <row r="37" spans="1:6" x14ac:dyDescent="0.3">
      <c r="A37" s="53"/>
      <c r="B37" s="53">
        <v>12</v>
      </c>
      <c r="C37" s="53">
        <v>108</v>
      </c>
      <c r="D37" s="54">
        <v>145.80000000000001</v>
      </c>
      <c r="E37" s="60">
        <v>146.03364344325624</v>
      </c>
      <c r="F37" s="11">
        <v>145.92624900391417</v>
      </c>
    </row>
    <row r="38" spans="1:6" x14ac:dyDescent="0.3">
      <c r="A38" s="50">
        <v>1994</v>
      </c>
      <c r="B38" s="50">
        <v>1</v>
      </c>
      <c r="C38" s="50">
        <v>109</v>
      </c>
      <c r="D38" s="51">
        <v>146.19999999999999</v>
      </c>
      <c r="E38" s="58">
        <v>146.04299918743493</v>
      </c>
      <c r="F38">
        <v>146.26313104500449</v>
      </c>
    </row>
    <row r="39" spans="1:6" x14ac:dyDescent="0.3">
      <c r="A39" s="50"/>
      <c r="B39" s="50">
        <v>2</v>
      </c>
      <c r="C39" s="50">
        <v>110</v>
      </c>
      <c r="D39" s="51">
        <v>146.69999999999999</v>
      </c>
      <c r="E39" s="58">
        <v>146.40524827294271</v>
      </c>
      <c r="F39">
        <v>146.60001308609483</v>
      </c>
    </row>
    <row r="40" spans="1:6" x14ac:dyDescent="0.3">
      <c r="A40" s="50"/>
      <c r="B40" s="50">
        <v>3</v>
      </c>
      <c r="C40" s="50">
        <v>111</v>
      </c>
      <c r="D40" s="51">
        <v>147.19999999999999</v>
      </c>
      <c r="E40" s="58">
        <v>146.89897540447896</v>
      </c>
      <c r="F40">
        <v>146.93689512718515</v>
      </c>
    </row>
    <row r="41" spans="1:6" x14ac:dyDescent="0.3">
      <c r="A41" s="50"/>
      <c r="B41" s="50">
        <v>4</v>
      </c>
      <c r="C41" s="50">
        <v>112</v>
      </c>
      <c r="D41" s="51">
        <v>147.4</v>
      </c>
      <c r="E41" s="58">
        <v>147.40714646011378</v>
      </c>
      <c r="F41">
        <v>147.2737771682755</v>
      </c>
    </row>
    <row r="42" spans="1:6" x14ac:dyDescent="0.3">
      <c r="A42" s="50"/>
      <c r="B42" s="50">
        <v>5</v>
      </c>
      <c r="C42" s="50">
        <v>113</v>
      </c>
      <c r="D42" s="51">
        <v>147.5</v>
      </c>
      <c r="E42" s="58">
        <v>147.64035907260245</v>
      </c>
      <c r="F42">
        <v>147.61065920936585</v>
      </c>
    </row>
    <row r="43" spans="1:6" x14ac:dyDescent="0.3">
      <c r="A43" s="50"/>
      <c r="B43" s="50">
        <v>6</v>
      </c>
      <c r="C43" s="50">
        <v>114</v>
      </c>
      <c r="D43" s="51">
        <v>148</v>
      </c>
      <c r="E43" s="58">
        <v>147.75067952775592</v>
      </c>
      <c r="F43">
        <v>147.9475412504562</v>
      </c>
    </row>
    <row r="44" spans="1:6" x14ac:dyDescent="0.3">
      <c r="A44" s="50"/>
      <c r="B44" s="50">
        <v>7</v>
      </c>
      <c r="C44" s="50">
        <v>115</v>
      </c>
      <c r="D44" s="51">
        <v>148.4</v>
      </c>
      <c r="E44" s="58">
        <v>148.215747824858</v>
      </c>
      <c r="F44">
        <v>148.28442329154652</v>
      </c>
    </row>
    <row r="45" spans="1:6" x14ac:dyDescent="0.3">
      <c r="A45" s="50"/>
      <c r="B45" s="50">
        <v>8</v>
      </c>
      <c r="C45" s="50">
        <v>116</v>
      </c>
      <c r="D45" s="51">
        <v>149</v>
      </c>
      <c r="E45" s="58">
        <v>148.62822260265611</v>
      </c>
      <c r="F45">
        <v>148.62130533263687</v>
      </c>
    </row>
    <row r="46" spans="1:6" x14ac:dyDescent="0.3">
      <c r="A46" s="50"/>
      <c r="B46" s="50">
        <v>9</v>
      </c>
      <c r="C46" s="50">
        <v>117</v>
      </c>
      <c r="D46" s="51">
        <v>149.4</v>
      </c>
      <c r="E46" s="58">
        <v>149.21881632904007</v>
      </c>
      <c r="F46">
        <v>148.95818737372718</v>
      </c>
    </row>
    <row r="47" spans="1:6" x14ac:dyDescent="0.3">
      <c r="A47" s="50"/>
      <c r="B47" s="50">
        <v>10</v>
      </c>
      <c r="C47" s="50">
        <v>118</v>
      </c>
      <c r="D47" s="51">
        <v>149.5</v>
      </c>
      <c r="E47" s="58">
        <v>149.64481476341516</v>
      </c>
      <c r="F47">
        <v>149.29506941481753</v>
      </c>
    </row>
    <row r="48" spans="1:6" x14ac:dyDescent="0.3">
      <c r="A48" s="50"/>
      <c r="B48" s="50">
        <v>11</v>
      </c>
      <c r="C48" s="50">
        <v>119</v>
      </c>
      <c r="D48" s="51">
        <v>149.69999999999999</v>
      </c>
      <c r="E48" s="58">
        <v>149.77591282426022</v>
      </c>
      <c r="F48">
        <v>149.63195145590788</v>
      </c>
    </row>
    <row r="49" spans="1:6" x14ac:dyDescent="0.3">
      <c r="A49" s="53"/>
      <c r="B49" s="53">
        <v>12</v>
      </c>
      <c r="C49" s="53">
        <v>120</v>
      </c>
      <c r="D49" s="54">
        <v>149.69999999999999</v>
      </c>
      <c r="E49" s="60">
        <v>149.9662078976487</v>
      </c>
      <c r="F49" s="11">
        <v>149.9688334969982</v>
      </c>
    </row>
    <row r="50" spans="1:6" x14ac:dyDescent="0.3">
      <c r="A50" s="50">
        <v>1995</v>
      </c>
      <c r="B50" s="50">
        <v>1</v>
      </c>
      <c r="C50" s="50">
        <v>121</v>
      </c>
      <c r="D50" s="51">
        <v>150.30000000000001</v>
      </c>
      <c r="E50" s="58">
        <v>149.97901876032304</v>
      </c>
      <c r="F50">
        <v>150.30571553808855</v>
      </c>
    </row>
    <row r="51" spans="1:6" x14ac:dyDescent="0.3">
      <c r="A51" s="50"/>
      <c r="B51" s="50">
        <v>2</v>
      </c>
      <c r="C51" s="50">
        <v>122</v>
      </c>
      <c r="D51" s="51">
        <v>150.9</v>
      </c>
      <c r="E51" s="58">
        <v>150.52477324435179</v>
      </c>
      <c r="F51">
        <v>150.64259757917887</v>
      </c>
    </row>
    <row r="52" spans="1:6" x14ac:dyDescent="0.3">
      <c r="A52" s="50"/>
      <c r="B52" s="50">
        <v>3</v>
      </c>
      <c r="C52" s="50">
        <v>123</v>
      </c>
      <c r="D52" s="51">
        <v>151.4</v>
      </c>
      <c r="E52" s="58">
        <v>151.12992327122669</v>
      </c>
      <c r="F52">
        <v>150.97947962026922</v>
      </c>
    </row>
    <row r="53" spans="1:6" x14ac:dyDescent="0.3">
      <c r="A53" s="50"/>
      <c r="B53" s="50">
        <v>4</v>
      </c>
      <c r="C53" s="50">
        <v>124</v>
      </c>
      <c r="D53" s="51">
        <v>151.9</v>
      </c>
      <c r="E53" s="58">
        <v>151.64926872080295</v>
      </c>
      <c r="F53">
        <v>151.31636166135957</v>
      </c>
    </row>
    <row r="54" spans="1:6" x14ac:dyDescent="0.3">
      <c r="A54" s="50"/>
      <c r="B54" s="50">
        <v>5</v>
      </c>
      <c r="C54" s="50">
        <v>125</v>
      </c>
      <c r="D54" s="51">
        <v>152.19999999999999</v>
      </c>
      <c r="E54" s="58">
        <v>152.15873938219616</v>
      </c>
      <c r="F54">
        <v>151.65324370244988</v>
      </c>
    </row>
    <row r="55" spans="1:6" x14ac:dyDescent="0.3">
      <c r="A55" s="50"/>
      <c r="B55" s="50">
        <v>6</v>
      </c>
      <c r="C55" s="50">
        <v>126</v>
      </c>
      <c r="D55" s="51">
        <v>152.5</v>
      </c>
      <c r="E55" s="58">
        <v>152.48267079567935</v>
      </c>
      <c r="F55">
        <v>151.99012574354023</v>
      </c>
    </row>
    <row r="56" spans="1:6" x14ac:dyDescent="0.3">
      <c r="A56" s="50"/>
      <c r="B56" s="50">
        <v>7</v>
      </c>
      <c r="C56" s="50">
        <v>127</v>
      </c>
      <c r="D56" s="51">
        <v>152.5</v>
      </c>
      <c r="E56" s="58">
        <v>152.78577583251632</v>
      </c>
      <c r="F56">
        <v>152.32700778463055</v>
      </c>
    </row>
    <row r="57" spans="1:6" x14ac:dyDescent="0.3">
      <c r="A57" s="50"/>
      <c r="B57" s="50">
        <v>8</v>
      </c>
      <c r="C57" s="50">
        <v>128</v>
      </c>
      <c r="D57" s="51">
        <v>152.9</v>
      </c>
      <c r="E57" s="58">
        <v>152.81024614139847</v>
      </c>
      <c r="F57">
        <v>152.6638898257209</v>
      </c>
    </row>
    <row r="58" spans="1:6" x14ac:dyDescent="0.3">
      <c r="A58" s="50"/>
      <c r="B58" s="50">
        <v>9</v>
      </c>
      <c r="C58" s="50">
        <v>129</v>
      </c>
      <c r="D58" s="51">
        <v>153.19999999999999</v>
      </c>
      <c r="E58" s="58">
        <v>153.1721571383973</v>
      </c>
      <c r="F58">
        <v>153.00077186681125</v>
      </c>
    </row>
    <row r="59" spans="1:6" x14ac:dyDescent="0.3">
      <c r="A59" s="50"/>
      <c r="B59" s="50">
        <v>10</v>
      </c>
      <c r="C59" s="50">
        <v>130</v>
      </c>
      <c r="D59" s="51">
        <v>153.69999999999999</v>
      </c>
      <c r="E59" s="58">
        <v>153.47969040336761</v>
      </c>
      <c r="F59">
        <v>153.3376539079016</v>
      </c>
    </row>
    <row r="60" spans="1:6" x14ac:dyDescent="0.3">
      <c r="A60" s="50"/>
      <c r="B60" s="50">
        <v>11</v>
      </c>
      <c r="C60" s="50">
        <v>131</v>
      </c>
      <c r="D60" s="51">
        <v>153.6</v>
      </c>
      <c r="E60" s="58">
        <v>153.96529441092787</v>
      </c>
      <c r="F60">
        <v>153.67453594899192</v>
      </c>
    </row>
    <row r="61" spans="1:6" x14ac:dyDescent="0.3">
      <c r="A61" s="53"/>
      <c r="B61" s="53">
        <v>12</v>
      </c>
      <c r="C61" s="53">
        <v>132</v>
      </c>
      <c r="D61" s="54">
        <v>153.5</v>
      </c>
      <c r="E61" s="60">
        <v>153.91806501899327</v>
      </c>
      <c r="F61" s="11">
        <v>154.01141799008226</v>
      </c>
    </row>
    <row r="62" spans="1:6" x14ac:dyDescent="0.3">
      <c r="A62" s="50">
        <v>1996</v>
      </c>
      <c r="B62" s="50">
        <v>1</v>
      </c>
      <c r="C62" s="50">
        <v>133</v>
      </c>
      <c r="D62" s="51">
        <v>154.4</v>
      </c>
      <c r="E62" s="58">
        <v>153.81149540679874</v>
      </c>
      <c r="F62">
        <v>154.34830003117258</v>
      </c>
    </row>
    <row r="63" spans="1:6" x14ac:dyDescent="0.3">
      <c r="A63" s="50"/>
      <c r="B63" s="50">
        <v>2</v>
      </c>
      <c r="C63" s="50">
        <v>134</v>
      </c>
      <c r="D63" s="51">
        <v>154.9</v>
      </c>
      <c r="E63" s="58">
        <v>154.61963220888282</v>
      </c>
      <c r="F63">
        <v>154.68518207226293</v>
      </c>
    </row>
    <row r="64" spans="1:6" x14ac:dyDescent="0.3">
      <c r="A64" s="50"/>
      <c r="B64" s="50">
        <v>3</v>
      </c>
      <c r="C64" s="50">
        <v>135</v>
      </c>
      <c r="D64" s="51">
        <v>155.69999999999999</v>
      </c>
      <c r="E64" s="58">
        <v>155.16129522656334</v>
      </c>
      <c r="F64">
        <v>155.02206411335328</v>
      </c>
    </row>
    <row r="65" spans="1:6" x14ac:dyDescent="0.3">
      <c r="A65" s="50"/>
      <c r="B65" s="50">
        <v>4</v>
      </c>
      <c r="C65" s="50">
        <v>136</v>
      </c>
      <c r="D65" s="51">
        <v>156.30000000000001</v>
      </c>
      <c r="E65" s="58">
        <v>155.94911741278483</v>
      </c>
      <c r="F65">
        <v>155.3589461544436</v>
      </c>
    </row>
    <row r="66" spans="1:6" x14ac:dyDescent="0.3">
      <c r="A66" s="50"/>
      <c r="B66" s="50">
        <v>5</v>
      </c>
      <c r="C66" s="50">
        <v>137</v>
      </c>
      <c r="D66" s="51">
        <v>156.6</v>
      </c>
      <c r="E66" s="58">
        <v>156.57980511637228</v>
      </c>
      <c r="F66">
        <v>155.69582819553395</v>
      </c>
    </row>
    <row r="67" spans="1:6" x14ac:dyDescent="0.3">
      <c r="A67" s="50"/>
      <c r="B67" s="50">
        <v>6</v>
      </c>
      <c r="C67" s="50">
        <v>138</v>
      </c>
      <c r="D67" s="51">
        <v>156.69999999999999</v>
      </c>
      <c r="E67" s="58">
        <v>156.91626372577102</v>
      </c>
      <c r="F67">
        <v>156.03271023662427</v>
      </c>
    </row>
    <row r="68" spans="1:6" x14ac:dyDescent="0.3">
      <c r="A68" s="50"/>
      <c r="B68" s="50">
        <v>7</v>
      </c>
      <c r="C68" s="50">
        <v>139</v>
      </c>
      <c r="D68" s="51">
        <v>157</v>
      </c>
      <c r="E68" s="58">
        <v>157.03554983050768</v>
      </c>
      <c r="F68">
        <v>156.36959227771462</v>
      </c>
    </row>
    <row r="69" spans="1:6" x14ac:dyDescent="0.3">
      <c r="A69" s="50"/>
      <c r="B69" s="50">
        <v>8</v>
      </c>
      <c r="C69" s="50">
        <v>140</v>
      </c>
      <c r="D69" s="51">
        <v>157.30000000000001</v>
      </c>
      <c r="E69" s="58">
        <v>157.31490515836626</v>
      </c>
      <c r="F69">
        <v>156.70647431880496</v>
      </c>
    </row>
    <row r="70" spans="1:6" x14ac:dyDescent="0.3">
      <c r="A70" s="50"/>
      <c r="B70" s="50">
        <v>9</v>
      </c>
      <c r="C70" s="50">
        <v>141</v>
      </c>
      <c r="D70" s="51">
        <v>157.80000000000001</v>
      </c>
      <c r="E70" s="58">
        <v>157.61222786274169</v>
      </c>
      <c r="F70">
        <v>157.04335635989531</v>
      </c>
    </row>
    <row r="71" spans="1:6" x14ac:dyDescent="0.3">
      <c r="A71" s="50"/>
      <c r="B71" s="50">
        <v>10</v>
      </c>
      <c r="C71" s="50">
        <v>142</v>
      </c>
      <c r="D71" s="51">
        <v>158.30000000000001</v>
      </c>
      <c r="E71" s="58">
        <v>158.09576774484185</v>
      </c>
      <c r="F71">
        <v>157.38023840098563</v>
      </c>
    </row>
    <row r="72" spans="1:6" x14ac:dyDescent="0.3">
      <c r="A72" s="50"/>
      <c r="B72" s="50">
        <v>11</v>
      </c>
      <c r="C72" s="50">
        <v>143</v>
      </c>
      <c r="D72" s="51">
        <v>158.6</v>
      </c>
      <c r="E72" s="58">
        <v>158.59998784128655</v>
      </c>
      <c r="F72">
        <v>157.71712044207598</v>
      </c>
    </row>
    <row r="73" spans="1:6" x14ac:dyDescent="0.3">
      <c r="A73" s="53"/>
      <c r="B73" s="53">
        <v>12</v>
      </c>
      <c r="C73" s="53">
        <v>144</v>
      </c>
      <c r="D73" s="54">
        <v>158.6</v>
      </c>
      <c r="E73" s="60">
        <v>158.92213692676114</v>
      </c>
      <c r="F73" s="11">
        <v>158.0540024831663</v>
      </c>
    </row>
    <row r="74" spans="1:6" x14ac:dyDescent="0.3">
      <c r="A74" s="50">
        <v>1997</v>
      </c>
      <c r="B74" s="50">
        <v>1</v>
      </c>
      <c r="C74" s="50">
        <v>145</v>
      </c>
      <c r="D74" s="51">
        <v>159.1</v>
      </c>
      <c r="E74" s="58">
        <v>158.9476034933451</v>
      </c>
      <c r="F74">
        <v>158.39088452425665</v>
      </c>
    </row>
    <row r="75" spans="1:6" x14ac:dyDescent="0.3">
      <c r="A75" s="50"/>
      <c r="B75" s="50">
        <v>2</v>
      </c>
      <c r="C75" s="50">
        <v>146</v>
      </c>
      <c r="D75" s="51">
        <v>159.6</v>
      </c>
      <c r="E75" s="58">
        <v>159.40061897690498</v>
      </c>
      <c r="F75">
        <v>158.727766565347</v>
      </c>
    </row>
    <row r="76" spans="1:6" x14ac:dyDescent="0.3">
      <c r="A76" s="50"/>
      <c r="B76" s="50">
        <v>3</v>
      </c>
      <c r="C76" s="50">
        <v>147</v>
      </c>
      <c r="D76" s="51">
        <v>160</v>
      </c>
      <c r="E76" s="58">
        <v>159.90138589762608</v>
      </c>
      <c r="F76">
        <v>159.06464860643732</v>
      </c>
    </row>
    <row r="77" spans="1:6" x14ac:dyDescent="0.3">
      <c r="A77" s="50"/>
      <c r="B77" s="50">
        <v>4</v>
      </c>
      <c r="C77" s="50">
        <v>148</v>
      </c>
      <c r="D77" s="51">
        <v>160.19999999999999</v>
      </c>
      <c r="E77" s="58">
        <v>160.31521425906686</v>
      </c>
      <c r="F77">
        <v>159.40153064752766</v>
      </c>
    </row>
    <row r="78" spans="1:6" x14ac:dyDescent="0.3">
      <c r="A78" s="50"/>
      <c r="B78" s="50">
        <v>5</v>
      </c>
      <c r="C78" s="50">
        <v>149</v>
      </c>
      <c r="D78" s="51">
        <v>160.1</v>
      </c>
      <c r="E78" s="58">
        <v>160.53501727260391</v>
      </c>
      <c r="F78">
        <v>159.73841268861798</v>
      </c>
    </row>
    <row r="79" spans="1:6" x14ac:dyDescent="0.3">
      <c r="A79" s="50"/>
      <c r="B79" s="50">
        <v>6</v>
      </c>
      <c r="C79" s="50">
        <v>150</v>
      </c>
      <c r="D79" s="51">
        <v>160.30000000000001</v>
      </c>
      <c r="E79" s="58">
        <v>160.45691024176551</v>
      </c>
      <c r="F79">
        <v>160.07529472970833</v>
      </c>
    </row>
    <row r="80" spans="1:6" x14ac:dyDescent="0.3">
      <c r="A80" s="50"/>
      <c r="B80" s="50">
        <v>7</v>
      </c>
      <c r="C80" s="50">
        <v>151</v>
      </c>
      <c r="D80" s="51">
        <v>160.5</v>
      </c>
      <c r="E80" s="58">
        <v>160.62213427615814</v>
      </c>
      <c r="F80">
        <v>160.41217677079868</v>
      </c>
    </row>
    <row r="81" spans="1:6" x14ac:dyDescent="0.3">
      <c r="A81" s="50"/>
      <c r="B81" s="50">
        <v>8</v>
      </c>
      <c r="C81" s="50">
        <v>152</v>
      </c>
      <c r="D81" s="51">
        <v>160.80000000000001</v>
      </c>
      <c r="E81" s="58">
        <v>160.81477138446667</v>
      </c>
      <c r="F81">
        <v>160.74905881188903</v>
      </c>
    </row>
    <row r="82" spans="1:6" x14ac:dyDescent="0.3">
      <c r="A82" s="50"/>
      <c r="B82" s="50">
        <v>9</v>
      </c>
      <c r="C82" s="50">
        <v>153</v>
      </c>
      <c r="D82" s="51">
        <v>161.19999999999999</v>
      </c>
      <c r="E82" s="58">
        <v>161.1026929819721</v>
      </c>
      <c r="F82">
        <v>161.08594085297935</v>
      </c>
    </row>
    <row r="83" spans="1:6" x14ac:dyDescent="0.3">
      <c r="A83" s="50"/>
      <c r="B83" s="50">
        <v>10</v>
      </c>
      <c r="C83" s="50">
        <v>154</v>
      </c>
      <c r="D83" s="51">
        <v>161.6</v>
      </c>
      <c r="E83" s="58">
        <v>161.49339873116574</v>
      </c>
      <c r="F83">
        <v>161.4228228940697</v>
      </c>
    </row>
    <row r="84" spans="1:6" x14ac:dyDescent="0.3">
      <c r="A84" s="50"/>
      <c r="B84" s="50">
        <v>11</v>
      </c>
      <c r="C84" s="50">
        <v>155</v>
      </c>
      <c r="D84" s="51">
        <v>161.5</v>
      </c>
      <c r="E84" s="58">
        <v>161.89552524415646</v>
      </c>
      <c r="F84">
        <v>161.75970493516002</v>
      </c>
    </row>
    <row r="85" spans="1:6" x14ac:dyDescent="0.3">
      <c r="A85" s="53"/>
      <c r="B85" s="53">
        <v>12</v>
      </c>
      <c r="C85" s="53">
        <v>156</v>
      </c>
      <c r="D85" s="54">
        <v>161.30000000000001</v>
      </c>
      <c r="E85" s="60">
        <v>161.83835337246586</v>
      </c>
      <c r="F85">
        <v>162.09658697625036</v>
      </c>
    </row>
    <row r="86" spans="1:6" x14ac:dyDescent="0.3">
      <c r="A86" s="50">
        <v>1998</v>
      </c>
      <c r="B86" s="50">
        <v>1</v>
      </c>
      <c r="C86" s="50">
        <v>157</v>
      </c>
      <c r="D86" s="51">
        <v>161.6</v>
      </c>
      <c r="E86" s="58">
        <v>161.6380139849868</v>
      </c>
      <c r="F86">
        <v>162.43346901734071</v>
      </c>
    </row>
    <row r="87" spans="1:6" x14ac:dyDescent="0.3">
      <c r="A87" s="50"/>
      <c r="B87" s="50">
        <v>2</v>
      </c>
      <c r="C87" s="50">
        <v>158</v>
      </c>
      <c r="D87" s="51">
        <v>161.9</v>
      </c>
      <c r="E87" s="58">
        <v>161.88263181511937</v>
      </c>
      <c r="F87">
        <v>162.77035105843103</v>
      </c>
    </row>
    <row r="88" spans="1:6" x14ac:dyDescent="0.3">
      <c r="A88" s="50"/>
      <c r="B88" s="50">
        <v>3</v>
      </c>
      <c r="C88" s="50">
        <v>159</v>
      </c>
      <c r="D88" s="51">
        <v>162.19999999999999</v>
      </c>
      <c r="E88" s="58">
        <v>162.17713602894111</v>
      </c>
      <c r="F88">
        <v>163.10723309952138</v>
      </c>
    </row>
    <row r="89" spans="1:6" x14ac:dyDescent="0.3">
      <c r="A89" s="50"/>
      <c r="B89" s="50">
        <v>4</v>
      </c>
      <c r="C89" s="50">
        <v>160</v>
      </c>
      <c r="D89" s="51">
        <v>162.5</v>
      </c>
      <c r="E89" s="58">
        <v>162.47721227871526</v>
      </c>
      <c r="F89">
        <v>163.4441151406117</v>
      </c>
    </row>
    <row r="90" spans="1:6" x14ac:dyDescent="0.3">
      <c r="A90" s="50"/>
      <c r="B90" s="50">
        <v>5</v>
      </c>
      <c r="C90" s="50">
        <v>161</v>
      </c>
      <c r="D90" s="51">
        <v>162.80000000000001</v>
      </c>
      <c r="E90" s="58">
        <v>162.77789060260707</v>
      </c>
      <c r="F90">
        <v>163.78099718170205</v>
      </c>
    </row>
    <row r="91" spans="1:6" x14ac:dyDescent="0.3">
      <c r="A91" s="50"/>
      <c r="B91" s="50">
        <v>6</v>
      </c>
      <c r="C91" s="50">
        <v>162</v>
      </c>
      <c r="D91" s="51">
        <v>163</v>
      </c>
      <c r="E91" s="58">
        <v>163.07861427900124</v>
      </c>
      <c r="F91">
        <v>164.1178792227924</v>
      </c>
    </row>
    <row r="92" spans="1:6" x14ac:dyDescent="0.3">
      <c r="A92" s="50"/>
      <c r="B92" s="50">
        <v>7</v>
      </c>
      <c r="C92" s="50">
        <v>163</v>
      </c>
      <c r="D92" s="51">
        <v>163.19999999999999</v>
      </c>
      <c r="E92" s="58">
        <v>163.28722669553116</v>
      </c>
      <c r="F92">
        <v>164.45476126388272</v>
      </c>
    </row>
    <row r="93" spans="1:6" x14ac:dyDescent="0.3">
      <c r="A93" s="50"/>
      <c r="B93" s="50">
        <v>8</v>
      </c>
      <c r="C93" s="50">
        <v>164</v>
      </c>
      <c r="D93" s="51">
        <v>163.4</v>
      </c>
      <c r="E93" s="58">
        <v>163.48559592747762</v>
      </c>
      <c r="F93">
        <v>164.79164330497306</v>
      </c>
    </row>
    <row r="94" spans="1:6" x14ac:dyDescent="0.3">
      <c r="A94" s="50"/>
      <c r="B94" s="50">
        <v>9</v>
      </c>
      <c r="C94" s="50">
        <v>165</v>
      </c>
      <c r="D94" s="51">
        <v>163.6</v>
      </c>
      <c r="E94" s="58">
        <v>163.68290218435814</v>
      </c>
      <c r="F94">
        <v>165.12852534606338</v>
      </c>
    </row>
    <row r="95" spans="1:6" x14ac:dyDescent="0.3">
      <c r="A95" s="50"/>
      <c r="B95" s="50">
        <v>10</v>
      </c>
      <c r="C95" s="50">
        <v>166</v>
      </c>
      <c r="D95" s="51">
        <v>164</v>
      </c>
      <c r="E95" s="58">
        <v>163.88017236338484</v>
      </c>
      <c r="F95">
        <v>165.46540738715373</v>
      </c>
    </row>
    <row r="96" spans="1:6" x14ac:dyDescent="0.3">
      <c r="A96" s="50"/>
      <c r="B96" s="50">
        <v>11</v>
      </c>
      <c r="C96" s="50">
        <v>167</v>
      </c>
      <c r="D96" s="51">
        <v>164</v>
      </c>
      <c r="E96" s="58">
        <v>164.26170869666035</v>
      </c>
      <c r="F96">
        <v>165.80228942824408</v>
      </c>
    </row>
    <row r="97" spans="1:6" x14ac:dyDescent="0.3">
      <c r="A97" s="53"/>
      <c r="B97" s="53">
        <v>12</v>
      </c>
      <c r="C97" s="53">
        <v>168</v>
      </c>
      <c r="D97" s="54">
        <v>163.9</v>
      </c>
      <c r="E97" s="60">
        <v>164.2953929605026</v>
      </c>
      <c r="F97" s="11">
        <v>166.13917146933443</v>
      </c>
    </row>
    <row r="98" spans="1:6" x14ac:dyDescent="0.3">
      <c r="A98" s="50">
        <v>1999</v>
      </c>
      <c r="B98" s="50">
        <v>1</v>
      </c>
      <c r="C98" s="50">
        <v>169</v>
      </c>
      <c r="D98" s="51">
        <v>164.3</v>
      </c>
      <c r="E98" s="58">
        <v>164.19826550690186</v>
      </c>
      <c r="F98">
        <v>166.47605351042475</v>
      </c>
    </row>
    <row r="99" spans="1:6" x14ac:dyDescent="0.3">
      <c r="A99" s="50"/>
      <c r="B99" s="50">
        <v>2</v>
      </c>
      <c r="C99" s="50">
        <v>170</v>
      </c>
      <c r="D99" s="51">
        <v>164.5</v>
      </c>
      <c r="E99" s="58">
        <v>164.54734087701013</v>
      </c>
      <c r="F99">
        <v>166.8129355515151</v>
      </c>
    </row>
    <row r="100" spans="1:6" x14ac:dyDescent="0.3">
      <c r="A100" s="50"/>
      <c r="B100" s="50">
        <v>3</v>
      </c>
      <c r="C100" s="50">
        <v>171</v>
      </c>
      <c r="D100" s="51">
        <v>165</v>
      </c>
      <c r="E100" s="58">
        <v>164.76211685400915</v>
      </c>
      <c r="F100">
        <v>167.14981759260542</v>
      </c>
    </row>
    <row r="101" spans="1:6" x14ac:dyDescent="0.3">
      <c r="A101" s="50"/>
      <c r="B101" s="50">
        <v>4</v>
      </c>
      <c r="C101" s="50">
        <v>172</v>
      </c>
      <c r="D101" s="51">
        <v>166.2</v>
      </c>
      <c r="E101" s="58">
        <v>165.23817758868648</v>
      </c>
      <c r="F101">
        <v>167.48669963369576</v>
      </c>
    </row>
    <row r="102" spans="1:6" x14ac:dyDescent="0.3">
      <c r="A102" s="50"/>
      <c r="B102" s="50">
        <v>5</v>
      </c>
      <c r="C102" s="50">
        <v>173</v>
      </c>
      <c r="D102" s="51">
        <v>166.2</v>
      </c>
      <c r="E102" s="58">
        <v>166.38794422030159</v>
      </c>
      <c r="F102">
        <v>167.82358167478611</v>
      </c>
    </row>
    <row r="103" spans="1:6" x14ac:dyDescent="0.3">
      <c r="A103" s="50"/>
      <c r="B103" s="50">
        <v>6</v>
      </c>
      <c r="C103" s="50">
        <v>174</v>
      </c>
      <c r="D103" s="51">
        <v>166.2</v>
      </c>
      <c r="E103" s="58">
        <v>166.50711602561128</v>
      </c>
      <c r="F103">
        <v>168.16046371587643</v>
      </c>
    </row>
    <row r="104" spans="1:6" x14ac:dyDescent="0.3">
      <c r="A104" s="50"/>
      <c r="B104" s="50">
        <v>7</v>
      </c>
      <c r="C104" s="50">
        <v>175</v>
      </c>
      <c r="D104" s="51">
        <v>166.7</v>
      </c>
      <c r="E104" s="58">
        <v>166.51101033135311</v>
      </c>
      <c r="F104">
        <v>168.49734575696678</v>
      </c>
    </row>
    <row r="105" spans="1:6" x14ac:dyDescent="0.3">
      <c r="A105" s="50"/>
      <c r="B105" s="50">
        <v>8</v>
      </c>
      <c r="C105" s="50">
        <v>176</v>
      </c>
      <c r="D105" s="51">
        <v>167.1</v>
      </c>
      <c r="E105" s="58">
        <v>166.96276218325491</v>
      </c>
      <c r="F105">
        <v>168.8342277980571</v>
      </c>
    </row>
    <row r="106" spans="1:6" x14ac:dyDescent="0.3">
      <c r="A106" s="50"/>
      <c r="B106" s="50">
        <v>9</v>
      </c>
      <c r="C106" s="50">
        <v>177</v>
      </c>
      <c r="D106" s="51">
        <v>167.9</v>
      </c>
      <c r="E106" s="58">
        <v>167.37241030499621</v>
      </c>
      <c r="F106">
        <v>169.17110983914745</v>
      </c>
    </row>
    <row r="107" spans="1:6" x14ac:dyDescent="0.3">
      <c r="A107" s="50"/>
      <c r="B107" s="50">
        <v>10</v>
      </c>
      <c r="C107" s="50">
        <v>178</v>
      </c>
      <c r="D107" s="51">
        <v>168.2</v>
      </c>
      <c r="E107" s="58">
        <v>168.14558796176084</v>
      </c>
      <c r="F107">
        <v>169.5079918802378</v>
      </c>
    </row>
    <row r="108" spans="1:6" x14ac:dyDescent="0.3">
      <c r="A108" s="50"/>
      <c r="B108" s="50">
        <v>11</v>
      </c>
      <c r="C108" s="50">
        <v>179</v>
      </c>
      <c r="D108" s="51">
        <v>168.3</v>
      </c>
      <c r="E108" s="58">
        <v>168.49850647242326</v>
      </c>
      <c r="F108">
        <v>169.84487392132814</v>
      </c>
    </row>
    <row r="109" spans="1:6" x14ac:dyDescent="0.3">
      <c r="A109" s="53"/>
      <c r="B109" s="53">
        <v>12</v>
      </c>
      <c r="C109" s="53">
        <v>180</v>
      </c>
      <c r="D109" s="54">
        <v>168.3</v>
      </c>
      <c r="E109" s="60">
        <v>168.62009987620058</v>
      </c>
      <c r="F109" s="11">
        <v>170.18175596241846</v>
      </c>
    </row>
    <row r="110" spans="1:6" x14ac:dyDescent="0.3">
      <c r="A110" s="50">
        <v>2000</v>
      </c>
      <c r="B110" s="50">
        <v>1</v>
      </c>
      <c r="C110" s="50">
        <v>181</v>
      </c>
      <c r="D110" s="51">
        <v>166.6</v>
      </c>
      <c r="E110" s="58">
        <v>168.62387503739626</v>
      </c>
      <c r="F110">
        <v>170.51863800350881</v>
      </c>
    </row>
    <row r="111" spans="1:6" x14ac:dyDescent="0.3">
      <c r="A111" s="50"/>
      <c r="B111" s="50">
        <v>2</v>
      </c>
      <c r="C111" s="50">
        <v>182</v>
      </c>
      <c r="D111" s="51">
        <v>168.8</v>
      </c>
      <c r="E111" s="58">
        <v>167.04914790303599</v>
      </c>
      <c r="F111">
        <v>170.85552004459913</v>
      </c>
    </row>
    <row r="112" spans="1:6" x14ac:dyDescent="0.3">
      <c r="A112" s="50"/>
      <c r="B112" s="50">
        <v>3</v>
      </c>
      <c r="C112" s="50">
        <v>183</v>
      </c>
      <c r="D112" s="51">
        <v>169.8</v>
      </c>
      <c r="E112" s="58">
        <v>168.89124154681704</v>
      </c>
      <c r="F112">
        <v>171.19240208568948</v>
      </c>
    </row>
    <row r="113" spans="1:6" x14ac:dyDescent="0.3">
      <c r="A113" s="50"/>
      <c r="B113" s="50">
        <v>4</v>
      </c>
      <c r="C113" s="50">
        <v>184</v>
      </c>
      <c r="D113" s="51">
        <v>171.2</v>
      </c>
      <c r="E113" s="58">
        <v>170.00929226230781</v>
      </c>
      <c r="F113">
        <v>171.52928412677983</v>
      </c>
    </row>
    <row r="114" spans="1:6" x14ac:dyDescent="0.3">
      <c r="A114" s="50"/>
      <c r="B114" s="50">
        <v>5</v>
      </c>
      <c r="C114" s="50">
        <v>185</v>
      </c>
      <c r="D114" s="51">
        <v>171.3</v>
      </c>
      <c r="E114" s="58">
        <v>171.4137251830669</v>
      </c>
      <c r="F114">
        <v>171.86616616787015</v>
      </c>
    </row>
    <row r="115" spans="1:6" x14ac:dyDescent="0.3">
      <c r="A115" s="50"/>
      <c r="B115" s="50">
        <v>6</v>
      </c>
      <c r="C115" s="50">
        <v>186</v>
      </c>
      <c r="D115" s="51">
        <v>171.5</v>
      </c>
      <c r="E115" s="58">
        <v>171.65185369885685</v>
      </c>
      <c r="F115">
        <v>172.2030482089605</v>
      </c>
    </row>
    <row r="116" spans="1:6" x14ac:dyDescent="0.3">
      <c r="A116" s="50"/>
      <c r="B116" s="50">
        <v>7</v>
      </c>
      <c r="C116" s="50">
        <v>187</v>
      </c>
      <c r="D116" s="51">
        <v>172.4</v>
      </c>
      <c r="E116" s="58">
        <v>171.85152380085634</v>
      </c>
      <c r="F116">
        <v>172.53993025005082</v>
      </c>
    </row>
    <row r="117" spans="1:6" x14ac:dyDescent="0.3">
      <c r="A117" s="50"/>
      <c r="B117" s="50">
        <v>8</v>
      </c>
      <c r="C117" s="50">
        <v>188</v>
      </c>
      <c r="D117" s="51">
        <v>172.8</v>
      </c>
      <c r="E117" s="58">
        <v>172.69169688520691</v>
      </c>
      <c r="F117">
        <v>172.87681229114116</v>
      </c>
    </row>
    <row r="118" spans="1:6" x14ac:dyDescent="0.3">
      <c r="A118" s="50"/>
      <c r="B118" s="50">
        <v>9</v>
      </c>
      <c r="C118" s="50">
        <v>189</v>
      </c>
      <c r="D118" s="51">
        <v>173.7</v>
      </c>
      <c r="E118" s="58">
        <v>173.14262050172175</v>
      </c>
      <c r="F118">
        <v>173.21369433223151</v>
      </c>
    </row>
    <row r="119" spans="1:6" x14ac:dyDescent="0.3">
      <c r="A119" s="50"/>
      <c r="B119" s="50">
        <v>10</v>
      </c>
      <c r="C119" s="50">
        <v>190</v>
      </c>
      <c r="D119" s="51">
        <v>174</v>
      </c>
      <c r="E119" s="58">
        <v>174.01030512619059</v>
      </c>
      <c r="F119">
        <v>173.55057637332186</v>
      </c>
    </row>
    <row r="120" spans="1:6" x14ac:dyDescent="0.3">
      <c r="A120" s="50"/>
      <c r="B120" s="50">
        <v>11</v>
      </c>
      <c r="C120" s="50">
        <v>191</v>
      </c>
      <c r="D120" s="51">
        <v>174.1</v>
      </c>
      <c r="E120" s="58">
        <v>174.37157045233147</v>
      </c>
      <c r="F120">
        <v>173.88745841441218</v>
      </c>
    </row>
    <row r="121" spans="1:6" x14ac:dyDescent="0.3">
      <c r="A121" s="53"/>
      <c r="B121" s="53">
        <v>12</v>
      </c>
      <c r="C121" s="53">
        <v>192</v>
      </c>
      <c r="D121" s="54">
        <v>174</v>
      </c>
      <c r="E121" s="60">
        <v>174.4919207252531</v>
      </c>
      <c r="F121" s="11">
        <v>174.2243404555025</v>
      </c>
    </row>
    <row r="122" spans="1:6" x14ac:dyDescent="0.3">
      <c r="A122" s="50">
        <v>2001</v>
      </c>
      <c r="B122" s="50">
        <v>1</v>
      </c>
      <c r="C122" s="50">
        <v>193</v>
      </c>
      <c r="D122" s="51">
        <v>175.1</v>
      </c>
      <c r="E122" s="58">
        <v>174.40135432997911</v>
      </c>
      <c r="F122">
        <v>174.56122249659285</v>
      </c>
    </row>
    <row r="123" spans="1:6" x14ac:dyDescent="0.3">
      <c r="A123" s="50"/>
      <c r="B123" s="50">
        <v>2</v>
      </c>
      <c r="C123" s="50">
        <v>194</v>
      </c>
      <c r="D123" s="51">
        <v>175.8</v>
      </c>
      <c r="E123" s="58">
        <v>175.39277433506726</v>
      </c>
      <c r="F123">
        <v>174.8981045376832</v>
      </c>
    </row>
    <row r="124" spans="1:6" x14ac:dyDescent="0.3">
      <c r="A124" s="50"/>
      <c r="B124" s="50">
        <v>3</v>
      </c>
      <c r="C124" s="50">
        <v>195</v>
      </c>
      <c r="D124" s="51">
        <v>176.2</v>
      </c>
      <c r="E124" s="58">
        <v>176.13635448094698</v>
      </c>
      <c r="F124">
        <v>175.23498657877354</v>
      </c>
    </row>
    <row r="125" spans="1:6" x14ac:dyDescent="0.3">
      <c r="A125" s="50"/>
      <c r="B125" s="50">
        <v>4</v>
      </c>
      <c r="C125" s="50">
        <v>196</v>
      </c>
      <c r="D125" s="51">
        <v>176.9</v>
      </c>
      <c r="E125" s="58">
        <v>176.57548897274555</v>
      </c>
      <c r="F125">
        <v>175.57186861986386</v>
      </c>
    </row>
    <row r="126" spans="1:6" x14ac:dyDescent="0.3">
      <c r="A126" s="50"/>
      <c r="B126" s="50">
        <v>5</v>
      </c>
      <c r="C126" s="50">
        <v>197</v>
      </c>
      <c r="D126" s="51">
        <v>177.7</v>
      </c>
      <c r="E126" s="58">
        <v>177.25673873623035</v>
      </c>
      <c r="F126">
        <v>175.90875066095421</v>
      </c>
    </row>
    <row r="127" spans="1:6" x14ac:dyDescent="0.3">
      <c r="A127" s="50"/>
      <c r="B127" s="50">
        <v>6</v>
      </c>
      <c r="C127" s="50">
        <v>198</v>
      </c>
      <c r="D127" s="51">
        <v>178</v>
      </c>
      <c r="E127" s="58">
        <v>178.05689339060049</v>
      </c>
      <c r="F127">
        <v>176.24563270204453</v>
      </c>
    </row>
    <row r="128" spans="1:6" x14ac:dyDescent="0.3">
      <c r="A128" s="50"/>
      <c r="B128" s="50">
        <v>7</v>
      </c>
      <c r="C128" s="50">
        <v>199</v>
      </c>
      <c r="D128" s="51">
        <v>177.5</v>
      </c>
      <c r="E128" s="58">
        <v>178.40946485185725</v>
      </c>
      <c r="F128">
        <v>176.58251474313488</v>
      </c>
    </row>
    <row r="129" spans="1:6" x14ac:dyDescent="0.3">
      <c r="A129" s="50"/>
      <c r="B129" s="50">
        <v>8</v>
      </c>
      <c r="C129" s="50">
        <v>200</v>
      </c>
      <c r="D129" s="51">
        <v>177.5</v>
      </c>
      <c r="E129" s="58">
        <v>177.97518857959597</v>
      </c>
      <c r="F129">
        <v>176.91939678422523</v>
      </c>
    </row>
    <row r="130" spans="1:6" x14ac:dyDescent="0.3">
      <c r="A130" s="50"/>
      <c r="B130" s="50">
        <v>9</v>
      </c>
      <c r="C130" s="50">
        <v>201</v>
      </c>
      <c r="D130" s="51">
        <v>178.3</v>
      </c>
      <c r="E130" s="58">
        <v>177.91411653747204</v>
      </c>
      <c r="F130">
        <v>177.25627882531558</v>
      </c>
    </row>
    <row r="131" spans="1:6" x14ac:dyDescent="0.3">
      <c r="A131" s="50"/>
      <c r="B131" s="50">
        <v>10</v>
      </c>
      <c r="C131" s="50">
        <v>202</v>
      </c>
      <c r="D131" s="51">
        <v>177.7</v>
      </c>
      <c r="E131" s="58">
        <v>178.63207539740733</v>
      </c>
      <c r="F131">
        <v>177.5931608664059</v>
      </c>
    </row>
    <row r="132" spans="1:6" x14ac:dyDescent="0.3">
      <c r="A132" s="50"/>
      <c r="B132" s="50">
        <v>11</v>
      </c>
      <c r="C132" s="50">
        <v>203</v>
      </c>
      <c r="D132" s="51">
        <v>177.4</v>
      </c>
      <c r="E132" s="58">
        <v>178.14760795619173</v>
      </c>
      <c r="F132">
        <v>177.93004290749622</v>
      </c>
    </row>
    <row r="133" spans="1:6" x14ac:dyDescent="0.3">
      <c r="A133" s="53"/>
      <c r="B133" s="53">
        <v>12</v>
      </c>
      <c r="C133" s="53">
        <v>204</v>
      </c>
      <c r="D133" s="54">
        <v>176.7</v>
      </c>
      <c r="E133" s="60">
        <v>177.80561870879595</v>
      </c>
      <c r="F133" s="11">
        <v>178.26692494858656</v>
      </c>
    </row>
    <row r="134" spans="1:6" x14ac:dyDescent="0.3">
      <c r="A134" s="50">
        <v>2002</v>
      </c>
      <c r="B134" s="50">
        <v>1</v>
      </c>
      <c r="C134" s="50">
        <v>205</v>
      </c>
      <c r="D134" s="51">
        <v>177.1</v>
      </c>
      <c r="E134" s="58">
        <v>177.11193702142342</v>
      </c>
      <c r="F134">
        <v>178.60380698967691</v>
      </c>
    </row>
    <row r="135" spans="1:6" x14ac:dyDescent="0.3">
      <c r="A135" s="50"/>
      <c r="B135" s="50">
        <v>2</v>
      </c>
      <c r="C135" s="50">
        <v>206</v>
      </c>
      <c r="D135" s="51">
        <v>177.8</v>
      </c>
      <c r="E135" s="58">
        <v>177.39297057543894</v>
      </c>
      <c r="F135">
        <v>178.94068903076726</v>
      </c>
    </row>
    <row r="136" spans="1:6" x14ac:dyDescent="0.3">
      <c r="A136" s="50"/>
      <c r="B136" s="50">
        <v>3</v>
      </c>
      <c r="C136" s="50">
        <v>207</v>
      </c>
      <c r="D136" s="51">
        <v>178.8</v>
      </c>
      <c r="E136" s="58">
        <v>178.05949985839158</v>
      </c>
      <c r="F136">
        <v>179.27757107185758</v>
      </c>
    </row>
    <row r="137" spans="1:6" x14ac:dyDescent="0.3">
      <c r="A137" s="50"/>
      <c r="B137" s="50">
        <v>4</v>
      </c>
      <c r="C137" s="50">
        <v>208</v>
      </c>
      <c r="D137" s="51">
        <v>179.8</v>
      </c>
      <c r="E137" s="58">
        <v>179.04510702854188</v>
      </c>
      <c r="F137">
        <v>179.6144531129479</v>
      </c>
    </row>
    <row r="138" spans="1:6" x14ac:dyDescent="0.3">
      <c r="A138" s="50"/>
      <c r="B138" s="50">
        <v>5</v>
      </c>
      <c r="C138" s="50">
        <v>209</v>
      </c>
      <c r="D138" s="51">
        <v>179.8</v>
      </c>
      <c r="E138" s="58">
        <v>180.0657430587074</v>
      </c>
      <c r="F138">
        <v>179.95133515403825</v>
      </c>
    </row>
    <row r="139" spans="1:6" x14ac:dyDescent="0.3">
      <c r="A139" s="50"/>
      <c r="B139" s="50">
        <v>6</v>
      </c>
      <c r="C139" s="50">
        <v>210</v>
      </c>
      <c r="D139" s="51">
        <v>179.9</v>
      </c>
      <c r="E139" s="58">
        <v>180.16862237011173</v>
      </c>
      <c r="F139">
        <v>180.2882171951286</v>
      </c>
    </row>
    <row r="140" spans="1:6" x14ac:dyDescent="0.3">
      <c r="A140" s="50"/>
      <c r="B140" s="50">
        <v>7</v>
      </c>
      <c r="C140" s="50">
        <v>211</v>
      </c>
      <c r="D140" s="51">
        <v>180.1</v>
      </c>
      <c r="E140" s="58">
        <v>180.26103602642203</v>
      </c>
      <c r="F140">
        <v>180.62509923621894</v>
      </c>
    </row>
    <row r="141" spans="1:6" x14ac:dyDescent="0.3">
      <c r="A141" s="50"/>
      <c r="B141" s="50">
        <v>8</v>
      </c>
      <c r="C141" s="50">
        <v>212</v>
      </c>
      <c r="D141" s="51">
        <v>180.7</v>
      </c>
      <c r="E141" s="58">
        <v>180.44463259786025</v>
      </c>
      <c r="F141">
        <v>180.96198127730926</v>
      </c>
    </row>
    <row r="142" spans="1:6" x14ac:dyDescent="0.3">
      <c r="A142" s="50"/>
      <c r="B142" s="50">
        <v>9</v>
      </c>
      <c r="C142" s="50">
        <v>213</v>
      </c>
      <c r="D142" s="51">
        <v>181</v>
      </c>
      <c r="E142" s="58">
        <v>181.00698035626206</v>
      </c>
      <c r="F142">
        <v>181.29886331839961</v>
      </c>
    </row>
    <row r="143" spans="1:6" x14ac:dyDescent="0.3">
      <c r="A143" s="50"/>
      <c r="B143" s="50">
        <v>10</v>
      </c>
      <c r="C143" s="50">
        <v>214</v>
      </c>
      <c r="D143" s="51">
        <v>181.3</v>
      </c>
      <c r="E143" s="58">
        <v>181.3352280788051</v>
      </c>
      <c r="F143">
        <v>181.63574535948993</v>
      </c>
    </row>
    <row r="144" spans="1:6" x14ac:dyDescent="0.3">
      <c r="A144" s="50"/>
      <c r="B144" s="50">
        <v>11</v>
      </c>
      <c r="C144" s="50">
        <v>215</v>
      </c>
      <c r="D144" s="51">
        <v>181.3</v>
      </c>
      <c r="E144" s="58">
        <v>181.63725583803318</v>
      </c>
      <c r="F144">
        <v>181.97262740058028</v>
      </c>
    </row>
    <row r="145" spans="1:6" x14ac:dyDescent="0.3">
      <c r="A145" s="53"/>
      <c r="B145" s="53">
        <v>12</v>
      </c>
      <c r="C145" s="53">
        <v>216</v>
      </c>
      <c r="D145" s="54">
        <v>180.9</v>
      </c>
      <c r="E145" s="60">
        <v>181.66009558333894</v>
      </c>
      <c r="F145" s="11">
        <v>182.30950944167063</v>
      </c>
    </row>
    <row r="146" spans="1:6" x14ac:dyDescent="0.3">
      <c r="A146" s="50">
        <v>2003</v>
      </c>
      <c r="B146" s="50">
        <v>1</v>
      </c>
      <c r="C146" s="50">
        <v>217</v>
      </c>
      <c r="D146" s="51">
        <v>181.7</v>
      </c>
      <c r="E146" s="58">
        <v>181.28360475966107</v>
      </c>
      <c r="F146">
        <v>182.64639148276098</v>
      </c>
    </row>
    <row r="147" spans="1:6" x14ac:dyDescent="0.3">
      <c r="A147" s="50"/>
      <c r="B147" s="50">
        <v>2</v>
      </c>
      <c r="C147" s="50">
        <v>218</v>
      </c>
      <c r="D147" s="51">
        <v>183.1</v>
      </c>
      <c r="E147" s="58">
        <v>181.96825199162211</v>
      </c>
      <c r="F147">
        <v>182.9832735238513</v>
      </c>
    </row>
    <row r="148" spans="1:6" x14ac:dyDescent="0.3">
      <c r="A148" s="50"/>
      <c r="B148" s="50">
        <v>3</v>
      </c>
      <c r="C148" s="50">
        <v>219</v>
      </c>
      <c r="D148" s="51">
        <v>184.2</v>
      </c>
      <c r="E148" s="58">
        <v>183.32394639584362</v>
      </c>
      <c r="F148">
        <v>183.32015556494162</v>
      </c>
    </row>
    <row r="149" spans="1:6" x14ac:dyDescent="0.3">
      <c r="A149" s="50"/>
      <c r="B149" s="50">
        <v>4</v>
      </c>
      <c r="C149" s="50">
        <v>220</v>
      </c>
      <c r="D149" s="51">
        <v>183.8</v>
      </c>
      <c r="E149" s="58">
        <v>184.47743741522771</v>
      </c>
      <c r="F149">
        <v>183.65703760603196</v>
      </c>
    </row>
    <row r="150" spans="1:6" x14ac:dyDescent="0.3">
      <c r="A150" s="50"/>
      <c r="B150" s="50">
        <v>5</v>
      </c>
      <c r="C150" s="50">
        <v>221</v>
      </c>
      <c r="D150" s="51">
        <v>183.5</v>
      </c>
      <c r="E150" s="58">
        <v>184.22600207800289</v>
      </c>
      <c r="F150">
        <v>183.99391964712231</v>
      </c>
    </row>
    <row r="151" spans="1:6" x14ac:dyDescent="0.3">
      <c r="A151" s="50"/>
      <c r="B151" s="50">
        <v>6</v>
      </c>
      <c r="C151" s="50">
        <v>222</v>
      </c>
      <c r="D151" s="51">
        <v>183.7</v>
      </c>
      <c r="E151" s="58">
        <v>183.90992167320334</v>
      </c>
      <c r="F151">
        <v>184.33080168821266</v>
      </c>
    </row>
    <row r="152" spans="1:6" x14ac:dyDescent="0.3">
      <c r="A152" s="50"/>
      <c r="B152" s="50">
        <v>7</v>
      </c>
      <c r="C152" s="50">
        <v>223</v>
      </c>
      <c r="D152" s="51">
        <v>183.9</v>
      </c>
      <c r="E152" s="58">
        <v>184.04777750418813</v>
      </c>
      <c r="F152">
        <v>184.66768372930298</v>
      </c>
    </row>
    <row r="153" spans="1:6" x14ac:dyDescent="0.3">
      <c r="A153" s="50"/>
      <c r="B153" s="50">
        <v>8</v>
      </c>
      <c r="C153" s="50">
        <v>224</v>
      </c>
      <c r="D153" s="51">
        <v>184.6</v>
      </c>
      <c r="E153" s="58">
        <v>184.23669237094757</v>
      </c>
      <c r="F153">
        <v>185.00456577039333</v>
      </c>
    </row>
    <row r="154" spans="1:6" x14ac:dyDescent="0.3">
      <c r="A154" s="50"/>
      <c r="B154" s="50">
        <v>9</v>
      </c>
      <c r="C154" s="50">
        <v>225</v>
      </c>
      <c r="D154" s="51">
        <v>185.2</v>
      </c>
      <c r="E154" s="58">
        <v>184.89194530135518</v>
      </c>
      <c r="F154">
        <v>185.34144781148365</v>
      </c>
    </row>
    <row r="155" spans="1:6" x14ac:dyDescent="0.3">
      <c r="A155" s="50"/>
      <c r="B155" s="50">
        <v>10</v>
      </c>
      <c r="C155" s="50">
        <v>226</v>
      </c>
      <c r="D155" s="51">
        <v>185</v>
      </c>
      <c r="E155" s="58">
        <v>185.50699586317577</v>
      </c>
      <c r="F155">
        <v>185.678329852574</v>
      </c>
    </row>
    <row r="156" spans="1:6" x14ac:dyDescent="0.3">
      <c r="A156" s="50"/>
      <c r="B156" s="50">
        <v>11</v>
      </c>
      <c r="C156" s="50">
        <v>227</v>
      </c>
      <c r="D156" s="51">
        <v>184.5</v>
      </c>
      <c r="E156" s="58">
        <v>185.38048452460254</v>
      </c>
      <c r="F156">
        <v>186.01521189366434</v>
      </c>
    </row>
    <row r="157" spans="1:6" x14ac:dyDescent="0.3">
      <c r="A157" s="53"/>
      <c r="B157" s="53">
        <v>12</v>
      </c>
      <c r="C157" s="53">
        <v>228</v>
      </c>
      <c r="D157" s="54">
        <v>184.3</v>
      </c>
      <c r="E157" s="60">
        <v>184.89510138224955</v>
      </c>
      <c r="F157" s="11">
        <v>186.35209393475469</v>
      </c>
    </row>
    <row r="158" spans="1:6" x14ac:dyDescent="0.3">
      <c r="A158" s="50">
        <v>2004</v>
      </c>
      <c r="B158" s="50">
        <v>1</v>
      </c>
      <c r="C158" s="50">
        <v>229</v>
      </c>
      <c r="D158" s="51">
        <v>185.2</v>
      </c>
      <c r="E158" s="58">
        <v>184.64665163442461</v>
      </c>
      <c r="F158">
        <v>186.68897597584501</v>
      </c>
    </row>
    <row r="159" spans="1:6" x14ac:dyDescent="0.3">
      <c r="A159" s="50"/>
      <c r="B159" s="50">
        <v>2</v>
      </c>
      <c r="C159" s="50">
        <v>230</v>
      </c>
      <c r="D159" s="51">
        <v>186.2</v>
      </c>
      <c r="E159" s="58">
        <v>185.43836706044874</v>
      </c>
      <c r="F159">
        <v>187.02585801693533</v>
      </c>
    </row>
    <row r="160" spans="1:6" x14ac:dyDescent="0.3">
      <c r="A160" s="50"/>
      <c r="B160" s="50">
        <v>3</v>
      </c>
      <c r="C160" s="50">
        <v>231</v>
      </c>
      <c r="D160" s="51">
        <v>187.4</v>
      </c>
      <c r="E160" s="58">
        <v>186.43817270921897</v>
      </c>
      <c r="F160">
        <v>187.36274005802568</v>
      </c>
    </row>
    <row r="161" spans="1:6" x14ac:dyDescent="0.3">
      <c r="A161" s="50"/>
      <c r="B161" s="50">
        <v>4</v>
      </c>
      <c r="C161" s="50">
        <v>232</v>
      </c>
      <c r="D161" s="51">
        <v>188</v>
      </c>
      <c r="E161" s="58">
        <v>187.64474233487937</v>
      </c>
      <c r="F161">
        <v>187.69962209911603</v>
      </c>
    </row>
    <row r="162" spans="1:6" x14ac:dyDescent="0.3">
      <c r="A162" s="50"/>
      <c r="B162" s="50">
        <v>5</v>
      </c>
      <c r="C162" s="50">
        <v>233</v>
      </c>
      <c r="D162" s="51">
        <v>189.1</v>
      </c>
      <c r="E162" s="58">
        <v>188.32097401426279</v>
      </c>
      <c r="F162">
        <v>188.03650414020638</v>
      </c>
    </row>
    <row r="163" spans="1:6" x14ac:dyDescent="0.3">
      <c r="A163" s="50"/>
      <c r="B163" s="50">
        <v>6</v>
      </c>
      <c r="C163" s="50">
        <v>234</v>
      </c>
      <c r="D163" s="51">
        <v>189.7</v>
      </c>
      <c r="E163" s="58">
        <v>189.39792076205347</v>
      </c>
      <c r="F163">
        <v>188.37338618129669</v>
      </c>
    </row>
    <row r="164" spans="1:6" x14ac:dyDescent="0.3">
      <c r="A164" s="50"/>
      <c r="B164" s="50">
        <v>7</v>
      </c>
      <c r="C164" s="50">
        <v>235</v>
      </c>
      <c r="D164" s="51">
        <v>189.4</v>
      </c>
      <c r="E164" s="58">
        <v>190.05853050055197</v>
      </c>
      <c r="F164">
        <v>188.71026822238704</v>
      </c>
    </row>
    <row r="165" spans="1:6" x14ac:dyDescent="0.3">
      <c r="A165" s="50"/>
      <c r="B165" s="50">
        <v>8</v>
      </c>
      <c r="C165" s="50">
        <v>236</v>
      </c>
      <c r="D165" s="51">
        <v>189.5</v>
      </c>
      <c r="E165" s="58">
        <v>189.8433500577186</v>
      </c>
      <c r="F165">
        <v>189.04715026347736</v>
      </c>
    </row>
    <row r="166" spans="1:6" x14ac:dyDescent="0.3">
      <c r="A166" s="50"/>
      <c r="B166" s="50">
        <v>9</v>
      </c>
      <c r="C166" s="50">
        <v>237</v>
      </c>
      <c r="D166" s="51">
        <v>189.9</v>
      </c>
      <c r="E166" s="58">
        <v>189.89907117892454</v>
      </c>
      <c r="F166">
        <v>189.38403230456771</v>
      </c>
    </row>
    <row r="167" spans="1:6" x14ac:dyDescent="0.3">
      <c r="A167" s="50"/>
      <c r="B167" s="50">
        <v>10</v>
      </c>
      <c r="C167" s="50">
        <v>238</v>
      </c>
      <c r="D167" s="51">
        <v>190.9</v>
      </c>
      <c r="E167" s="58">
        <v>190.26175966129907</v>
      </c>
      <c r="F167">
        <v>189.72091434565806</v>
      </c>
    </row>
    <row r="168" spans="1:6" x14ac:dyDescent="0.3">
      <c r="A168" s="50"/>
      <c r="B168" s="50">
        <v>11</v>
      </c>
      <c r="C168" s="50">
        <v>239</v>
      </c>
      <c r="D168" s="51">
        <v>191</v>
      </c>
      <c r="E168" s="58">
        <v>191.21140685635422</v>
      </c>
      <c r="F168">
        <v>190.05779638674841</v>
      </c>
    </row>
    <row r="169" spans="1:6" x14ac:dyDescent="0.3">
      <c r="A169" s="53"/>
      <c r="B169" s="53">
        <v>12</v>
      </c>
      <c r="C169" s="53">
        <v>240</v>
      </c>
      <c r="D169" s="54">
        <v>190.3</v>
      </c>
      <c r="E169" s="60">
        <v>191.39733925369006</v>
      </c>
      <c r="F169" s="11">
        <v>190.39467842783873</v>
      </c>
    </row>
    <row r="170" spans="1:6" x14ac:dyDescent="0.3">
      <c r="A170" s="50">
        <v>2005</v>
      </c>
      <c r="B170" s="50">
        <v>1</v>
      </c>
      <c r="C170" s="50">
        <v>241</v>
      </c>
      <c r="D170" s="51">
        <v>190.7</v>
      </c>
      <c r="E170" s="58">
        <v>190.76115685554242</v>
      </c>
      <c r="F170">
        <v>190.73156046892905</v>
      </c>
    </row>
    <row r="171" spans="1:6" x14ac:dyDescent="0.3">
      <c r="A171" s="50"/>
      <c r="B171" s="50">
        <v>2</v>
      </c>
      <c r="C171" s="50">
        <v>242</v>
      </c>
      <c r="D171" s="51">
        <v>191.8</v>
      </c>
      <c r="E171" s="58">
        <v>191.04697923674601</v>
      </c>
      <c r="F171">
        <v>191.06844251001939</v>
      </c>
    </row>
    <row r="172" spans="1:6" x14ac:dyDescent="0.3">
      <c r="A172" s="50"/>
      <c r="B172" s="50">
        <v>3</v>
      </c>
      <c r="C172" s="50">
        <v>243</v>
      </c>
      <c r="D172" s="51">
        <v>193.3</v>
      </c>
      <c r="E172" s="58">
        <v>192.08081941042309</v>
      </c>
      <c r="F172">
        <v>191.40532455110974</v>
      </c>
    </row>
    <row r="173" spans="1:6" x14ac:dyDescent="0.3">
      <c r="A173" s="50"/>
      <c r="B173" s="50">
        <v>4</v>
      </c>
      <c r="C173" s="50">
        <v>244</v>
      </c>
      <c r="D173" s="51">
        <v>194.6</v>
      </c>
      <c r="E173" s="58">
        <v>193.56611096393601</v>
      </c>
      <c r="F173">
        <v>191.74220659220009</v>
      </c>
    </row>
    <row r="174" spans="1:6" x14ac:dyDescent="0.3">
      <c r="A174" s="50"/>
      <c r="B174" s="50">
        <v>5</v>
      </c>
      <c r="C174" s="50">
        <v>245</v>
      </c>
      <c r="D174" s="51">
        <v>194.4</v>
      </c>
      <c r="E174" s="58">
        <v>194.91660745035901</v>
      </c>
      <c r="F174">
        <v>192.07908863329041</v>
      </c>
    </row>
    <row r="175" spans="1:6" x14ac:dyDescent="0.3">
      <c r="A175" s="50"/>
      <c r="B175" s="50">
        <v>6</v>
      </c>
      <c r="C175" s="50">
        <v>246</v>
      </c>
      <c r="D175" s="51">
        <v>194.5</v>
      </c>
      <c r="E175" s="58">
        <v>194.86957641339814</v>
      </c>
      <c r="F175">
        <v>192.41597067438073</v>
      </c>
    </row>
    <row r="176" spans="1:6" x14ac:dyDescent="0.3">
      <c r="A176" s="50"/>
      <c r="B176" s="50">
        <v>7</v>
      </c>
      <c r="C176" s="50">
        <v>247</v>
      </c>
      <c r="D176" s="51">
        <v>195.4</v>
      </c>
      <c r="E176" s="58">
        <v>194.9427630447845</v>
      </c>
      <c r="F176">
        <v>192.75285271547108</v>
      </c>
    </row>
    <row r="177" spans="1:6" x14ac:dyDescent="0.3">
      <c r="A177" s="50"/>
      <c r="B177" s="50">
        <v>8</v>
      </c>
      <c r="C177" s="50">
        <v>248</v>
      </c>
      <c r="D177" s="51">
        <v>196.4</v>
      </c>
      <c r="E177" s="58">
        <v>195.76653552621551</v>
      </c>
      <c r="F177">
        <v>193.08973475656143</v>
      </c>
    </row>
    <row r="178" spans="1:6" x14ac:dyDescent="0.3">
      <c r="A178" s="50"/>
      <c r="B178" s="50">
        <v>9</v>
      </c>
      <c r="C178" s="50">
        <v>249</v>
      </c>
      <c r="D178" s="51">
        <v>198.8</v>
      </c>
      <c r="E178" s="58">
        <v>196.76604924044292</v>
      </c>
      <c r="F178">
        <v>193.42661679765177</v>
      </c>
    </row>
    <row r="179" spans="1:6" x14ac:dyDescent="0.3">
      <c r="A179" s="50"/>
      <c r="B179" s="50">
        <v>10</v>
      </c>
      <c r="C179" s="50">
        <v>250</v>
      </c>
      <c r="D179" s="51">
        <v>193.2</v>
      </c>
      <c r="E179" s="58">
        <v>199.07396589365285</v>
      </c>
      <c r="F179">
        <v>193.76349883874209</v>
      </c>
    </row>
    <row r="180" spans="1:6" x14ac:dyDescent="0.3">
      <c r="A180" s="50"/>
      <c r="B180" s="50">
        <v>11</v>
      </c>
      <c r="C180" s="50">
        <v>251</v>
      </c>
      <c r="D180" s="52" t="s">
        <v>66</v>
      </c>
      <c r="E180" s="61">
        <v>194.15890130480616</v>
      </c>
      <c r="F180">
        <v>194.10038087983244</v>
      </c>
    </row>
    <row r="181" spans="1:6" x14ac:dyDescent="0.3">
      <c r="A181" s="53"/>
      <c r="B181" s="53">
        <v>12</v>
      </c>
      <c r="C181" s="53">
        <v>252</v>
      </c>
      <c r="D181" s="55" t="s">
        <v>66</v>
      </c>
      <c r="E181" s="62">
        <v>194.48074056294874</v>
      </c>
      <c r="F181" s="11">
        <v>194.43726292092276</v>
      </c>
    </row>
  </sheetData>
  <mergeCells count="1">
    <mergeCell ref="H25:S31"/>
  </mergeCells>
  <pageMargins left="0.7" right="0.7" top="0.75" bottom="0.75" header="0.3" footer="0.3"/>
  <drawing r:id="rId1"/>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dimension ref="A1:W122"/>
  <sheetViews>
    <sheetView workbookViewId="0">
      <selection activeCell="G110" sqref="G110:H122"/>
    </sheetView>
  </sheetViews>
  <sheetFormatPr defaultRowHeight="14.4" x14ac:dyDescent="0.3"/>
  <cols>
    <col min="3" max="3" width="13.6640625" customWidth="1"/>
    <col min="8" max="8" width="24.109375" customWidth="1"/>
    <col min="14" max="14" width="10.44140625" customWidth="1"/>
    <col min="15" max="15" width="12.6640625" customWidth="1"/>
  </cols>
  <sheetData>
    <row r="1" spans="1:23" ht="14.25" customHeight="1" thickBot="1" x14ac:dyDescent="0.35"/>
    <row r="2" spans="1:23" ht="15" thickBot="1" x14ac:dyDescent="0.35">
      <c r="E2" s="123" t="s">
        <v>120</v>
      </c>
      <c r="F2" s="125"/>
      <c r="G2" s="124"/>
      <c r="H2" s="74" t="s">
        <v>122</v>
      </c>
    </row>
    <row r="3" spans="1:23" ht="15" thickBot="1" x14ac:dyDescent="0.35">
      <c r="A3" s="47" t="s">
        <v>0</v>
      </c>
      <c r="B3" s="47" t="s">
        <v>83</v>
      </c>
      <c r="C3" s="48" t="s">
        <v>108</v>
      </c>
      <c r="D3" s="49" t="s">
        <v>109</v>
      </c>
      <c r="E3" s="69" t="s">
        <v>86</v>
      </c>
      <c r="F3" s="18" t="s">
        <v>9</v>
      </c>
      <c r="G3" s="70" t="s">
        <v>121</v>
      </c>
      <c r="H3" s="73" t="s">
        <v>10</v>
      </c>
      <c r="K3" s="123" t="s">
        <v>120</v>
      </c>
      <c r="L3" s="124"/>
      <c r="N3" s="123" t="s">
        <v>122</v>
      </c>
      <c r="O3" s="124"/>
    </row>
    <row r="4" spans="1:23" ht="15" thickBot="1" x14ac:dyDescent="0.35">
      <c r="A4" s="50">
        <v>1997</v>
      </c>
      <c r="B4" s="50">
        <v>1</v>
      </c>
      <c r="C4" s="50">
        <v>145</v>
      </c>
      <c r="D4" s="51">
        <v>159.1</v>
      </c>
      <c r="E4" s="67">
        <f>D4</f>
        <v>159.1</v>
      </c>
      <c r="F4" s="68">
        <v>0</v>
      </c>
      <c r="H4">
        <f>TREND($D$4:$D$109,$C$4:$C$109,C4)</f>
        <v>157.1956974078646</v>
      </c>
      <c r="K4" s="71" t="s">
        <v>76</v>
      </c>
      <c r="L4" s="77">
        <v>0.82994719054514854</v>
      </c>
      <c r="N4" s="72" t="s">
        <v>78</v>
      </c>
      <c r="O4" s="78">
        <f>SUMXMY2($D$4:$D$109,$H$4:$H$109)/COUNT($H$4:$H$109)</f>
        <v>1.4861783110838189</v>
      </c>
    </row>
    <row r="5" spans="1:23" ht="15" thickBot="1" x14ac:dyDescent="0.35">
      <c r="A5" s="50"/>
      <c r="B5" s="50">
        <v>2</v>
      </c>
      <c r="C5" s="50">
        <v>146</v>
      </c>
      <c r="D5" s="51">
        <v>159.6</v>
      </c>
      <c r="E5" s="57">
        <f>$L$4*D5+(1-$L$4)*(E4+F4)</f>
        <v>159.51497359527258</v>
      </c>
      <c r="F5" s="57">
        <f>$L$5*(E5-E4)+(1-$L$5)*F4</f>
        <v>1.5670204539561666E-2</v>
      </c>
      <c r="G5" s="58">
        <f>E4+F4</f>
        <v>159.1</v>
      </c>
      <c r="H5">
        <f t="shared" ref="H5:H15" si="0">TREND($D$4:$D$109,$C$4:$C$109,C5)</f>
        <v>157.5513409073734</v>
      </c>
      <c r="K5" s="72" t="s">
        <v>77</v>
      </c>
      <c r="L5" s="78">
        <v>3.7761931645960117E-2</v>
      </c>
    </row>
    <row r="6" spans="1:23" ht="15" thickBot="1" x14ac:dyDescent="0.35">
      <c r="A6" s="50"/>
      <c r="B6" s="50">
        <v>3</v>
      </c>
      <c r="C6" s="50">
        <v>147</v>
      </c>
      <c r="D6" s="51">
        <v>160</v>
      </c>
      <c r="E6" s="57">
        <f t="shared" ref="E6:E16" si="1">$L$4*D6+(1-$L$4)*(E5+F5)</f>
        <v>159.92018465952299</v>
      </c>
      <c r="F6" s="57">
        <f t="shared" ref="F6:F16" si="2">$L$5*(E6-E5)+(1-$L$5)*F5</f>
        <v>3.038001985727122E-2</v>
      </c>
      <c r="G6" s="58">
        <f t="shared" ref="G6:G16" si="3">E5+F5</f>
        <v>159.53064379981214</v>
      </c>
      <c r="H6">
        <f t="shared" si="0"/>
        <v>157.90698440688217</v>
      </c>
      <c r="K6" s="72" t="s">
        <v>119</v>
      </c>
      <c r="L6" s="78">
        <f>SUMXMY2($D$5:$D$109,$G$5:$G$109)/COUNT($G$5:$G$109)</f>
        <v>0.70592783764633149</v>
      </c>
    </row>
    <row r="7" spans="1:23" x14ac:dyDescent="0.3">
      <c r="A7" s="50"/>
      <c r="B7" s="50">
        <v>4</v>
      </c>
      <c r="C7" s="50">
        <v>148</v>
      </c>
      <c r="D7" s="51">
        <v>160.19999999999999</v>
      </c>
      <c r="E7" s="57">
        <f t="shared" si="1"/>
        <v>160.15758282295133</v>
      </c>
      <c r="F7" s="57">
        <f t="shared" si="2"/>
        <v>3.8197424844275414E-2</v>
      </c>
      <c r="G7" s="58">
        <f t="shared" si="3"/>
        <v>159.95056467938025</v>
      </c>
      <c r="H7">
        <f t="shared" si="0"/>
        <v>158.26262790639095</v>
      </c>
    </row>
    <row r="8" spans="1:23" x14ac:dyDescent="0.3">
      <c r="A8" s="50"/>
      <c r="B8" s="50">
        <v>5</v>
      </c>
      <c r="C8" s="50">
        <v>149</v>
      </c>
      <c r="D8" s="51">
        <v>160.1</v>
      </c>
      <c r="E8" s="57">
        <f t="shared" si="1"/>
        <v>160.1162877002279</v>
      </c>
      <c r="F8" s="57">
        <f t="shared" si="2"/>
        <v>3.5195632696660643E-2</v>
      </c>
      <c r="G8" s="58">
        <f t="shared" si="3"/>
        <v>160.1957802477956</v>
      </c>
      <c r="H8">
        <f t="shared" si="0"/>
        <v>158.61827140589972</v>
      </c>
    </row>
    <row r="9" spans="1:23" ht="15" thickBot="1" x14ac:dyDescent="0.35">
      <c r="A9" s="50"/>
      <c r="B9" s="50">
        <v>6</v>
      </c>
      <c r="C9" s="50">
        <v>150</v>
      </c>
      <c r="D9" s="51">
        <v>160.30000000000001</v>
      </c>
      <c r="E9" s="57">
        <f t="shared" si="1"/>
        <v>160.27474432351295</v>
      </c>
      <c r="F9" s="57">
        <f t="shared" si="2"/>
        <v>3.9850205797872656E-2</v>
      </c>
      <c r="G9" s="58">
        <f t="shared" si="3"/>
        <v>160.15148333292456</v>
      </c>
      <c r="H9">
        <f t="shared" si="0"/>
        <v>158.97391490540849</v>
      </c>
    </row>
    <row r="10" spans="1:23" ht="15" thickBot="1" x14ac:dyDescent="0.35">
      <c r="A10" s="50"/>
      <c r="B10" s="50">
        <v>7</v>
      </c>
      <c r="C10" s="50">
        <v>151</v>
      </c>
      <c r="D10" s="51">
        <v>160.5</v>
      </c>
      <c r="E10" s="57">
        <f t="shared" si="1"/>
        <v>160.468471278821</v>
      </c>
      <c r="F10" s="57">
        <f t="shared" si="2"/>
        <v>4.5660889094778549E-2</v>
      </c>
      <c r="G10" s="58">
        <f t="shared" si="3"/>
        <v>160.31459452931082</v>
      </c>
      <c r="H10">
        <f t="shared" si="0"/>
        <v>159.32955840491729</v>
      </c>
      <c r="K10" s="123" t="s">
        <v>123</v>
      </c>
      <c r="L10" s="125"/>
      <c r="M10" s="125"/>
      <c r="N10" s="125"/>
      <c r="O10" s="125"/>
      <c r="P10" s="124"/>
      <c r="R10" s="123" t="s">
        <v>124</v>
      </c>
      <c r="S10" s="125"/>
      <c r="T10" s="125"/>
      <c r="U10" s="125"/>
      <c r="V10" s="125"/>
      <c r="W10" s="124"/>
    </row>
    <row r="11" spans="1:23" x14ac:dyDescent="0.3">
      <c r="A11" s="50"/>
      <c r="B11" s="50">
        <v>8</v>
      </c>
      <c r="C11" s="50">
        <v>152</v>
      </c>
      <c r="D11" s="51">
        <v>160.80000000000001</v>
      </c>
      <c r="E11" s="57">
        <f t="shared" si="1"/>
        <v>160.75138737202133</v>
      </c>
      <c r="F11" s="57">
        <f t="shared" si="2"/>
        <v>5.4620103894860605E-2</v>
      </c>
      <c r="G11" s="58">
        <f t="shared" si="3"/>
        <v>160.51413216791579</v>
      </c>
      <c r="H11">
        <f t="shared" si="0"/>
        <v>159.68520190442607</v>
      </c>
      <c r="K11" s="71" t="s">
        <v>114</v>
      </c>
      <c r="P11" s="77">
        <f>VLOOKUP(251,$C$4:$H$122,5)</f>
        <v>194.50221446918454</v>
      </c>
      <c r="R11" s="79" t="s">
        <v>114</v>
      </c>
      <c r="S11" s="80"/>
      <c r="T11" s="80"/>
      <c r="U11" s="80"/>
      <c r="V11" s="80"/>
      <c r="W11" s="81">
        <f>VLOOKUP(251,$C$4:$H$122,6)</f>
        <v>194.89390835579519</v>
      </c>
    </row>
    <row r="12" spans="1:23" ht="15" thickBot="1" x14ac:dyDescent="0.35">
      <c r="A12" s="50"/>
      <c r="B12" s="50">
        <v>9</v>
      </c>
      <c r="C12" s="50">
        <v>153</v>
      </c>
      <c r="D12" s="51">
        <v>161.19999999999999</v>
      </c>
      <c r="E12" s="57">
        <f t="shared" si="1"/>
        <v>161.1330004643753</v>
      </c>
      <c r="F12" s="57">
        <f t="shared" si="2"/>
        <v>6.6967990773761837E-2</v>
      </c>
      <c r="G12" s="58">
        <f t="shared" si="3"/>
        <v>160.80600747591618</v>
      </c>
      <c r="H12">
        <f t="shared" si="0"/>
        <v>160.04084540393484</v>
      </c>
      <c r="K12" s="72" t="s">
        <v>115</v>
      </c>
      <c r="L12" s="7"/>
      <c r="M12" s="7"/>
      <c r="N12" s="7"/>
      <c r="O12" s="7"/>
      <c r="P12" s="78">
        <f>VLOOKUP(251+13,$C$4:$H$122,5)</f>
        <v>198.39101017646323</v>
      </c>
      <c r="R12" s="72" t="s">
        <v>115</v>
      </c>
      <c r="S12" s="7"/>
      <c r="T12" s="7"/>
      <c r="U12" s="7"/>
      <c r="V12" s="7"/>
      <c r="W12" s="78">
        <f>VLOOKUP(251+13,$C$4:$H$122,6)</f>
        <v>199.16163034990052</v>
      </c>
    </row>
    <row r="13" spans="1:23" x14ac:dyDescent="0.3">
      <c r="A13" s="50"/>
      <c r="B13" s="50">
        <v>10</v>
      </c>
      <c r="C13" s="50">
        <v>154</v>
      </c>
      <c r="D13" s="51">
        <v>161.6</v>
      </c>
      <c r="E13" s="57">
        <f t="shared" si="1"/>
        <v>161.53197351192753</v>
      </c>
      <c r="F13" s="57">
        <f t="shared" si="2"/>
        <v>7.9505143033943543E-2</v>
      </c>
      <c r="G13" s="58">
        <f t="shared" si="3"/>
        <v>161.19996845514908</v>
      </c>
      <c r="H13">
        <f t="shared" si="0"/>
        <v>160.39648890344361</v>
      </c>
    </row>
    <row r="14" spans="1:23" x14ac:dyDescent="0.3">
      <c r="A14" s="50"/>
      <c r="B14" s="50">
        <v>11</v>
      </c>
      <c r="C14" s="50">
        <v>155</v>
      </c>
      <c r="D14" s="51">
        <v>161.5</v>
      </c>
      <c r="E14" s="57">
        <f t="shared" si="1"/>
        <v>161.51895725847044</v>
      </c>
      <c r="F14" s="57">
        <f t="shared" si="2"/>
        <v>7.6011356383860154E-2</v>
      </c>
      <c r="G14" s="58">
        <f t="shared" si="3"/>
        <v>161.61147865496147</v>
      </c>
      <c r="H14">
        <f t="shared" si="0"/>
        <v>160.75213240295238</v>
      </c>
    </row>
    <row r="15" spans="1:23" x14ac:dyDescent="0.3">
      <c r="A15" s="53"/>
      <c r="B15" s="53">
        <v>12</v>
      </c>
      <c r="C15" s="53">
        <v>156</v>
      </c>
      <c r="D15" s="54">
        <v>161.30000000000001</v>
      </c>
      <c r="E15" s="59">
        <f t="shared" si="1"/>
        <v>161.35016024165699</v>
      </c>
      <c r="F15" s="59">
        <f t="shared" si="2"/>
        <v>6.6766919328824906E-2</v>
      </c>
      <c r="G15" s="60">
        <f t="shared" si="3"/>
        <v>161.59496861485431</v>
      </c>
      <c r="H15" s="11">
        <f t="shared" si="0"/>
        <v>161.10777590246119</v>
      </c>
    </row>
    <row r="16" spans="1:23" x14ac:dyDescent="0.3">
      <c r="A16" s="50">
        <v>1998</v>
      </c>
      <c r="B16" s="50">
        <v>1</v>
      </c>
      <c r="C16" s="50">
        <v>157</v>
      </c>
      <c r="D16" s="51">
        <v>161.6</v>
      </c>
      <c r="E16" s="57">
        <f t="shared" si="1"/>
        <v>161.56886794939075</v>
      </c>
      <c r="F16" s="57">
        <f t="shared" si="2"/>
        <v>7.2504496994805212E-2</v>
      </c>
      <c r="G16" s="58">
        <f t="shared" si="3"/>
        <v>161.41692716098581</v>
      </c>
      <c r="H16">
        <f t="shared" ref="H16:H26" si="4">TREND($D$4:$D$109,$C$4:$C$109,C16)</f>
        <v>161.46341940196996</v>
      </c>
    </row>
    <row r="17" spans="1:22" x14ac:dyDescent="0.3">
      <c r="A17" s="50"/>
      <c r="B17" s="50">
        <v>2</v>
      </c>
      <c r="C17" s="50">
        <v>158</v>
      </c>
      <c r="D17" s="51">
        <v>161.9</v>
      </c>
      <c r="E17" s="57">
        <f t="shared" ref="E17:E26" si="5">$L$4*D17+(1-$L$4)*(E16+F16)</f>
        <v>161.85601965790545</v>
      </c>
      <c r="F17" s="57">
        <f t="shared" ref="F17:F28" si="6">$L$5*(E17-E16)+(1-$L$5)*F16</f>
        <v>8.0609990324215383E-2</v>
      </c>
      <c r="G17" s="58">
        <f t="shared" ref="G17:G26" si="7">E16+F16</f>
        <v>161.64137244638556</v>
      </c>
      <c r="H17">
        <f t="shared" si="4"/>
        <v>161.81906290147873</v>
      </c>
    </row>
    <row r="18" spans="1:22" x14ac:dyDescent="0.3">
      <c r="A18" s="50"/>
      <c r="B18" s="50">
        <v>3</v>
      </c>
      <c r="C18" s="50">
        <v>159</v>
      </c>
      <c r="D18" s="51">
        <v>162.19999999999999</v>
      </c>
      <c r="E18" s="57">
        <f t="shared" si="5"/>
        <v>162.15521313175435</v>
      </c>
      <c r="F18" s="57">
        <f t="shared" si="6"/>
        <v>8.8864124888010446E-2</v>
      </c>
      <c r="G18" s="58">
        <f t="shared" si="7"/>
        <v>161.93662964822965</v>
      </c>
      <c r="H18">
        <f t="shared" si="4"/>
        <v>162.1747064009875</v>
      </c>
    </row>
    <row r="19" spans="1:22" x14ac:dyDescent="0.3">
      <c r="A19" s="50"/>
      <c r="B19" s="50">
        <v>4</v>
      </c>
      <c r="C19" s="50">
        <v>160</v>
      </c>
      <c r="D19" s="51">
        <v>162.5</v>
      </c>
      <c r="E19" s="57">
        <f t="shared" si="5"/>
        <v>162.45647961848863</v>
      </c>
      <c r="F19" s="57">
        <f t="shared" si="6"/>
        <v>9.6884848357489686E-2</v>
      </c>
      <c r="G19" s="58">
        <f t="shared" si="7"/>
        <v>162.24407725664236</v>
      </c>
      <c r="H19">
        <f t="shared" si="4"/>
        <v>162.53034990049628</v>
      </c>
    </row>
    <row r="20" spans="1:22" x14ac:dyDescent="0.3">
      <c r="A20" s="50"/>
      <c r="B20" s="50">
        <v>5</v>
      </c>
      <c r="C20" s="50">
        <v>161</v>
      </c>
      <c r="D20" s="51">
        <v>162.80000000000001</v>
      </c>
      <c r="E20" s="57">
        <f t="shared" si="5"/>
        <v>162.7580589346758</v>
      </c>
      <c r="F20" s="57">
        <f t="shared" si="6"/>
        <v>0.10461450685998036</v>
      </c>
      <c r="G20" s="58">
        <f t="shared" si="7"/>
        <v>162.55336446684612</v>
      </c>
      <c r="H20">
        <f t="shared" si="4"/>
        <v>162.88599340000508</v>
      </c>
    </row>
    <row r="21" spans="1:22" x14ac:dyDescent="0.3">
      <c r="A21" s="50"/>
      <c r="B21" s="50">
        <v>6</v>
      </c>
      <c r="C21" s="50">
        <v>162</v>
      </c>
      <c r="D21" s="51">
        <v>163</v>
      </c>
      <c r="E21" s="57">
        <f t="shared" si="5"/>
        <v>162.97664723292039</v>
      </c>
      <c r="F21" s="57">
        <f t="shared" si="6"/>
        <v>0.10891837737967666</v>
      </c>
      <c r="G21" s="58">
        <f t="shared" si="7"/>
        <v>162.86267344153578</v>
      </c>
      <c r="H21">
        <f t="shared" si="4"/>
        <v>163.24163689951385</v>
      </c>
    </row>
    <row r="22" spans="1:22" x14ac:dyDescent="0.3">
      <c r="A22" s="50"/>
      <c r="B22" s="50">
        <v>7</v>
      </c>
      <c r="C22" s="50">
        <v>163</v>
      </c>
      <c r="D22" s="51">
        <v>163.19999999999999</v>
      </c>
      <c r="E22" s="57">
        <f t="shared" si="5"/>
        <v>163.18054011053326</v>
      </c>
      <c r="F22" s="57">
        <f t="shared" si="6"/>
        <v>0.11250479796559183</v>
      </c>
      <c r="G22" s="58">
        <f t="shared" si="7"/>
        <v>163.08556561030005</v>
      </c>
      <c r="H22">
        <f t="shared" si="4"/>
        <v>163.59728039902262</v>
      </c>
    </row>
    <row r="23" spans="1:22" x14ac:dyDescent="0.3">
      <c r="A23" s="50"/>
      <c r="B23" s="50">
        <v>8</v>
      </c>
      <c r="C23" s="50">
        <v>164</v>
      </c>
      <c r="D23" s="51">
        <v>163.4</v>
      </c>
      <c r="E23" s="57">
        <f t="shared" si="5"/>
        <v>163.38181198620475</v>
      </c>
      <c r="F23" s="57">
        <f t="shared" si="6"/>
        <v>0.11585681428633376</v>
      </c>
      <c r="G23" s="58">
        <f t="shared" si="7"/>
        <v>163.29304490849884</v>
      </c>
      <c r="H23">
        <f t="shared" si="4"/>
        <v>163.95292389853142</v>
      </c>
    </row>
    <row r="24" spans="1:22" x14ac:dyDescent="0.3">
      <c r="A24" s="50"/>
      <c r="B24" s="50">
        <v>9</v>
      </c>
      <c r="C24" s="50">
        <v>165</v>
      </c>
      <c r="D24" s="51">
        <v>163.6</v>
      </c>
      <c r="E24" s="57">
        <f t="shared" si="5"/>
        <v>163.58259829202862</v>
      </c>
      <c r="F24" s="57">
        <f t="shared" si="6"/>
        <v>0.11906391594050031</v>
      </c>
      <c r="G24" s="58">
        <f t="shared" si="7"/>
        <v>163.49766880049108</v>
      </c>
      <c r="H24">
        <f t="shared" si="4"/>
        <v>164.30856739804017</v>
      </c>
    </row>
    <row r="25" spans="1:22" x14ac:dyDescent="0.3">
      <c r="A25" s="50"/>
      <c r="B25" s="50">
        <v>10</v>
      </c>
      <c r="C25" s="50">
        <v>166</v>
      </c>
      <c r="D25" s="51">
        <v>164</v>
      </c>
      <c r="E25" s="57">
        <f t="shared" si="5"/>
        <v>163.94926682029859</v>
      </c>
      <c r="F25" s="57">
        <f t="shared" si="6"/>
        <v>0.12841394438651016</v>
      </c>
      <c r="G25" s="58">
        <f t="shared" si="7"/>
        <v>163.70166220796912</v>
      </c>
      <c r="H25">
        <f t="shared" si="4"/>
        <v>164.66421089754897</v>
      </c>
    </row>
    <row r="26" spans="1:22" x14ac:dyDescent="0.3">
      <c r="A26" s="50"/>
      <c r="B26" s="50">
        <v>11</v>
      </c>
      <c r="C26" s="50">
        <v>167</v>
      </c>
      <c r="D26" s="51">
        <v>164</v>
      </c>
      <c r="E26" s="57">
        <f t="shared" si="5"/>
        <v>164.01320983227529</v>
      </c>
      <c r="F26" s="57">
        <f t="shared" si="6"/>
        <v>0.12597939744369976</v>
      </c>
      <c r="G26" s="58">
        <f t="shared" si="7"/>
        <v>164.07768076468511</v>
      </c>
      <c r="H26">
        <f t="shared" si="4"/>
        <v>165.01985439705774</v>
      </c>
    </row>
    <row r="27" spans="1:22" x14ac:dyDescent="0.3">
      <c r="A27" s="53"/>
      <c r="B27" s="53">
        <v>12</v>
      </c>
      <c r="C27" s="53">
        <v>168</v>
      </c>
      <c r="D27" s="54">
        <v>163.9</v>
      </c>
      <c r="E27" s="59">
        <f>$L$4*D27+(1-$L$4)*(E26+F26)</f>
        <v>163.94067480050506</v>
      </c>
      <c r="F27" s="59">
        <f t="shared" si="6"/>
        <v>0.11848310913698659</v>
      </c>
      <c r="G27" s="60">
        <f>E26+F26</f>
        <v>164.13918922971899</v>
      </c>
      <c r="H27" s="11">
        <f>TREND($D$4:$D$109,$C$4:$C$109,C27)</f>
        <v>165.37549789656651</v>
      </c>
    </row>
    <row r="28" spans="1:22" x14ac:dyDescent="0.3">
      <c r="A28" s="50">
        <v>1999</v>
      </c>
      <c r="B28" s="50">
        <v>1</v>
      </c>
      <c r="C28" s="50">
        <v>169</v>
      </c>
      <c r="D28" s="51">
        <v>164.3</v>
      </c>
      <c r="E28" s="57">
        <f t="shared" ref="E28:E91" si="8">$L$4*D28+(1-$L$4)*(E27+F27)</f>
        <v>164.25904412589966</v>
      </c>
      <c r="F28" s="57">
        <f t="shared" si="6"/>
        <v>0.12603119877227614</v>
      </c>
      <c r="G28" s="58">
        <f t="shared" ref="G28:G91" si="9">E27+F27</f>
        <v>164.05915790964204</v>
      </c>
      <c r="H28">
        <f t="shared" ref="H28:H91" si="10">TREND($D$4:$D$109,$C$4:$C$109,C28)</f>
        <v>165.73114139607532</v>
      </c>
    </row>
    <row r="29" spans="1:22" x14ac:dyDescent="0.3">
      <c r="A29" s="50"/>
      <c r="B29" s="50">
        <v>2</v>
      </c>
      <c r="C29" s="50">
        <v>170</v>
      </c>
      <c r="D29" s="51">
        <v>164.5</v>
      </c>
      <c r="E29" s="57">
        <f t="shared" si="8"/>
        <v>164.48045673608479</v>
      </c>
      <c r="F29" s="57">
        <f t="shared" ref="F29:F92" si="11">$L$5*(E29-E28)+(1-$L$5)*F28</f>
        <v>0.12963298511034341</v>
      </c>
      <c r="G29" s="58">
        <f t="shared" si="9"/>
        <v>164.38507532467193</v>
      </c>
      <c r="H29">
        <f t="shared" si="10"/>
        <v>166.08678489558409</v>
      </c>
    </row>
    <row r="30" spans="1:22" x14ac:dyDescent="0.3">
      <c r="A30" s="50"/>
      <c r="B30" s="50">
        <v>3</v>
      </c>
      <c r="C30" s="50">
        <v>171</v>
      </c>
      <c r="D30" s="51">
        <v>165</v>
      </c>
      <c r="E30" s="57">
        <f t="shared" si="8"/>
        <v>164.93369466165393</v>
      </c>
      <c r="F30" s="57">
        <f t="shared" si="11"/>
        <v>0.1418529327522435</v>
      </c>
      <c r="G30" s="58">
        <f t="shared" si="9"/>
        <v>164.61008972119512</v>
      </c>
      <c r="H30">
        <f t="shared" si="10"/>
        <v>166.44242839509286</v>
      </c>
    </row>
    <row r="31" spans="1:22" x14ac:dyDescent="0.3">
      <c r="A31" s="50"/>
      <c r="B31" s="50">
        <v>4</v>
      </c>
      <c r="C31" s="50">
        <v>172</v>
      </c>
      <c r="D31" s="51">
        <v>166.2</v>
      </c>
      <c r="E31" s="57">
        <f t="shared" si="8"/>
        <v>166.00878370933049</v>
      </c>
      <c r="F31" s="57">
        <f t="shared" si="11"/>
        <v>0.17709373113355681</v>
      </c>
      <c r="G31" s="58">
        <f t="shared" si="9"/>
        <v>165.07554759440617</v>
      </c>
      <c r="H31">
        <f t="shared" si="10"/>
        <v>166.79807189460163</v>
      </c>
    </row>
    <row r="32" spans="1:22" x14ac:dyDescent="0.3">
      <c r="A32" s="50"/>
      <c r="B32" s="50">
        <v>5</v>
      </c>
      <c r="C32" s="50">
        <v>173</v>
      </c>
      <c r="D32" s="51">
        <v>166.2</v>
      </c>
      <c r="E32" s="57">
        <f t="shared" si="8"/>
        <v>166.19759841907421</v>
      </c>
      <c r="F32" s="57">
        <f t="shared" si="11"/>
        <v>0.17753633792665771</v>
      </c>
      <c r="G32" s="58">
        <f t="shared" si="9"/>
        <v>166.18587744046405</v>
      </c>
      <c r="H32">
        <f t="shared" si="10"/>
        <v>167.15371539411041</v>
      </c>
      <c r="K32" s="122" t="s">
        <v>125</v>
      </c>
      <c r="L32" s="122"/>
      <c r="M32" s="122"/>
      <c r="N32" s="122"/>
      <c r="O32" s="122"/>
      <c r="P32" s="122"/>
      <c r="Q32" s="122"/>
      <c r="R32" s="122"/>
      <c r="S32" s="122"/>
      <c r="T32" s="122"/>
      <c r="U32" s="122"/>
      <c r="V32" s="122"/>
    </row>
    <row r="33" spans="1:22" x14ac:dyDescent="0.3">
      <c r="A33" s="50"/>
      <c r="B33" s="50">
        <v>6</v>
      </c>
      <c r="C33" s="50">
        <v>174</v>
      </c>
      <c r="D33" s="51">
        <v>166.2</v>
      </c>
      <c r="E33" s="57">
        <f t="shared" si="8"/>
        <v>166.22978215746119</v>
      </c>
      <c r="F33" s="57">
        <f t="shared" si="11"/>
        <v>0.17204754299827765</v>
      </c>
      <c r="G33" s="58">
        <f t="shared" si="9"/>
        <v>166.37513475700086</v>
      </c>
      <c r="H33">
        <f t="shared" si="10"/>
        <v>167.50935889361921</v>
      </c>
      <c r="K33" s="122"/>
      <c r="L33" s="122"/>
      <c r="M33" s="122"/>
      <c r="N33" s="122"/>
      <c r="O33" s="122"/>
      <c r="P33" s="122"/>
      <c r="Q33" s="122"/>
      <c r="R33" s="122"/>
      <c r="S33" s="122"/>
      <c r="T33" s="122"/>
      <c r="U33" s="122"/>
      <c r="V33" s="122"/>
    </row>
    <row r="34" spans="1:22" x14ac:dyDescent="0.3">
      <c r="A34" s="50"/>
      <c r="B34" s="50">
        <v>7</v>
      </c>
      <c r="C34" s="50">
        <v>175</v>
      </c>
      <c r="D34" s="51">
        <v>166.7</v>
      </c>
      <c r="E34" s="57">
        <f t="shared" si="8"/>
        <v>166.64929530286713</v>
      </c>
      <c r="F34" s="57">
        <f t="shared" si="11"/>
        <v>0.18139232216112228</v>
      </c>
      <c r="G34" s="58">
        <f t="shared" si="9"/>
        <v>166.40182970045947</v>
      </c>
      <c r="H34">
        <f t="shared" si="10"/>
        <v>167.86500239312798</v>
      </c>
      <c r="K34" s="122"/>
      <c r="L34" s="122"/>
      <c r="M34" s="122"/>
      <c r="N34" s="122"/>
      <c r="O34" s="122"/>
      <c r="P34" s="122"/>
      <c r="Q34" s="122"/>
      <c r="R34" s="122"/>
      <c r="S34" s="122"/>
      <c r="T34" s="122"/>
      <c r="U34" s="122"/>
      <c r="V34" s="122"/>
    </row>
    <row r="35" spans="1:22" x14ac:dyDescent="0.3">
      <c r="A35" s="50"/>
      <c r="B35" s="50">
        <v>8</v>
      </c>
      <c r="C35" s="50">
        <v>176</v>
      </c>
      <c r="D35" s="51">
        <v>167.1</v>
      </c>
      <c r="E35" s="57">
        <f t="shared" si="8"/>
        <v>167.0542026740151</v>
      </c>
      <c r="F35" s="57">
        <f t="shared" si="11"/>
        <v>0.18983268216280708</v>
      </c>
      <c r="G35" s="58">
        <f t="shared" si="9"/>
        <v>166.83068762502825</v>
      </c>
      <c r="H35">
        <f t="shared" si="10"/>
        <v>168.22064589263675</v>
      </c>
      <c r="K35" s="122"/>
      <c r="L35" s="122"/>
      <c r="M35" s="122"/>
      <c r="N35" s="122"/>
      <c r="O35" s="122"/>
      <c r="P35" s="122"/>
      <c r="Q35" s="122"/>
      <c r="R35" s="122"/>
      <c r="S35" s="122"/>
      <c r="T35" s="122"/>
      <c r="U35" s="122"/>
      <c r="V35" s="122"/>
    </row>
    <row r="36" spans="1:22" x14ac:dyDescent="0.3">
      <c r="A36" s="50"/>
      <c r="B36" s="50">
        <v>9</v>
      </c>
      <c r="C36" s="50">
        <v>177</v>
      </c>
      <c r="D36" s="51">
        <v>167.9</v>
      </c>
      <c r="E36" s="57">
        <f t="shared" si="8"/>
        <v>167.78845136941499</v>
      </c>
      <c r="F36" s="57">
        <f t="shared" si="11"/>
        <v>0.2103908824416317</v>
      </c>
      <c r="G36" s="58">
        <f t="shared" si="9"/>
        <v>167.2440353561779</v>
      </c>
      <c r="H36">
        <f t="shared" si="10"/>
        <v>168.57628939214553</v>
      </c>
      <c r="K36" s="122"/>
      <c r="L36" s="122"/>
      <c r="M36" s="122"/>
      <c r="N36" s="122"/>
      <c r="O36" s="122"/>
      <c r="P36" s="122"/>
      <c r="Q36" s="122"/>
      <c r="R36" s="122"/>
      <c r="S36" s="122"/>
      <c r="T36" s="122"/>
      <c r="U36" s="122"/>
      <c r="V36" s="122"/>
    </row>
    <row r="37" spans="1:22" x14ac:dyDescent="0.3">
      <c r="A37" s="50"/>
      <c r="B37" s="50">
        <v>10</v>
      </c>
      <c r="C37" s="50">
        <v>178</v>
      </c>
      <c r="D37" s="51">
        <v>168.2</v>
      </c>
      <c r="E37" s="57">
        <f t="shared" si="8"/>
        <v>168.16579255978459</v>
      </c>
      <c r="F37" s="57">
        <f t="shared" si="11"/>
        <v>0.21669524855787986</v>
      </c>
      <c r="G37" s="58">
        <f t="shared" si="9"/>
        <v>167.99884225185662</v>
      </c>
      <c r="H37">
        <f t="shared" si="10"/>
        <v>168.9319328916543</v>
      </c>
      <c r="K37" s="122"/>
      <c r="L37" s="122"/>
      <c r="M37" s="122"/>
      <c r="N37" s="122"/>
      <c r="O37" s="122"/>
      <c r="P37" s="122"/>
      <c r="Q37" s="122"/>
      <c r="R37" s="122"/>
      <c r="S37" s="122"/>
      <c r="T37" s="122"/>
      <c r="U37" s="122"/>
      <c r="V37" s="122"/>
    </row>
    <row r="38" spans="1:22" x14ac:dyDescent="0.3">
      <c r="A38" s="50"/>
      <c r="B38" s="50">
        <v>11</v>
      </c>
      <c r="C38" s="50">
        <v>179</v>
      </c>
      <c r="D38" s="51">
        <v>168.3</v>
      </c>
      <c r="E38" s="57">
        <f t="shared" si="8"/>
        <v>168.31402728355442</v>
      </c>
      <c r="F38" s="57">
        <f t="shared" si="11"/>
        <v>0.21411004690038704</v>
      </c>
      <c r="G38" s="58">
        <f t="shared" si="9"/>
        <v>168.38248780834246</v>
      </c>
      <c r="H38">
        <f t="shared" si="10"/>
        <v>169.2875763911631</v>
      </c>
      <c r="K38" s="122"/>
      <c r="L38" s="122"/>
      <c r="M38" s="122"/>
      <c r="N38" s="122"/>
      <c r="O38" s="122"/>
      <c r="P38" s="122"/>
      <c r="Q38" s="122"/>
      <c r="R38" s="122"/>
      <c r="S38" s="122"/>
      <c r="T38" s="122"/>
      <c r="U38" s="122"/>
      <c r="V38" s="122"/>
    </row>
    <row r="39" spans="1:22" x14ac:dyDescent="0.3">
      <c r="A39" s="53"/>
      <c r="B39" s="53">
        <v>12</v>
      </c>
      <c r="C39" s="53">
        <v>180</v>
      </c>
      <c r="D39" s="54">
        <v>168.3</v>
      </c>
      <c r="E39" s="59">
        <f t="shared" si="8"/>
        <v>168.33879539398538</v>
      </c>
      <c r="F39" s="59">
        <f t="shared" si="11"/>
        <v>0.20696012963771462</v>
      </c>
      <c r="G39" s="60">
        <f t="shared" si="9"/>
        <v>168.5281373304548</v>
      </c>
      <c r="H39" s="11">
        <f t="shared" si="10"/>
        <v>169.64321989067187</v>
      </c>
    </row>
    <row r="40" spans="1:22" x14ac:dyDescent="0.3">
      <c r="A40" s="50">
        <v>2000</v>
      </c>
      <c r="B40" s="50">
        <v>1</v>
      </c>
      <c r="C40" s="50">
        <v>181</v>
      </c>
      <c r="D40" s="51">
        <v>166.6</v>
      </c>
      <c r="E40" s="57">
        <f t="shared" si="8"/>
        <v>166.9308811933044</v>
      </c>
      <c r="F40" s="57">
        <f t="shared" si="11"/>
        <v>0.14597935555940456</v>
      </c>
      <c r="G40" s="58">
        <f t="shared" si="9"/>
        <v>168.54575552362309</v>
      </c>
      <c r="H40">
        <f t="shared" si="10"/>
        <v>169.99886339018065</v>
      </c>
    </row>
    <row r="41" spans="1:22" x14ac:dyDescent="0.3">
      <c r="A41" s="50"/>
      <c r="B41" s="50">
        <v>2</v>
      </c>
      <c r="C41" s="50">
        <v>182</v>
      </c>
      <c r="D41" s="51">
        <v>168.8</v>
      </c>
      <c r="E41" s="57">
        <f t="shared" si="8"/>
        <v>168.50697529525183</v>
      </c>
      <c r="F41" s="57">
        <f t="shared" si="11"/>
        <v>0.19998325085838889</v>
      </c>
      <c r="G41" s="58">
        <f t="shared" si="9"/>
        <v>167.07686054886381</v>
      </c>
      <c r="H41">
        <f t="shared" si="10"/>
        <v>170.35450688968945</v>
      </c>
    </row>
    <row r="42" spans="1:22" x14ac:dyDescent="0.3">
      <c r="A42" s="50"/>
      <c r="B42" s="50">
        <v>3</v>
      </c>
      <c r="C42" s="50">
        <v>183</v>
      </c>
      <c r="D42" s="51">
        <v>169.8</v>
      </c>
      <c r="E42" s="57">
        <f t="shared" si="8"/>
        <v>169.61412522991543</v>
      </c>
      <c r="F42" s="57">
        <f t="shared" si="11"/>
        <v>0.23423961716373345</v>
      </c>
      <c r="G42" s="58">
        <f t="shared" si="9"/>
        <v>168.70695854611023</v>
      </c>
      <c r="H42">
        <f t="shared" si="10"/>
        <v>170.71015038919819</v>
      </c>
    </row>
    <row r="43" spans="1:22" x14ac:dyDescent="0.3">
      <c r="A43" s="50"/>
      <c r="B43" s="50">
        <v>4</v>
      </c>
      <c r="C43" s="50">
        <v>184</v>
      </c>
      <c r="D43" s="51">
        <v>171.2</v>
      </c>
      <c r="E43" s="57">
        <f t="shared" si="8"/>
        <v>170.97015064488787</v>
      </c>
      <c r="F43" s="57">
        <f t="shared" si="11"/>
        <v>0.27660041578199451</v>
      </c>
      <c r="G43" s="58">
        <f t="shared" si="9"/>
        <v>169.84836484707915</v>
      </c>
      <c r="H43">
        <f t="shared" si="10"/>
        <v>171.06579388870699</v>
      </c>
    </row>
    <row r="44" spans="1:22" x14ac:dyDescent="0.3">
      <c r="A44" s="50"/>
      <c r="B44" s="50">
        <v>5</v>
      </c>
      <c r="C44" s="50">
        <v>185</v>
      </c>
      <c r="D44" s="51">
        <v>171.3</v>
      </c>
      <c r="E44" s="57">
        <f t="shared" si="8"/>
        <v>171.29094486826642</v>
      </c>
      <c r="F44" s="57">
        <f t="shared" si="11"/>
        <v>0.27826925932363061</v>
      </c>
      <c r="G44" s="58">
        <f t="shared" si="9"/>
        <v>171.24675106066985</v>
      </c>
      <c r="H44">
        <f t="shared" si="10"/>
        <v>171.42143738821576</v>
      </c>
    </row>
    <row r="45" spans="1:22" x14ac:dyDescent="0.3">
      <c r="A45" s="50"/>
      <c r="B45" s="50">
        <v>6</v>
      </c>
      <c r="C45" s="50">
        <v>186</v>
      </c>
      <c r="D45" s="51">
        <v>171.5</v>
      </c>
      <c r="E45" s="57">
        <f t="shared" si="8"/>
        <v>171.51177005685065</v>
      </c>
      <c r="F45" s="57">
        <f t="shared" si="11"/>
        <v>0.27610006025090361</v>
      </c>
      <c r="G45" s="58">
        <f t="shared" si="9"/>
        <v>171.56921412759004</v>
      </c>
      <c r="H45">
        <f t="shared" si="10"/>
        <v>171.77708088772454</v>
      </c>
    </row>
    <row r="46" spans="1:22" x14ac:dyDescent="0.3">
      <c r="A46" s="50"/>
      <c r="B46" s="50">
        <v>7</v>
      </c>
      <c r="C46" s="50">
        <v>187</v>
      </c>
      <c r="D46" s="51">
        <v>172.4</v>
      </c>
      <c r="E46" s="57">
        <f t="shared" si="8"/>
        <v>172.29590559366187</v>
      </c>
      <c r="F46" s="57">
        <f t="shared" si="11"/>
        <v>0.29528446119049706</v>
      </c>
      <c r="G46" s="58">
        <f t="shared" si="9"/>
        <v>171.78787011710156</v>
      </c>
      <c r="H46">
        <f t="shared" si="10"/>
        <v>172.13272438723334</v>
      </c>
    </row>
    <row r="47" spans="1:22" x14ac:dyDescent="0.3">
      <c r="A47" s="50"/>
      <c r="B47" s="50">
        <v>8</v>
      </c>
      <c r="C47" s="50">
        <v>188</v>
      </c>
      <c r="D47" s="51">
        <v>172.8</v>
      </c>
      <c r="E47" s="57">
        <f t="shared" si="8"/>
        <v>172.76449128218556</v>
      </c>
      <c r="F47" s="57">
        <f t="shared" si="11"/>
        <v>0.30182865029121408</v>
      </c>
      <c r="G47" s="58">
        <f t="shared" si="9"/>
        <v>172.59119005485238</v>
      </c>
      <c r="H47">
        <f t="shared" si="10"/>
        <v>172.48836788674208</v>
      </c>
    </row>
    <row r="48" spans="1:22" x14ac:dyDescent="0.3">
      <c r="A48" s="50"/>
      <c r="B48" s="50">
        <v>9</v>
      </c>
      <c r="C48" s="50">
        <v>189</v>
      </c>
      <c r="D48" s="51">
        <v>173.7</v>
      </c>
      <c r="E48" s="57">
        <f t="shared" si="8"/>
        <v>173.59224092422212</v>
      </c>
      <c r="F48" s="57">
        <f t="shared" si="11"/>
        <v>0.32168844283267761</v>
      </c>
      <c r="G48" s="58">
        <f t="shared" si="9"/>
        <v>173.06631993247677</v>
      </c>
      <c r="H48">
        <f t="shared" si="10"/>
        <v>172.84401138625088</v>
      </c>
    </row>
    <row r="49" spans="1:8" x14ac:dyDescent="0.3">
      <c r="A49" s="50"/>
      <c r="B49" s="50">
        <v>10</v>
      </c>
      <c r="C49" s="50">
        <v>190</v>
      </c>
      <c r="D49" s="51">
        <v>174</v>
      </c>
      <c r="E49" s="57">
        <f t="shared" si="8"/>
        <v>173.9853634470561</v>
      </c>
      <c r="F49" s="57">
        <f t="shared" si="11"/>
        <v>0.32438593167887875</v>
      </c>
      <c r="G49" s="58">
        <f t="shared" si="9"/>
        <v>173.91392936705481</v>
      </c>
      <c r="H49">
        <f t="shared" si="10"/>
        <v>173.19965488575966</v>
      </c>
    </row>
    <row r="50" spans="1:8" x14ac:dyDescent="0.3">
      <c r="A50" s="50"/>
      <c r="B50" s="50">
        <v>11</v>
      </c>
      <c r="C50" s="50">
        <v>191</v>
      </c>
      <c r="D50" s="51">
        <v>174.1</v>
      </c>
      <c r="E50" s="57">
        <f t="shared" si="8"/>
        <v>174.13566847113529</v>
      </c>
      <c r="F50" s="57">
        <f t="shared" si="11"/>
        <v>0.31781230034523256</v>
      </c>
      <c r="G50" s="58">
        <f t="shared" si="9"/>
        <v>174.30974937873498</v>
      </c>
      <c r="H50">
        <f t="shared" si="10"/>
        <v>173.55529838526843</v>
      </c>
    </row>
    <row r="51" spans="1:8" x14ac:dyDescent="0.3">
      <c r="A51" s="53"/>
      <c r="B51" s="53">
        <v>12</v>
      </c>
      <c r="C51" s="53">
        <v>192</v>
      </c>
      <c r="D51" s="54">
        <v>174</v>
      </c>
      <c r="E51" s="59">
        <f t="shared" si="8"/>
        <v>174.07711567922402</v>
      </c>
      <c r="F51" s="59">
        <f t="shared" si="11"/>
        <v>0.30360002745751713</v>
      </c>
      <c r="G51" s="60">
        <f t="shared" si="9"/>
        <v>174.45348077148051</v>
      </c>
      <c r="H51" s="11">
        <f t="shared" si="10"/>
        <v>173.91094188477723</v>
      </c>
    </row>
    <row r="52" spans="1:8" x14ac:dyDescent="0.3">
      <c r="A52" s="50">
        <v>2001</v>
      </c>
      <c r="B52" s="50">
        <v>1</v>
      </c>
      <c r="C52" s="50">
        <v>193</v>
      </c>
      <c r="D52" s="51">
        <v>175.1</v>
      </c>
      <c r="E52" s="57">
        <f t="shared" si="8"/>
        <v>174.97768368512445</v>
      </c>
      <c r="F52" s="57">
        <f t="shared" si="11"/>
        <v>0.32614269145430519</v>
      </c>
      <c r="G52" s="58">
        <f t="shared" si="9"/>
        <v>174.38071570668154</v>
      </c>
      <c r="H52">
        <f t="shared" si="10"/>
        <v>174.26658538428597</v>
      </c>
    </row>
    <row r="53" spans="1:8" x14ac:dyDescent="0.3">
      <c r="A53" s="50"/>
      <c r="B53" s="50">
        <v>2</v>
      </c>
      <c r="C53" s="50">
        <v>194</v>
      </c>
      <c r="D53" s="51">
        <v>175.8</v>
      </c>
      <c r="E53" s="57">
        <f t="shared" si="8"/>
        <v>175.71562428135982</v>
      </c>
      <c r="F53" s="57">
        <f t="shared" si="11"/>
        <v>0.34169297578659757</v>
      </c>
      <c r="G53" s="58">
        <f t="shared" si="9"/>
        <v>175.30382637657874</v>
      </c>
      <c r="H53">
        <f t="shared" si="10"/>
        <v>174.62222888379478</v>
      </c>
    </row>
    <row r="54" spans="1:8" x14ac:dyDescent="0.3">
      <c r="A54" s="50"/>
      <c r="B54" s="50">
        <v>3</v>
      </c>
      <c r="C54" s="50">
        <v>195</v>
      </c>
      <c r="D54" s="51">
        <v>176.2</v>
      </c>
      <c r="E54" s="57">
        <f t="shared" si="8"/>
        <v>176.17573639871699</v>
      </c>
      <c r="F54" s="57">
        <f t="shared" si="11"/>
        <v>0.34616471131615884</v>
      </c>
      <c r="G54" s="58">
        <f t="shared" si="9"/>
        <v>176.05731725714642</v>
      </c>
      <c r="H54">
        <f t="shared" si="10"/>
        <v>174.97787238330355</v>
      </c>
    </row>
    <row r="55" spans="1:8" x14ac:dyDescent="0.3">
      <c r="A55" s="50"/>
      <c r="B55" s="50">
        <v>4</v>
      </c>
      <c r="C55" s="50">
        <v>196</v>
      </c>
      <c r="D55" s="51">
        <v>176.9</v>
      </c>
      <c r="E55" s="57">
        <f t="shared" si="8"/>
        <v>176.83570322150939</v>
      </c>
      <c r="F55" s="57">
        <f t="shared" si="11"/>
        <v>0.35801448520008261</v>
      </c>
      <c r="G55" s="58">
        <f t="shared" si="9"/>
        <v>176.52190111003316</v>
      </c>
      <c r="H55">
        <f t="shared" si="10"/>
        <v>175.33351588281232</v>
      </c>
    </row>
    <row r="56" spans="1:8" x14ac:dyDescent="0.3">
      <c r="A56" s="50"/>
      <c r="B56" s="50">
        <v>5</v>
      </c>
      <c r="C56" s="50">
        <v>197</v>
      </c>
      <c r="D56" s="51">
        <v>177.7</v>
      </c>
      <c r="E56" s="57">
        <f t="shared" si="8"/>
        <v>177.6139052736487</v>
      </c>
      <c r="F56" s="57">
        <f t="shared" si="11"/>
        <v>0.37388157938132388</v>
      </c>
      <c r="G56" s="58">
        <f t="shared" si="9"/>
        <v>177.19371770670946</v>
      </c>
      <c r="H56">
        <f t="shared" si="10"/>
        <v>175.68915938232112</v>
      </c>
    </row>
    <row r="57" spans="1:8" x14ac:dyDescent="0.3">
      <c r="A57" s="50"/>
      <c r="B57" s="50">
        <v>6</v>
      </c>
      <c r="C57" s="50">
        <v>198</v>
      </c>
      <c r="D57" s="51">
        <v>178</v>
      </c>
      <c r="E57" s="57">
        <f t="shared" si="8"/>
        <v>177.99792312004547</v>
      </c>
      <c r="F57" s="57">
        <f t="shared" si="11"/>
        <v>0.37426434440350648</v>
      </c>
      <c r="G57" s="58">
        <f t="shared" si="9"/>
        <v>177.98778685303003</v>
      </c>
      <c r="H57">
        <f t="shared" si="10"/>
        <v>176.0448028818299</v>
      </c>
    </row>
    <row r="58" spans="1:8" x14ac:dyDescent="0.3">
      <c r="A58" s="50"/>
      <c r="B58" s="50">
        <v>7</v>
      </c>
      <c r="C58" s="50">
        <v>199</v>
      </c>
      <c r="D58" s="51">
        <v>177.5</v>
      </c>
      <c r="E58" s="57">
        <f t="shared" si="8"/>
        <v>177.64831792870083</v>
      </c>
      <c r="F58" s="57">
        <f t="shared" si="11"/>
        <v>0.34692963247399222</v>
      </c>
      <c r="G58" s="58">
        <f t="shared" si="9"/>
        <v>178.37218746444898</v>
      </c>
      <c r="H58">
        <f t="shared" si="10"/>
        <v>176.40044638133867</v>
      </c>
    </row>
    <row r="59" spans="1:8" x14ac:dyDescent="0.3">
      <c r="A59" s="50"/>
      <c r="B59" s="50">
        <v>8</v>
      </c>
      <c r="C59" s="50">
        <v>200</v>
      </c>
      <c r="D59" s="51">
        <v>177.5</v>
      </c>
      <c r="E59" s="57">
        <f t="shared" si="8"/>
        <v>177.58421823915344</v>
      </c>
      <c r="F59" s="57">
        <f t="shared" si="11"/>
        <v>0.33140837131133544</v>
      </c>
      <c r="G59" s="58">
        <f t="shared" si="9"/>
        <v>177.99524756117484</v>
      </c>
      <c r="H59">
        <f t="shared" si="10"/>
        <v>176.75608988084747</v>
      </c>
    </row>
    <row r="60" spans="1:8" x14ac:dyDescent="0.3">
      <c r="A60" s="50"/>
      <c r="B60" s="50">
        <v>9</v>
      </c>
      <c r="C60" s="50">
        <v>201</v>
      </c>
      <c r="D60" s="51">
        <v>178.3</v>
      </c>
      <c r="E60" s="57">
        <f t="shared" si="8"/>
        <v>178.23463622522988</v>
      </c>
      <c r="F60" s="57">
        <f t="shared" si="11"/>
        <v>0.34345479057849915</v>
      </c>
      <c r="G60" s="58">
        <f t="shared" si="9"/>
        <v>177.91562661046478</v>
      </c>
      <c r="H60">
        <f t="shared" si="10"/>
        <v>177.11173338035621</v>
      </c>
    </row>
    <row r="61" spans="1:8" x14ac:dyDescent="0.3">
      <c r="A61" s="50"/>
      <c r="B61" s="50">
        <v>10</v>
      </c>
      <c r="C61" s="50">
        <v>202</v>
      </c>
      <c r="D61" s="51">
        <v>177.7</v>
      </c>
      <c r="E61" s="57">
        <f t="shared" si="8"/>
        <v>177.84932184419526</v>
      </c>
      <c r="F61" s="57">
        <f t="shared" si="11"/>
        <v>0.31593505893436169</v>
      </c>
      <c r="G61" s="58">
        <f t="shared" si="9"/>
        <v>178.57809101580838</v>
      </c>
      <c r="H61">
        <f t="shared" si="10"/>
        <v>177.46737687986501</v>
      </c>
    </row>
    <row r="62" spans="1:8" x14ac:dyDescent="0.3">
      <c r="A62" s="50"/>
      <c r="B62" s="50">
        <v>11</v>
      </c>
      <c r="C62" s="50">
        <v>203</v>
      </c>
      <c r="D62" s="51">
        <v>177.4</v>
      </c>
      <c r="E62" s="57">
        <f t="shared" si="8"/>
        <v>177.53013408633191</v>
      </c>
      <c r="F62" s="57">
        <f t="shared" si="11"/>
        <v>0.29195159453965697</v>
      </c>
      <c r="G62" s="58">
        <f t="shared" si="9"/>
        <v>178.16525690312963</v>
      </c>
      <c r="H62">
        <f t="shared" si="10"/>
        <v>177.82302037937379</v>
      </c>
    </row>
    <row r="63" spans="1:8" x14ac:dyDescent="0.3">
      <c r="A63" s="53"/>
      <c r="B63" s="53">
        <v>12</v>
      </c>
      <c r="C63" s="53">
        <v>204</v>
      </c>
      <c r="D63" s="54">
        <v>176.7</v>
      </c>
      <c r="E63" s="59">
        <f t="shared" si="8"/>
        <v>176.89081382248128</v>
      </c>
      <c r="F63" s="59">
        <f t="shared" si="11"/>
        <v>0.25678497027931652</v>
      </c>
      <c r="G63" s="60">
        <f t="shared" si="9"/>
        <v>177.82208568087157</v>
      </c>
      <c r="H63" s="11">
        <f t="shared" si="10"/>
        <v>178.17866387888256</v>
      </c>
    </row>
    <row r="64" spans="1:8" x14ac:dyDescent="0.3">
      <c r="A64" s="50">
        <v>2002</v>
      </c>
      <c r="B64" s="50">
        <v>1</v>
      </c>
      <c r="C64" s="50">
        <v>205</v>
      </c>
      <c r="D64" s="51">
        <v>177.1</v>
      </c>
      <c r="E64" s="57">
        <f t="shared" si="8"/>
        <v>177.1080943084356</v>
      </c>
      <c r="F64" s="57">
        <f t="shared" si="11"/>
        <v>0.25529320464252708</v>
      </c>
      <c r="G64" s="58">
        <f t="shared" si="9"/>
        <v>177.14759879276059</v>
      </c>
      <c r="H64">
        <f t="shared" si="10"/>
        <v>178.53430737839136</v>
      </c>
    </row>
    <row r="65" spans="1:8" x14ac:dyDescent="0.3">
      <c r="A65" s="50"/>
      <c r="B65" s="50">
        <v>2</v>
      </c>
      <c r="C65" s="50">
        <v>206</v>
      </c>
      <c r="D65" s="51">
        <v>177.8</v>
      </c>
      <c r="E65" s="57">
        <f t="shared" si="8"/>
        <v>177.72575281995589</v>
      </c>
      <c r="F65" s="57">
        <f t="shared" si="11"/>
        <v>0.26897681859171252</v>
      </c>
      <c r="G65" s="58">
        <f t="shared" si="9"/>
        <v>177.36338751307812</v>
      </c>
      <c r="H65">
        <f t="shared" si="10"/>
        <v>178.88995087790011</v>
      </c>
    </row>
    <row r="66" spans="1:8" x14ac:dyDescent="0.3">
      <c r="A66" s="50"/>
      <c r="B66" s="50">
        <v>3</v>
      </c>
      <c r="C66" s="50">
        <v>207</v>
      </c>
      <c r="D66" s="51">
        <v>178.8</v>
      </c>
      <c r="E66" s="57">
        <f t="shared" si="8"/>
        <v>178.66306151266429</v>
      </c>
      <c r="F66" s="57">
        <f t="shared" si="11"/>
        <v>0.29421432113892326</v>
      </c>
      <c r="G66" s="58">
        <f t="shared" si="9"/>
        <v>177.9947296385476</v>
      </c>
      <c r="H66">
        <f t="shared" si="10"/>
        <v>179.24559437740891</v>
      </c>
    </row>
    <row r="67" spans="1:8" x14ac:dyDescent="0.3">
      <c r="A67" s="50"/>
      <c r="B67" s="50">
        <v>4</v>
      </c>
      <c r="C67" s="50">
        <v>208</v>
      </c>
      <c r="D67" s="51">
        <v>179.8</v>
      </c>
      <c r="E67" s="57">
        <f t="shared" si="8"/>
        <v>179.65669238794274</v>
      </c>
      <c r="F67" s="57">
        <f t="shared" si="11"/>
        <v>0.32062564124839321</v>
      </c>
      <c r="G67" s="58">
        <f t="shared" si="9"/>
        <v>178.95727583380321</v>
      </c>
      <c r="H67">
        <f t="shared" si="10"/>
        <v>179.60123787691768</v>
      </c>
    </row>
    <row r="68" spans="1:8" x14ac:dyDescent="0.3">
      <c r="A68" s="50"/>
      <c r="B68" s="50">
        <v>5</v>
      </c>
      <c r="C68" s="50">
        <v>209</v>
      </c>
      <c r="D68" s="51">
        <v>179.8</v>
      </c>
      <c r="E68" s="57">
        <f t="shared" si="8"/>
        <v>179.83015342903096</v>
      </c>
      <c r="F68" s="57">
        <f t="shared" si="11"/>
        <v>0.31506842167643961</v>
      </c>
      <c r="G68" s="58">
        <f t="shared" si="9"/>
        <v>179.97731802919114</v>
      </c>
      <c r="H68">
        <f t="shared" si="10"/>
        <v>179.95688137642645</v>
      </c>
    </row>
    <row r="69" spans="1:8" x14ac:dyDescent="0.3">
      <c r="A69" s="50"/>
      <c r="B69" s="50">
        <v>6</v>
      </c>
      <c r="C69" s="50">
        <v>210</v>
      </c>
      <c r="D69" s="51">
        <v>179.9</v>
      </c>
      <c r="E69" s="57">
        <f t="shared" si="8"/>
        <v>179.9417006646525</v>
      </c>
      <c r="F69" s="57">
        <f t="shared" si="11"/>
        <v>0.30738306856012992</v>
      </c>
      <c r="G69" s="58">
        <f t="shared" si="9"/>
        <v>180.1452218507074</v>
      </c>
      <c r="H69">
        <f t="shared" si="10"/>
        <v>180.31252487593525</v>
      </c>
    </row>
    <row r="70" spans="1:8" x14ac:dyDescent="0.3">
      <c r="A70" s="50"/>
      <c r="B70" s="50">
        <v>7</v>
      </c>
      <c r="C70" s="50">
        <v>211</v>
      </c>
      <c r="D70" s="51">
        <v>180.1</v>
      </c>
      <c r="E70" s="57">
        <f t="shared" si="8"/>
        <v>180.1253521076768</v>
      </c>
      <c r="F70" s="57">
        <f t="shared" si="11"/>
        <v>0.30271072337420252</v>
      </c>
      <c r="G70" s="58">
        <f t="shared" si="9"/>
        <v>180.24908373321264</v>
      </c>
      <c r="H70">
        <f t="shared" si="10"/>
        <v>180.668168375444</v>
      </c>
    </row>
    <row r="71" spans="1:8" x14ac:dyDescent="0.3">
      <c r="A71" s="50"/>
      <c r="B71" s="50">
        <v>8</v>
      </c>
      <c r="C71" s="50">
        <v>212</v>
      </c>
      <c r="D71" s="51">
        <v>180.7</v>
      </c>
      <c r="E71" s="57">
        <f t="shared" si="8"/>
        <v>180.653756320425</v>
      </c>
      <c r="F71" s="57">
        <f t="shared" si="11"/>
        <v>0.31123334549288162</v>
      </c>
      <c r="G71" s="58">
        <f t="shared" si="9"/>
        <v>180.42806283105099</v>
      </c>
      <c r="H71">
        <f t="shared" si="10"/>
        <v>181.0238118749528</v>
      </c>
    </row>
    <row r="72" spans="1:8" x14ac:dyDescent="0.3">
      <c r="A72" s="50"/>
      <c r="B72" s="50">
        <v>9</v>
      </c>
      <c r="C72" s="50">
        <v>213</v>
      </c>
      <c r="D72" s="51">
        <v>181</v>
      </c>
      <c r="E72" s="57">
        <f t="shared" si="8"/>
        <v>180.99404639432939</v>
      </c>
      <c r="F72" s="57">
        <f t="shared" si="11"/>
        <v>0.31233058368501204</v>
      </c>
      <c r="G72" s="58">
        <f t="shared" si="9"/>
        <v>180.9649896659179</v>
      </c>
      <c r="H72">
        <f t="shared" si="10"/>
        <v>181.37945537446157</v>
      </c>
    </row>
    <row r="73" spans="1:8" x14ac:dyDescent="0.3">
      <c r="A73" s="50"/>
      <c r="B73" s="50">
        <v>10</v>
      </c>
      <c r="C73" s="50">
        <v>214</v>
      </c>
      <c r="D73" s="51">
        <v>181.3</v>
      </c>
      <c r="E73" s="57">
        <f t="shared" si="8"/>
        <v>181.30108442302719</v>
      </c>
      <c r="F73" s="57">
        <f t="shared" si="11"/>
        <v>0.31213072658535262</v>
      </c>
      <c r="G73" s="58">
        <f t="shared" si="9"/>
        <v>181.30637697801441</v>
      </c>
      <c r="H73">
        <f t="shared" si="10"/>
        <v>181.73509887397034</v>
      </c>
    </row>
    <row r="74" spans="1:8" x14ac:dyDescent="0.3">
      <c r="A74" s="50"/>
      <c r="B74" s="50">
        <v>11</v>
      </c>
      <c r="C74" s="50">
        <v>215</v>
      </c>
      <c r="D74" s="51">
        <v>181.3</v>
      </c>
      <c r="E74" s="57">
        <f t="shared" si="8"/>
        <v>181.35326311615543</v>
      </c>
      <c r="F74" s="57">
        <f t="shared" si="11"/>
        <v>0.30231443566671684</v>
      </c>
      <c r="G74" s="58">
        <f t="shared" si="9"/>
        <v>181.61321514961256</v>
      </c>
      <c r="H74">
        <f t="shared" si="10"/>
        <v>182.09074237347915</v>
      </c>
    </row>
    <row r="75" spans="1:8" x14ac:dyDescent="0.3">
      <c r="A75" s="53"/>
      <c r="B75" s="53">
        <v>12</v>
      </c>
      <c r="C75" s="53">
        <v>216</v>
      </c>
      <c r="D75" s="54">
        <v>180.9</v>
      </c>
      <c r="E75" s="59">
        <f t="shared" si="8"/>
        <v>181.02848808544837</v>
      </c>
      <c r="F75" s="59">
        <f t="shared" si="11"/>
        <v>0.27863432610160871</v>
      </c>
      <c r="G75" s="60">
        <f t="shared" si="9"/>
        <v>181.65557755182215</v>
      </c>
      <c r="H75" s="11">
        <f t="shared" si="10"/>
        <v>182.44638587298789</v>
      </c>
    </row>
    <row r="76" spans="1:8" x14ac:dyDescent="0.3">
      <c r="A76" s="50">
        <v>2003</v>
      </c>
      <c r="B76" s="50">
        <v>1</v>
      </c>
      <c r="C76" s="50">
        <v>217</v>
      </c>
      <c r="D76" s="51">
        <v>181.7</v>
      </c>
      <c r="E76" s="57">
        <f t="shared" si="8"/>
        <v>181.63319006231222</v>
      </c>
      <c r="F76" s="57">
        <f t="shared" si="11"/>
        <v>0.29094727044165125</v>
      </c>
      <c r="G76" s="58">
        <f t="shared" si="9"/>
        <v>181.30712241154998</v>
      </c>
      <c r="H76">
        <f t="shared" si="10"/>
        <v>182.80202937249669</v>
      </c>
    </row>
    <row r="77" spans="1:8" x14ac:dyDescent="0.3">
      <c r="A77" s="50"/>
      <c r="B77" s="50">
        <v>2</v>
      </c>
      <c r="C77" s="50">
        <v>218</v>
      </c>
      <c r="D77" s="51">
        <v>183.1</v>
      </c>
      <c r="E77" s="57">
        <f t="shared" si="8"/>
        <v>182.9000412499017</v>
      </c>
      <c r="F77" s="57">
        <f t="shared" si="11"/>
        <v>0.32779928745401232</v>
      </c>
      <c r="G77" s="58">
        <f t="shared" si="9"/>
        <v>181.92413733275387</v>
      </c>
      <c r="H77">
        <f t="shared" si="10"/>
        <v>183.15767287200546</v>
      </c>
    </row>
    <row r="78" spans="1:8" x14ac:dyDescent="0.3">
      <c r="A78" s="50"/>
      <c r="B78" s="50">
        <v>3</v>
      </c>
      <c r="C78" s="50">
        <v>219</v>
      </c>
      <c r="D78" s="51">
        <v>184.2</v>
      </c>
      <c r="E78" s="57">
        <f t="shared" si="8"/>
        <v>184.0346815521392</v>
      </c>
      <c r="F78" s="57">
        <f t="shared" si="11"/>
        <v>0.35826716270342351</v>
      </c>
      <c r="G78" s="58">
        <f t="shared" si="9"/>
        <v>183.22784053735572</v>
      </c>
      <c r="H78">
        <f t="shared" si="10"/>
        <v>183.51331637151424</v>
      </c>
    </row>
    <row r="79" spans="1:8" x14ac:dyDescent="0.3">
      <c r="A79" s="50"/>
      <c r="B79" s="50">
        <v>4</v>
      </c>
      <c r="C79" s="50">
        <v>220</v>
      </c>
      <c r="D79" s="51">
        <v>183.8</v>
      </c>
      <c r="E79" s="57">
        <f t="shared" si="8"/>
        <v>183.90083259482165</v>
      </c>
      <c r="F79" s="57">
        <f t="shared" si="11"/>
        <v>0.3396839074173163</v>
      </c>
      <c r="G79" s="58">
        <f t="shared" si="9"/>
        <v>184.39294871484262</v>
      </c>
      <c r="H79">
        <f t="shared" si="10"/>
        <v>183.86895987102304</v>
      </c>
    </row>
    <row r="80" spans="1:8" x14ac:dyDescent="0.3">
      <c r="A80" s="50"/>
      <c r="B80" s="50">
        <v>5</v>
      </c>
      <c r="C80" s="50">
        <v>221</v>
      </c>
      <c r="D80" s="51">
        <v>183.5</v>
      </c>
      <c r="E80" s="57">
        <f t="shared" si="8"/>
        <v>183.62592691165341</v>
      </c>
      <c r="F80" s="57">
        <f t="shared" si="11"/>
        <v>0.31647581730730584</v>
      </c>
      <c r="G80" s="58">
        <f t="shared" si="9"/>
        <v>184.24051650223896</v>
      </c>
      <c r="H80">
        <f t="shared" si="10"/>
        <v>184.22460337053181</v>
      </c>
    </row>
    <row r="81" spans="1:8" x14ac:dyDescent="0.3">
      <c r="A81" s="50"/>
      <c r="B81" s="50">
        <v>6</v>
      </c>
      <c r="C81" s="50">
        <v>222</v>
      </c>
      <c r="D81" s="51">
        <v>183.7</v>
      </c>
      <c r="E81" s="57">
        <f t="shared" si="8"/>
        <v>183.74122126507928</v>
      </c>
      <c r="F81" s="57">
        <f t="shared" si="11"/>
        <v>0.30887881661978078</v>
      </c>
      <c r="G81" s="58">
        <f t="shared" si="9"/>
        <v>183.9424027289607</v>
      </c>
      <c r="H81">
        <f t="shared" si="10"/>
        <v>184.58024687004058</v>
      </c>
    </row>
    <row r="82" spans="1:8" x14ac:dyDescent="0.3">
      <c r="A82" s="50"/>
      <c r="B82" s="50">
        <v>7</v>
      </c>
      <c r="C82" s="50">
        <v>223</v>
      </c>
      <c r="D82" s="51">
        <v>183.9</v>
      </c>
      <c r="E82" s="57">
        <f t="shared" si="8"/>
        <v>183.92552494059231</v>
      </c>
      <c r="F82" s="57">
        <f t="shared" si="11"/>
        <v>0.30417461865652207</v>
      </c>
      <c r="G82" s="58">
        <f t="shared" si="9"/>
        <v>184.05010008169904</v>
      </c>
      <c r="H82">
        <f t="shared" si="10"/>
        <v>184.93589036954938</v>
      </c>
    </row>
    <row r="83" spans="1:8" x14ac:dyDescent="0.3">
      <c r="A83" s="50"/>
      <c r="B83" s="50">
        <v>8</v>
      </c>
      <c r="C83" s="50">
        <v>224</v>
      </c>
      <c r="D83" s="51">
        <v>184.6</v>
      </c>
      <c r="E83" s="57">
        <f t="shared" si="8"/>
        <v>184.53702936970788</v>
      </c>
      <c r="F83" s="57">
        <f t="shared" si="11"/>
        <v>0.31577998595184248</v>
      </c>
      <c r="G83" s="58">
        <f t="shared" si="9"/>
        <v>184.22969955924884</v>
      </c>
      <c r="H83">
        <f t="shared" si="10"/>
        <v>185.29153386905813</v>
      </c>
    </row>
    <row r="84" spans="1:8" x14ac:dyDescent="0.3">
      <c r="A84" s="50"/>
      <c r="B84" s="50">
        <v>9</v>
      </c>
      <c r="C84" s="50">
        <v>225</v>
      </c>
      <c r="D84" s="51">
        <v>185.2</v>
      </c>
      <c r="E84" s="57">
        <f t="shared" si="8"/>
        <v>185.14095925551351</v>
      </c>
      <c r="F84" s="57">
        <f t="shared" si="11"/>
        <v>0.32666108277391137</v>
      </c>
      <c r="G84" s="58">
        <f t="shared" si="9"/>
        <v>184.85280935565973</v>
      </c>
      <c r="H84">
        <f t="shared" si="10"/>
        <v>185.64717736856693</v>
      </c>
    </row>
    <row r="85" spans="1:8" x14ac:dyDescent="0.3">
      <c r="A85" s="50"/>
      <c r="B85" s="50">
        <v>10</v>
      </c>
      <c r="C85" s="50">
        <v>226</v>
      </c>
      <c r="D85" s="51">
        <v>185</v>
      </c>
      <c r="E85" s="57">
        <f t="shared" si="8"/>
        <v>185.079520152284</v>
      </c>
      <c r="F85" s="57">
        <f t="shared" si="11"/>
        <v>0.31200567007826602</v>
      </c>
      <c r="G85" s="58">
        <f t="shared" si="9"/>
        <v>185.46762033828742</v>
      </c>
      <c r="H85">
        <f t="shared" si="10"/>
        <v>186.0028208680757</v>
      </c>
    </row>
    <row r="86" spans="1:8" x14ac:dyDescent="0.3">
      <c r="A86" s="50"/>
      <c r="B86" s="50">
        <v>11</v>
      </c>
      <c r="C86" s="50">
        <v>227</v>
      </c>
      <c r="D86" s="51">
        <v>184.5</v>
      </c>
      <c r="E86" s="57">
        <f t="shared" si="8"/>
        <v>184.65160647079426</v>
      </c>
      <c r="F86" s="57">
        <f t="shared" si="11"/>
        <v>0.2840648861008318</v>
      </c>
      <c r="G86" s="58">
        <f t="shared" si="9"/>
        <v>185.39152582236227</v>
      </c>
      <c r="H86">
        <f t="shared" si="10"/>
        <v>186.35846436758447</v>
      </c>
    </row>
    <row r="87" spans="1:8" x14ac:dyDescent="0.3">
      <c r="A87" s="53"/>
      <c r="B87" s="53">
        <v>12</v>
      </c>
      <c r="C87" s="53">
        <v>228</v>
      </c>
      <c r="D87" s="54">
        <v>184.3</v>
      </c>
      <c r="E87" s="59">
        <f t="shared" si="8"/>
        <v>184.40809770012999</v>
      </c>
      <c r="F87" s="59">
        <f t="shared" si="11"/>
        <v>0.26414268573585853</v>
      </c>
      <c r="G87" s="60">
        <f t="shared" si="9"/>
        <v>184.93567135689509</v>
      </c>
      <c r="H87" s="11">
        <f t="shared" si="10"/>
        <v>186.71410786709328</v>
      </c>
    </row>
    <row r="88" spans="1:8" x14ac:dyDescent="0.3">
      <c r="A88" s="50">
        <v>2004</v>
      </c>
      <c r="B88" s="50">
        <v>1</v>
      </c>
      <c r="C88" s="50">
        <v>229</v>
      </c>
      <c r="D88" s="51">
        <v>185.2</v>
      </c>
      <c r="E88" s="57">
        <f t="shared" si="8"/>
        <v>185.11025299489967</v>
      </c>
      <c r="F88" s="57">
        <f t="shared" si="11"/>
        <v>0.2806828879382624</v>
      </c>
      <c r="G88" s="58">
        <f t="shared" si="9"/>
        <v>184.67224038586585</v>
      </c>
      <c r="H88">
        <f t="shared" si="10"/>
        <v>187.06975136660202</v>
      </c>
    </row>
    <row r="89" spans="1:8" x14ac:dyDescent="0.3">
      <c r="A89" s="50"/>
      <c r="B89" s="50">
        <v>2</v>
      </c>
      <c r="C89" s="50">
        <v>230</v>
      </c>
      <c r="D89" s="51">
        <v>186.2</v>
      </c>
      <c r="E89" s="57">
        <f t="shared" si="8"/>
        <v>186.06241637384747</v>
      </c>
      <c r="F89" s="57">
        <f t="shared" si="11"/>
        <v>0.3060392883413604</v>
      </c>
      <c r="G89" s="58">
        <f t="shared" si="9"/>
        <v>185.39093588283794</v>
      </c>
      <c r="H89">
        <f t="shared" si="10"/>
        <v>187.42539486611082</v>
      </c>
    </row>
    <row r="90" spans="1:8" x14ac:dyDescent="0.3">
      <c r="A90" s="50"/>
      <c r="B90" s="50">
        <v>3</v>
      </c>
      <c r="C90" s="50">
        <v>231</v>
      </c>
      <c r="D90" s="51">
        <v>187.4</v>
      </c>
      <c r="E90" s="57">
        <f t="shared" si="8"/>
        <v>187.22458298727798</v>
      </c>
      <c r="F90" s="57">
        <f t="shared" si="11"/>
        <v>0.33836830987161576</v>
      </c>
      <c r="G90" s="58">
        <f t="shared" si="9"/>
        <v>186.36845566218884</v>
      </c>
      <c r="H90">
        <f t="shared" si="10"/>
        <v>187.78103836561959</v>
      </c>
    </row>
    <row r="91" spans="1:8" x14ac:dyDescent="0.3">
      <c r="A91" s="50"/>
      <c r="B91" s="50">
        <v>4</v>
      </c>
      <c r="C91" s="50">
        <v>232</v>
      </c>
      <c r="D91" s="51">
        <v>188</v>
      </c>
      <c r="E91" s="57">
        <f t="shared" si="8"/>
        <v>187.92567864021169</v>
      </c>
      <c r="F91" s="57">
        <f t="shared" si="11"/>
        <v>0.35206559500644696</v>
      </c>
      <c r="G91" s="58">
        <f t="shared" si="9"/>
        <v>187.5629512971496</v>
      </c>
      <c r="H91">
        <f t="shared" si="10"/>
        <v>188.13668186512837</v>
      </c>
    </row>
    <row r="92" spans="1:8" x14ac:dyDescent="0.3">
      <c r="A92" s="50"/>
      <c r="B92" s="50">
        <v>5</v>
      </c>
      <c r="C92" s="50">
        <v>233</v>
      </c>
      <c r="D92" s="51">
        <v>189.1</v>
      </c>
      <c r="E92" s="57">
        <f t="shared" ref="E92:E109" si="12">$L$4*D92+(1-$L$4)*(E91+F91)</f>
        <v>188.9601730971084</v>
      </c>
      <c r="F92" s="57">
        <f t="shared" si="11"/>
        <v>0.37783542704237744</v>
      </c>
      <c r="G92" s="58">
        <f t="shared" ref="G92:G109" si="13">E91+F91</f>
        <v>188.27774423521814</v>
      </c>
      <c r="H92">
        <f t="shared" ref="H92:H121" si="14">TREND($D$4:$D$109,$C$4:$C$109,C92)</f>
        <v>188.49232536463717</v>
      </c>
    </row>
    <row r="93" spans="1:8" x14ac:dyDescent="0.3">
      <c r="A93" s="50"/>
      <c r="B93" s="50">
        <v>6</v>
      </c>
      <c r="C93" s="50">
        <v>234</v>
      </c>
      <c r="D93" s="51">
        <v>189.7</v>
      </c>
      <c r="E93" s="57">
        <f t="shared" si="12"/>
        <v>189.63844233253312</v>
      </c>
      <c r="F93" s="57">
        <f t="shared" ref="F93:F109" si="15">$L$5*(E93-E92)+(1-$L$5)*F92</f>
        <v>0.38918038797864701</v>
      </c>
      <c r="G93" s="58">
        <f t="shared" si="13"/>
        <v>189.33800852415078</v>
      </c>
      <c r="H93">
        <f t="shared" si="14"/>
        <v>188.84796886414591</v>
      </c>
    </row>
    <row r="94" spans="1:8" x14ac:dyDescent="0.3">
      <c r="A94" s="50"/>
      <c r="B94" s="50">
        <v>7</v>
      </c>
      <c r="C94" s="50">
        <v>235</v>
      </c>
      <c r="D94" s="51">
        <v>189.4</v>
      </c>
      <c r="E94" s="57">
        <f t="shared" si="12"/>
        <v>189.50672900690071</v>
      </c>
      <c r="F94" s="57">
        <f t="shared" si="15"/>
        <v>0.36951043517045618</v>
      </c>
      <c r="G94" s="58">
        <f t="shared" si="13"/>
        <v>190.02762272051177</v>
      </c>
      <c r="H94">
        <f t="shared" si="14"/>
        <v>189.20361236365471</v>
      </c>
    </row>
    <row r="95" spans="1:8" x14ac:dyDescent="0.3">
      <c r="A95" s="50"/>
      <c r="B95" s="50">
        <v>8</v>
      </c>
      <c r="C95" s="50">
        <v>236</v>
      </c>
      <c r="D95" s="51">
        <v>189.5</v>
      </c>
      <c r="E95" s="57">
        <f t="shared" si="12"/>
        <v>189.56398057415191</v>
      </c>
      <c r="F95" s="57">
        <f t="shared" si="15"/>
        <v>0.35771893714424435</v>
      </c>
      <c r="G95" s="58">
        <f t="shared" si="13"/>
        <v>189.87623944207118</v>
      </c>
      <c r="H95">
        <f t="shared" si="14"/>
        <v>189.55925586316349</v>
      </c>
    </row>
    <row r="96" spans="1:8" x14ac:dyDescent="0.3">
      <c r="A96" s="50"/>
      <c r="B96" s="50">
        <v>9</v>
      </c>
      <c r="C96" s="50">
        <v>237</v>
      </c>
      <c r="D96" s="51">
        <v>189.9</v>
      </c>
      <c r="E96" s="57">
        <f t="shared" si="12"/>
        <v>189.90369006285971</v>
      </c>
      <c r="F96" s="57">
        <f t="shared" si="15"/>
        <v>0.35703886558340581</v>
      </c>
      <c r="G96" s="58">
        <f t="shared" si="13"/>
        <v>189.92169951129617</v>
      </c>
      <c r="H96">
        <f t="shared" si="14"/>
        <v>189.91489936267226</v>
      </c>
    </row>
    <row r="97" spans="1:8" x14ac:dyDescent="0.3">
      <c r="A97" s="50"/>
      <c r="B97" s="50">
        <v>10</v>
      </c>
      <c r="C97" s="50">
        <v>238</v>
      </c>
      <c r="D97" s="51">
        <v>190.9</v>
      </c>
      <c r="E97" s="57">
        <f t="shared" si="12"/>
        <v>190.79129015827854</v>
      </c>
      <c r="F97" s="57">
        <f t="shared" si="15"/>
        <v>0.37707388247844775</v>
      </c>
      <c r="G97" s="58">
        <f t="shared" si="13"/>
        <v>190.26072892844311</v>
      </c>
      <c r="H97">
        <f t="shared" si="14"/>
        <v>190.27054286218106</v>
      </c>
    </row>
    <row r="98" spans="1:8" x14ac:dyDescent="0.3">
      <c r="A98" s="50"/>
      <c r="B98" s="50">
        <v>11</v>
      </c>
      <c r="C98" s="50">
        <v>239</v>
      </c>
      <c r="D98" s="51">
        <v>191</v>
      </c>
      <c r="E98" s="57">
        <f t="shared" si="12"/>
        <v>191.02863077814189</v>
      </c>
      <c r="F98" s="57">
        <f t="shared" si="15"/>
        <v>0.3717972845669093</v>
      </c>
      <c r="G98" s="58">
        <f t="shared" si="13"/>
        <v>191.16836404075698</v>
      </c>
      <c r="H98">
        <f t="shared" si="14"/>
        <v>190.62618636168983</v>
      </c>
    </row>
    <row r="99" spans="1:8" x14ac:dyDescent="0.3">
      <c r="A99" s="53"/>
      <c r="B99" s="53">
        <v>12</v>
      </c>
      <c r="C99" s="53">
        <v>240</v>
      </c>
      <c r="D99" s="54">
        <v>190.3</v>
      </c>
      <c r="E99" s="59">
        <f t="shared" si="12"/>
        <v>190.48713088366662</v>
      </c>
      <c r="F99" s="59">
        <f t="shared" si="15"/>
        <v>0.33730941891947053</v>
      </c>
      <c r="G99" s="60">
        <f t="shared" si="13"/>
        <v>191.40042806270878</v>
      </c>
      <c r="H99" s="11">
        <f t="shared" si="14"/>
        <v>190.98182986119861</v>
      </c>
    </row>
    <row r="100" spans="1:8" x14ac:dyDescent="0.3">
      <c r="A100" s="50">
        <v>2005</v>
      </c>
      <c r="B100" s="50">
        <v>1</v>
      </c>
      <c r="C100" s="50">
        <v>241</v>
      </c>
      <c r="D100" s="51">
        <v>190.7</v>
      </c>
      <c r="E100" s="57">
        <f t="shared" si="12"/>
        <v>190.72116142306419</v>
      </c>
      <c r="F100" s="57">
        <f t="shared" si="15"/>
        <v>0.33340940893049298</v>
      </c>
      <c r="G100" s="58">
        <f t="shared" si="13"/>
        <v>190.82444030258608</v>
      </c>
      <c r="H100">
        <f t="shared" si="14"/>
        <v>191.33747336070738</v>
      </c>
    </row>
    <row r="101" spans="1:8" x14ac:dyDescent="0.3">
      <c r="A101" s="50"/>
      <c r="B101" s="50">
        <v>2</v>
      </c>
      <c r="C101" s="50">
        <v>242</v>
      </c>
      <c r="D101" s="51">
        <v>191.8</v>
      </c>
      <c r="E101" s="57">
        <f t="shared" si="12"/>
        <v>191.67323767573112</v>
      </c>
      <c r="F101" s="57">
        <f t="shared" si="15"/>
        <v>0.35677146399529014</v>
      </c>
      <c r="G101" s="58">
        <f t="shared" si="13"/>
        <v>191.05457083199468</v>
      </c>
      <c r="H101">
        <f t="shared" si="14"/>
        <v>191.69311686021615</v>
      </c>
    </row>
    <row r="102" spans="1:8" x14ac:dyDescent="0.3">
      <c r="A102" s="50"/>
      <c r="B102" s="50">
        <v>3</v>
      </c>
      <c r="C102" s="50">
        <v>243</v>
      </c>
      <c r="D102" s="51">
        <v>193.3</v>
      </c>
      <c r="E102" s="57">
        <f t="shared" si="12"/>
        <v>193.08403448622849</v>
      </c>
      <c r="F102" s="57">
        <f t="shared" si="15"/>
        <v>0.39657349708301126</v>
      </c>
      <c r="G102" s="58">
        <f t="shared" si="13"/>
        <v>192.03000913972642</v>
      </c>
      <c r="H102">
        <f t="shared" si="14"/>
        <v>192.04876035972495</v>
      </c>
    </row>
    <row r="103" spans="1:8" x14ac:dyDescent="0.3">
      <c r="A103" s="50"/>
      <c r="B103" s="50">
        <v>4</v>
      </c>
      <c r="C103" s="50">
        <v>244</v>
      </c>
      <c r="D103" s="51">
        <v>194.6</v>
      </c>
      <c r="E103" s="57">
        <f t="shared" si="12"/>
        <v>194.4096442426808</v>
      </c>
      <c r="F103" s="57">
        <f t="shared" si="15"/>
        <v>0.43165570080593318</v>
      </c>
      <c r="G103" s="58">
        <f t="shared" si="13"/>
        <v>193.4806079833115</v>
      </c>
      <c r="H103">
        <f t="shared" si="14"/>
        <v>192.40440385923372</v>
      </c>
    </row>
    <row r="104" spans="1:8" x14ac:dyDescent="0.3">
      <c r="A104" s="50"/>
      <c r="B104" s="50">
        <v>5</v>
      </c>
      <c r="C104" s="50">
        <v>245</v>
      </c>
      <c r="D104" s="51">
        <v>194.4</v>
      </c>
      <c r="E104" s="57">
        <f t="shared" si="12"/>
        <v>194.4750442952022</v>
      </c>
      <c r="F104" s="57">
        <f t="shared" si="15"/>
        <v>0.41782518005046576</v>
      </c>
      <c r="G104" s="58">
        <f t="shared" si="13"/>
        <v>194.84129994348672</v>
      </c>
      <c r="H104">
        <f t="shared" si="14"/>
        <v>192.7600473587425</v>
      </c>
    </row>
    <row r="105" spans="1:8" x14ac:dyDescent="0.3">
      <c r="A105" s="50"/>
      <c r="B105" s="50">
        <v>6</v>
      </c>
      <c r="C105" s="50">
        <v>246</v>
      </c>
      <c r="D105" s="51">
        <v>194.5</v>
      </c>
      <c r="E105" s="57">
        <f t="shared" si="12"/>
        <v>194.56680855801579</v>
      </c>
      <c r="F105" s="57">
        <f t="shared" si="15"/>
        <v>0.40551248998134809</v>
      </c>
      <c r="G105" s="58">
        <f t="shared" si="13"/>
        <v>194.89286947525267</v>
      </c>
      <c r="H105">
        <f t="shared" si="14"/>
        <v>193.1156908582513</v>
      </c>
    </row>
    <row r="106" spans="1:8" x14ac:dyDescent="0.3">
      <c r="A106" s="50"/>
      <c r="B106" s="50">
        <v>7</v>
      </c>
      <c r="C106" s="50">
        <v>247</v>
      </c>
      <c r="D106" s="51">
        <v>195.4</v>
      </c>
      <c r="E106" s="57">
        <f t="shared" si="12"/>
        <v>195.32727199266722</v>
      </c>
      <c r="F106" s="57">
        <f t="shared" si="15"/>
        <v>0.41891612329164862</v>
      </c>
      <c r="G106" s="58">
        <f t="shared" si="13"/>
        <v>194.97232104799716</v>
      </c>
      <c r="H106">
        <f t="shared" si="14"/>
        <v>193.47133435776004</v>
      </c>
    </row>
    <row r="107" spans="1:8" x14ac:dyDescent="0.3">
      <c r="A107" s="50"/>
      <c r="B107" s="50">
        <v>8</v>
      </c>
      <c r="C107" s="50">
        <v>248</v>
      </c>
      <c r="D107" s="51">
        <v>196.4</v>
      </c>
      <c r="E107" s="57">
        <f t="shared" si="12"/>
        <v>196.28881745226383</v>
      </c>
      <c r="F107" s="57">
        <f t="shared" si="15"/>
        <v>0.4394068551982892</v>
      </c>
      <c r="G107" s="58">
        <f t="shared" si="13"/>
        <v>195.74618811595886</v>
      </c>
      <c r="H107">
        <f t="shared" si="14"/>
        <v>193.82697785726884</v>
      </c>
    </row>
    <row r="108" spans="1:8" x14ac:dyDescent="0.3">
      <c r="A108" s="50"/>
      <c r="B108" s="50">
        <v>9</v>
      </c>
      <c r="C108" s="50">
        <v>249</v>
      </c>
      <c r="D108" s="51">
        <v>198.8</v>
      </c>
      <c r="E108" s="57">
        <f t="shared" si="12"/>
        <v>198.44768872292366</v>
      </c>
      <c r="F108" s="57">
        <f t="shared" si="15"/>
        <v>0.50433715292260872</v>
      </c>
      <c r="G108" s="58">
        <f t="shared" si="13"/>
        <v>196.72822430746211</v>
      </c>
      <c r="H108">
        <f t="shared" si="14"/>
        <v>194.18262135677762</v>
      </c>
    </row>
    <row r="109" spans="1:8" x14ac:dyDescent="0.3">
      <c r="A109" s="50"/>
      <c r="B109" s="50">
        <v>10</v>
      </c>
      <c r="C109" s="50">
        <v>250</v>
      </c>
      <c r="D109" s="51">
        <v>193.2</v>
      </c>
      <c r="E109" s="57">
        <f t="shared" si="12"/>
        <v>194.17814816024466</v>
      </c>
      <c r="F109" s="57">
        <f t="shared" si="15"/>
        <v>0.32406630893988864</v>
      </c>
      <c r="G109" s="58">
        <f t="shared" si="13"/>
        <v>198.95202587584626</v>
      </c>
      <c r="H109">
        <f t="shared" si="14"/>
        <v>194.53826485628639</v>
      </c>
    </row>
    <row r="110" spans="1:8" x14ac:dyDescent="0.3">
      <c r="A110" s="50"/>
      <c r="B110" s="50">
        <v>11</v>
      </c>
      <c r="C110" s="50">
        <v>251</v>
      </c>
      <c r="D110" s="52" t="s">
        <v>66</v>
      </c>
      <c r="G110" s="61">
        <f>$E$109+(C110-$C$109)*$F$109</f>
        <v>194.50221446918454</v>
      </c>
      <c r="H110" s="75">
        <f t="shared" si="14"/>
        <v>194.89390835579519</v>
      </c>
    </row>
    <row r="111" spans="1:8" x14ac:dyDescent="0.3">
      <c r="A111" s="53"/>
      <c r="B111" s="53">
        <v>12</v>
      </c>
      <c r="C111" s="53">
        <v>252</v>
      </c>
      <c r="D111" s="55" t="s">
        <v>66</v>
      </c>
      <c r="E111" s="11"/>
      <c r="F111" s="11"/>
      <c r="G111" s="62">
        <f>$E$109+(C111-$C$109)*$F$109</f>
        <v>194.82628077812444</v>
      </c>
      <c r="H111" s="76">
        <f t="shared" si="14"/>
        <v>195.24955185530393</v>
      </c>
    </row>
    <row r="112" spans="1:8" x14ac:dyDescent="0.3">
      <c r="A112">
        <v>2006</v>
      </c>
      <c r="B112" s="50">
        <v>1</v>
      </c>
      <c r="C112" s="50">
        <v>253</v>
      </c>
      <c r="G112" s="61">
        <f t="shared" ref="G112:G122" si="16">$E$109+(C112-$C$109)*$F$109</f>
        <v>195.15034708706432</v>
      </c>
      <c r="H112" s="75">
        <f t="shared" si="14"/>
        <v>195.60519535481274</v>
      </c>
    </row>
    <row r="113" spans="2:8" x14ac:dyDescent="0.3">
      <c r="B113" s="50">
        <v>2</v>
      </c>
      <c r="C113" s="50">
        <v>254</v>
      </c>
      <c r="G113" s="61">
        <f t="shared" si="16"/>
        <v>195.47441339600422</v>
      </c>
      <c r="H113" s="75">
        <f t="shared" si="14"/>
        <v>195.96083885432151</v>
      </c>
    </row>
    <row r="114" spans="2:8" x14ac:dyDescent="0.3">
      <c r="B114" s="50">
        <v>3</v>
      </c>
      <c r="C114" s="50">
        <v>255</v>
      </c>
      <c r="G114" s="61">
        <f t="shared" si="16"/>
        <v>195.7984797049441</v>
      </c>
      <c r="H114" s="75">
        <f t="shared" si="14"/>
        <v>196.31648235383028</v>
      </c>
    </row>
    <row r="115" spans="2:8" x14ac:dyDescent="0.3">
      <c r="B115" s="50">
        <v>4</v>
      </c>
      <c r="C115" s="50">
        <v>256</v>
      </c>
      <c r="G115" s="61">
        <f t="shared" si="16"/>
        <v>196.122546013884</v>
      </c>
      <c r="H115" s="75">
        <f t="shared" si="14"/>
        <v>196.67212585333908</v>
      </c>
    </row>
    <row r="116" spans="2:8" x14ac:dyDescent="0.3">
      <c r="B116" s="50">
        <v>5</v>
      </c>
      <c r="C116" s="50">
        <v>257</v>
      </c>
      <c r="G116" s="61">
        <f t="shared" si="16"/>
        <v>196.44661232282388</v>
      </c>
      <c r="H116" s="75">
        <f t="shared" si="14"/>
        <v>197.02776935284783</v>
      </c>
    </row>
    <row r="117" spans="2:8" x14ac:dyDescent="0.3">
      <c r="B117" s="50">
        <v>6</v>
      </c>
      <c r="C117" s="50">
        <v>258</v>
      </c>
      <c r="G117" s="61">
        <f t="shared" si="16"/>
        <v>196.77067863176376</v>
      </c>
      <c r="H117" s="75">
        <f t="shared" si="14"/>
        <v>197.38341285235663</v>
      </c>
    </row>
    <row r="118" spans="2:8" x14ac:dyDescent="0.3">
      <c r="B118" s="50">
        <v>7</v>
      </c>
      <c r="C118" s="50">
        <v>259</v>
      </c>
      <c r="G118" s="61">
        <f t="shared" si="16"/>
        <v>197.09474494070366</v>
      </c>
      <c r="H118" s="75">
        <f t="shared" si="14"/>
        <v>197.7390563518654</v>
      </c>
    </row>
    <row r="119" spans="2:8" x14ac:dyDescent="0.3">
      <c r="B119" s="50">
        <v>8</v>
      </c>
      <c r="C119" s="50">
        <v>260</v>
      </c>
      <c r="G119" s="61">
        <f t="shared" si="16"/>
        <v>197.41881124964354</v>
      </c>
      <c r="H119" s="75">
        <f t="shared" si="14"/>
        <v>198.09469985137417</v>
      </c>
    </row>
    <row r="120" spans="2:8" x14ac:dyDescent="0.3">
      <c r="B120" s="50">
        <v>9</v>
      </c>
      <c r="C120" s="50">
        <v>261</v>
      </c>
      <c r="G120" s="61">
        <f t="shared" si="16"/>
        <v>197.74287755858344</v>
      </c>
      <c r="H120" s="75">
        <f t="shared" si="14"/>
        <v>198.45034335088297</v>
      </c>
    </row>
    <row r="121" spans="2:8" x14ac:dyDescent="0.3">
      <c r="B121" s="50">
        <v>10</v>
      </c>
      <c r="C121" s="50">
        <v>262</v>
      </c>
      <c r="G121" s="61">
        <f t="shared" si="16"/>
        <v>198.06694386752332</v>
      </c>
      <c r="H121" s="75">
        <f t="shared" si="14"/>
        <v>198.80598685039175</v>
      </c>
    </row>
    <row r="122" spans="2:8" x14ac:dyDescent="0.3">
      <c r="B122" s="50">
        <v>11</v>
      </c>
      <c r="C122" s="50">
        <v>263</v>
      </c>
      <c r="G122" s="61">
        <f t="shared" si="16"/>
        <v>198.39101017646323</v>
      </c>
      <c r="H122" s="75">
        <f>TREND($D$4:$D$109,$C$4:$C$109,C122)</f>
        <v>199.16163034990052</v>
      </c>
    </row>
  </sheetData>
  <mergeCells count="6">
    <mergeCell ref="K32:V38"/>
    <mergeCell ref="K3:L3"/>
    <mergeCell ref="E2:G2"/>
    <mergeCell ref="N3:O3"/>
    <mergeCell ref="K10:P10"/>
    <mergeCell ref="R10:W10"/>
  </mergeCells>
  <pageMargins left="0.7" right="0.7" top="0.75" bottom="0.75" header="0.3" footer="0.3"/>
  <drawing r:id="rId1"/>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dimension ref="A1:T120"/>
  <sheetViews>
    <sheetView workbookViewId="0">
      <selection activeCell="J21" sqref="J21"/>
    </sheetView>
  </sheetViews>
  <sheetFormatPr defaultRowHeight="14.4" x14ac:dyDescent="0.3"/>
  <cols>
    <col min="3" max="3" width="15" customWidth="1"/>
    <col min="6" max="6" width="10.88671875" customWidth="1"/>
    <col min="7" max="7" width="19.88671875" customWidth="1"/>
  </cols>
  <sheetData>
    <row r="1" spans="1:20" ht="18.75" customHeight="1" thickBot="1" x14ac:dyDescent="0.35">
      <c r="A1" s="47" t="s">
        <v>0</v>
      </c>
      <c r="B1" s="47" t="s">
        <v>83</v>
      </c>
      <c r="C1" s="48" t="s">
        <v>108</v>
      </c>
      <c r="D1" s="49" t="s">
        <v>109</v>
      </c>
      <c r="E1" s="3" t="s">
        <v>126</v>
      </c>
      <c r="F1" s="3" t="s">
        <v>127</v>
      </c>
      <c r="G1" s="18" t="s">
        <v>128</v>
      </c>
    </row>
    <row r="2" spans="1:20" ht="15" thickBot="1" x14ac:dyDescent="0.35">
      <c r="A2" s="50">
        <v>1997</v>
      </c>
      <c r="B2" s="50">
        <v>1</v>
      </c>
      <c r="C2" s="50">
        <v>145</v>
      </c>
      <c r="D2" s="51">
        <v>159.1</v>
      </c>
      <c r="F2">
        <v>157.1956974078646</v>
      </c>
      <c r="J2" s="18" t="s">
        <v>129</v>
      </c>
      <c r="K2" s="7">
        <v>0.75771368225943925</v>
      </c>
    </row>
    <row r="3" spans="1:20" x14ac:dyDescent="0.3">
      <c r="A3" s="50"/>
      <c r="B3" s="50">
        <v>2</v>
      </c>
      <c r="C3" s="50">
        <v>146</v>
      </c>
      <c r="D3" s="51">
        <v>159.6</v>
      </c>
      <c r="E3" s="58">
        <v>159.1</v>
      </c>
      <c r="F3">
        <v>157.5513409073734</v>
      </c>
      <c r="G3">
        <f>$K$2*E3+(1-$K$2)*F3</f>
        <v>158.72478109101206</v>
      </c>
      <c r="J3" s="17" t="s">
        <v>78</v>
      </c>
      <c r="K3">
        <f>SUMXMY2(D3:D107,G3:G107)/COUNT(G3:G107)</f>
        <v>0.61938556524575183</v>
      </c>
    </row>
    <row r="4" spans="1:20" x14ac:dyDescent="0.3">
      <c r="A4" s="50"/>
      <c r="B4" s="50">
        <v>3</v>
      </c>
      <c r="C4" s="50">
        <v>147</v>
      </c>
      <c r="D4" s="51">
        <v>160</v>
      </c>
      <c r="E4" s="58">
        <v>159.53064379981214</v>
      </c>
      <c r="F4">
        <v>157.90698440688217</v>
      </c>
      <c r="G4">
        <f t="shared" ref="G4:G67" si="0">$K$2*E4+(1-$K$2)*F4</f>
        <v>159.13725334423427</v>
      </c>
    </row>
    <row r="5" spans="1:20" x14ac:dyDescent="0.3">
      <c r="A5" s="50"/>
      <c r="B5" s="50">
        <v>4</v>
      </c>
      <c r="C5" s="50">
        <v>148</v>
      </c>
      <c r="D5" s="51">
        <v>160.19999999999999</v>
      </c>
      <c r="E5" s="58">
        <v>159.95056467938025</v>
      </c>
      <c r="F5">
        <v>158.26262790639095</v>
      </c>
      <c r="G5">
        <f t="shared" si="0"/>
        <v>159.54160069407379</v>
      </c>
    </row>
    <row r="6" spans="1:20" x14ac:dyDescent="0.3">
      <c r="A6" s="50"/>
      <c r="B6" s="50">
        <v>5</v>
      </c>
      <c r="C6" s="50">
        <v>149</v>
      </c>
      <c r="D6" s="51">
        <v>160.1</v>
      </c>
      <c r="E6" s="58">
        <v>160.1957802477956</v>
      </c>
      <c r="F6">
        <v>158.61827140589972</v>
      </c>
      <c r="G6">
        <f t="shared" si="0"/>
        <v>159.81357143928946</v>
      </c>
      <c r="J6" t="s">
        <v>114</v>
      </c>
      <c r="O6">
        <f>VLOOKUP(251,C2:G120,5)</f>
        <v>194.59711653865293</v>
      </c>
    </row>
    <row r="7" spans="1:20" x14ac:dyDescent="0.3">
      <c r="A7" s="50"/>
      <c r="B7" s="50">
        <v>6</v>
      </c>
      <c r="C7" s="50">
        <v>150</v>
      </c>
      <c r="D7" s="51">
        <v>160.30000000000001</v>
      </c>
      <c r="E7" s="58">
        <v>160.15148333292456</v>
      </c>
      <c r="F7">
        <v>158.97391490540849</v>
      </c>
      <c r="G7">
        <f t="shared" si="0"/>
        <v>159.86617461473415</v>
      </c>
      <c r="J7" t="s">
        <v>115</v>
      </c>
      <c r="O7">
        <f>VLOOKUP(251+13,C3:G121,5)</f>
        <v>198.57772090066194</v>
      </c>
    </row>
    <row r="8" spans="1:20" x14ac:dyDescent="0.3">
      <c r="A8" s="50"/>
      <c r="B8" s="50">
        <v>7</v>
      </c>
      <c r="C8" s="50">
        <v>151</v>
      </c>
      <c r="D8" s="51">
        <v>160.5</v>
      </c>
      <c r="E8" s="58">
        <v>160.31459452931082</v>
      </c>
      <c r="F8">
        <v>159.32955840491729</v>
      </c>
      <c r="G8">
        <f t="shared" si="0"/>
        <v>160.07593375389007</v>
      </c>
    </row>
    <row r="9" spans="1:20" x14ac:dyDescent="0.3">
      <c r="A9" s="50"/>
      <c r="B9" s="50">
        <v>8</v>
      </c>
      <c r="C9" s="50">
        <v>152</v>
      </c>
      <c r="D9" s="51">
        <v>160.80000000000001</v>
      </c>
      <c r="E9" s="58">
        <v>160.51413216791579</v>
      </c>
      <c r="F9">
        <v>159.68520190442607</v>
      </c>
      <c r="G9">
        <f t="shared" si="0"/>
        <v>160.31329370671114</v>
      </c>
    </row>
    <row r="10" spans="1:20" x14ac:dyDescent="0.3">
      <c r="A10" s="50"/>
      <c r="B10" s="50">
        <v>9</v>
      </c>
      <c r="C10" s="50">
        <v>153</v>
      </c>
      <c r="D10" s="51">
        <v>161.19999999999999</v>
      </c>
      <c r="E10" s="58">
        <v>160.80600747591618</v>
      </c>
      <c r="F10">
        <v>160.04084540393484</v>
      </c>
      <c r="G10">
        <f t="shared" si="0"/>
        <v>160.62061917502109</v>
      </c>
    </row>
    <row r="11" spans="1:20" x14ac:dyDescent="0.3">
      <c r="A11" s="50"/>
      <c r="B11" s="50">
        <v>10</v>
      </c>
      <c r="C11" s="50">
        <v>154</v>
      </c>
      <c r="D11" s="51">
        <v>161.6</v>
      </c>
      <c r="E11" s="58">
        <v>161.19996845514908</v>
      </c>
      <c r="F11">
        <v>160.39648890344361</v>
      </c>
      <c r="G11">
        <f t="shared" si="0"/>
        <v>161.00529635318651</v>
      </c>
    </row>
    <row r="12" spans="1:20" x14ac:dyDescent="0.3">
      <c r="A12" s="50"/>
      <c r="B12" s="50">
        <v>11</v>
      </c>
      <c r="C12" s="50">
        <v>155</v>
      </c>
      <c r="D12" s="51">
        <v>161.5</v>
      </c>
      <c r="E12" s="58">
        <v>161.61147865496147</v>
      </c>
      <c r="F12">
        <v>160.75213240295238</v>
      </c>
      <c r="G12">
        <f t="shared" si="0"/>
        <v>161.40327081589803</v>
      </c>
    </row>
    <row r="13" spans="1:20" x14ac:dyDescent="0.3">
      <c r="A13" s="53"/>
      <c r="B13" s="53">
        <v>12</v>
      </c>
      <c r="C13" s="53">
        <v>156</v>
      </c>
      <c r="D13" s="54">
        <v>161.30000000000001</v>
      </c>
      <c r="E13" s="60">
        <v>161.59496861485431</v>
      </c>
      <c r="F13" s="11">
        <v>161.10777590246119</v>
      </c>
      <c r="G13" s="11">
        <f t="shared" si="0"/>
        <v>161.47692848653855</v>
      </c>
    </row>
    <row r="14" spans="1:20" x14ac:dyDescent="0.3">
      <c r="A14" s="50">
        <v>1998</v>
      </c>
      <c r="B14" s="50">
        <v>1</v>
      </c>
      <c r="C14" s="50">
        <v>157</v>
      </c>
      <c r="D14" s="51">
        <v>161.6</v>
      </c>
      <c r="E14" s="58">
        <v>161.41692716098581</v>
      </c>
      <c r="F14">
        <v>161.46341940196996</v>
      </c>
      <c r="G14">
        <f t="shared" si="0"/>
        <v>161.42819159485737</v>
      </c>
      <c r="J14" s="120" t="s">
        <v>130</v>
      </c>
      <c r="K14" s="120"/>
      <c r="L14" s="120"/>
      <c r="M14" s="120"/>
      <c r="N14" s="120"/>
      <c r="O14" s="120"/>
      <c r="P14" s="120"/>
      <c r="Q14" s="120"/>
      <c r="R14" s="120"/>
      <c r="S14" s="120"/>
      <c r="T14" s="120"/>
    </row>
    <row r="15" spans="1:20" x14ac:dyDescent="0.3">
      <c r="A15" s="50"/>
      <c r="B15" s="50">
        <v>2</v>
      </c>
      <c r="C15" s="50">
        <v>158</v>
      </c>
      <c r="D15" s="51">
        <v>161.9</v>
      </c>
      <c r="E15" s="58">
        <v>161.64137244638556</v>
      </c>
      <c r="F15">
        <v>161.81906290147873</v>
      </c>
      <c r="G15">
        <f t="shared" si="0"/>
        <v>161.68442441244773</v>
      </c>
    </row>
    <row r="16" spans="1:20" x14ac:dyDescent="0.3">
      <c r="A16" s="50"/>
      <c r="B16" s="50">
        <v>3</v>
      </c>
      <c r="C16" s="50">
        <v>159</v>
      </c>
      <c r="D16" s="51">
        <v>162.19999999999999</v>
      </c>
      <c r="E16" s="58">
        <v>161.93662964822965</v>
      </c>
      <c r="F16">
        <v>162.1747064009875</v>
      </c>
      <c r="G16">
        <f t="shared" si="0"/>
        <v>161.99431238799497</v>
      </c>
    </row>
    <row r="17" spans="1:7" x14ac:dyDescent="0.3">
      <c r="A17" s="50"/>
      <c r="B17" s="50">
        <v>4</v>
      </c>
      <c r="C17" s="50">
        <v>160</v>
      </c>
      <c r="D17" s="51">
        <v>162.5</v>
      </c>
      <c r="E17" s="58">
        <v>162.24407725664236</v>
      </c>
      <c r="F17">
        <v>162.53034990049628</v>
      </c>
      <c r="G17">
        <f t="shared" si="0"/>
        <v>162.31343720139157</v>
      </c>
    </row>
    <row r="18" spans="1:7" x14ac:dyDescent="0.3">
      <c r="A18" s="50"/>
      <c r="B18" s="50">
        <v>5</v>
      </c>
      <c r="C18" s="50">
        <v>161</v>
      </c>
      <c r="D18" s="51">
        <v>162.80000000000001</v>
      </c>
      <c r="E18" s="58">
        <v>162.55336446684612</v>
      </c>
      <c r="F18">
        <v>162.88599340000508</v>
      </c>
      <c r="G18">
        <f t="shared" si="0"/>
        <v>162.63395590623517</v>
      </c>
    </row>
    <row r="19" spans="1:7" x14ac:dyDescent="0.3">
      <c r="A19" s="50"/>
      <c r="B19" s="50">
        <v>6</v>
      </c>
      <c r="C19" s="50">
        <v>162</v>
      </c>
      <c r="D19" s="51">
        <v>163</v>
      </c>
      <c r="E19" s="58">
        <v>162.86267344153578</v>
      </c>
      <c r="F19">
        <v>163.24163689951385</v>
      </c>
      <c r="G19">
        <f t="shared" si="0"/>
        <v>162.95449110232749</v>
      </c>
    </row>
    <row r="20" spans="1:7" x14ac:dyDescent="0.3">
      <c r="A20" s="50"/>
      <c r="B20" s="50">
        <v>7</v>
      </c>
      <c r="C20" s="50">
        <v>163</v>
      </c>
      <c r="D20" s="51">
        <v>163.19999999999999</v>
      </c>
      <c r="E20" s="58">
        <v>163.08556561030005</v>
      </c>
      <c r="F20">
        <v>163.59728039902262</v>
      </c>
      <c r="G20">
        <f t="shared" si="0"/>
        <v>163.20954710219303</v>
      </c>
    </row>
    <row r="21" spans="1:7" x14ac:dyDescent="0.3">
      <c r="A21" s="50"/>
      <c r="B21" s="50">
        <v>8</v>
      </c>
      <c r="C21" s="50">
        <v>164</v>
      </c>
      <c r="D21" s="51">
        <v>163.4</v>
      </c>
      <c r="E21" s="58">
        <v>163.29304490849884</v>
      </c>
      <c r="F21">
        <v>163.95292389853142</v>
      </c>
      <c r="G21">
        <f t="shared" si="0"/>
        <v>163.45292455914819</v>
      </c>
    </row>
    <row r="22" spans="1:7" x14ac:dyDescent="0.3">
      <c r="A22" s="50"/>
      <c r="B22" s="50">
        <v>9</v>
      </c>
      <c r="C22" s="50">
        <v>165</v>
      </c>
      <c r="D22" s="51">
        <v>163.6</v>
      </c>
      <c r="E22" s="58">
        <v>163.49766880049108</v>
      </c>
      <c r="F22">
        <v>164.30856739804017</v>
      </c>
      <c r="G22">
        <f>$K$2*E22+(1-$K$2)*F22</f>
        <v>163.69413843575225</v>
      </c>
    </row>
    <row r="23" spans="1:7" x14ac:dyDescent="0.3">
      <c r="A23" s="50"/>
      <c r="B23" s="50">
        <v>10</v>
      </c>
      <c r="C23" s="50">
        <v>166</v>
      </c>
      <c r="D23" s="51">
        <v>164</v>
      </c>
      <c r="E23" s="58">
        <v>163.70166220796912</v>
      </c>
      <c r="F23">
        <v>164.66421089754897</v>
      </c>
      <c r="G23">
        <f t="shared" si="0"/>
        <v>163.93487458561341</v>
      </c>
    </row>
    <row r="24" spans="1:7" x14ac:dyDescent="0.3">
      <c r="A24" s="50"/>
      <c r="B24" s="50">
        <v>11</v>
      </c>
      <c r="C24" s="50">
        <v>167</v>
      </c>
      <c r="D24" s="51">
        <v>164</v>
      </c>
      <c r="E24" s="58">
        <v>164.07768076468511</v>
      </c>
      <c r="F24">
        <v>165.01985439705774</v>
      </c>
      <c r="G24">
        <f t="shared" si="0"/>
        <v>164.30595654474493</v>
      </c>
    </row>
    <row r="25" spans="1:7" x14ac:dyDescent="0.3">
      <c r="A25" s="53"/>
      <c r="B25" s="53">
        <v>12</v>
      </c>
      <c r="C25" s="53">
        <v>168</v>
      </c>
      <c r="D25" s="54">
        <v>163.9</v>
      </c>
      <c r="E25" s="60">
        <v>164.13918922971899</v>
      </c>
      <c r="F25" s="11">
        <v>165.37549789656651</v>
      </c>
      <c r="G25" s="11">
        <f t="shared" si="0"/>
        <v>164.43872990420022</v>
      </c>
    </row>
    <row r="26" spans="1:7" x14ac:dyDescent="0.3">
      <c r="A26" s="50">
        <v>1999</v>
      </c>
      <c r="B26" s="50">
        <v>1</v>
      </c>
      <c r="C26" s="50">
        <v>169</v>
      </c>
      <c r="D26" s="51">
        <v>164.3</v>
      </c>
      <c r="E26" s="58">
        <v>164.05915790964204</v>
      </c>
      <c r="F26">
        <v>165.73114139607532</v>
      </c>
      <c r="G26">
        <f t="shared" si="0"/>
        <v>164.46425663189297</v>
      </c>
    </row>
    <row r="27" spans="1:7" x14ac:dyDescent="0.3">
      <c r="A27" s="50"/>
      <c r="B27" s="50">
        <v>2</v>
      </c>
      <c r="C27" s="50">
        <v>170</v>
      </c>
      <c r="D27" s="51">
        <v>164.5</v>
      </c>
      <c r="E27" s="58">
        <v>164.38507532467193</v>
      </c>
      <c r="F27">
        <v>166.08678489558409</v>
      </c>
      <c r="G27">
        <f t="shared" si="0"/>
        <v>164.79737627047211</v>
      </c>
    </row>
    <row r="28" spans="1:7" x14ac:dyDescent="0.3">
      <c r="A28" s="50"/>
      <c r="B28" s="50">
        <v>3</v>
      </c>
      <c r="C28" s="50">
        <v>171</v>
      </c>
      <c r="D28" s="51">
        <v>165</v>
      </c>
      <c r="E28" s="58">
        <v>164.61008972119512</v>
      </c>
      <c r="F28">
        <v>166.44242839509286</v>
      </c>
      <c r="G28">
        <f t="shared" si="0"/>
        <v>165.05404031134742</v>
      </c>
    </row>
    <row r="29" spans="1:7" x14ac:dyDescent="0.3">
      <c r="A29" s="50"/>
      <c r="B29" s="50">
        <v>4</v>
      </c>
      <c r="C29" s="50">
        <v>172</v>
      </c>
      <c r="D29" s="51">
        <v>166.2</v>
      </c>
      <c r="E29" s="58">
        <v>165.07554759440617</v>
      </c>
      <c r="F29">
        <v>166.79807189460163</v>
      </c>
      <c r="G29">
        <f t="shared" si="0"/>
        <v>165.49289166431916</v>
      </c>
    </row>
    <row r="30" spans="1:7" x14ac:dyDescent="0.3">
      <c r="A30" s="50"/>
      <c r="B30" s="50">
        <v>5</v>
      </c>
      <c r="C30" s="50">
        <v>173</v>
      </c>
      <c r="D30" s="51">
        <v>166.2</v>
      </c>
      <c r="E30" s="58">
        <v>166.18587744046405</v>
      </c>
      <c r="F30">
        <v>167.15371539411041</v>
      </c>
      <c r="G30">
        <f t="shared" si="0"/>
        <v>166.42037133442258</v>
      </c>
    </row>
    <row r="31" spans="1:7" x14ac:dyDescent="0.3">
      <c r="A31" s="50"/>
      <c r="B31" s="50">
        <v>6</v>
      </c>
      <c r="C31" s="50">
        <v>174</v>
      </c>
      <c r="D31" s="51">
        <v>166.2</v>
      </c>
      <c r="E31" s="58">
        <v>166.37513475700086</v>
      </c>
      <c r="F31">
        <v>167.50935889361921</v>
      </c>
      <c r="G31">
        <f t="shared" si="0"/>
        <v>166.64994174655459</v>
      </c>
    </row>
    <row r="32" spans="1:7" x14ac:dyDescent="0.3">
      <c r="A32" s="50"/>
      <c r="B32" s="50">
        <v>7</v>
      </c>
      <c r="C32" s="50">
        <v>175</v>
      </c>
      <c r="D32" s="51">
        <v>166.7</v>
      </c>
      <c r="E32" s="58">
        <v>166.40182970045947</v>
      </c>
      <c r="F32">
        <v>167.86500239312798</v>
      </c>
      <c r="G32">
        <f t="shared" si="0"/>
        <v>166.75633642438467</v>
      </c>
    </row>
    <row r="33" spans="1:7" x14ac:dyDescent="0.3">
      <c r="A33" s="50"/>
      <c r="B33" s="50">
        <v>8</v>
      </c>
      <c r="C33" s="50">
        <v>176</v>
      </c>
      <c r="D33" s="51">
        <v>167.1</v>
      </c>
      <c r="E33" s="58">
        <v>166.83068762502825</v>
      </c>
      <c r="F33">
        <v>168.22064589263675</v>
      </c>
      <c r="G33">
        <f t="shared" si="0"/>
        <v>167.16745549550018</v>
      </c>
    </row>
    <row r="34" spans="1:7" x14ac:dyDescent="0.3">
      <c r="A34" s="50"/>
      <c r="B34" s="50">
        <v>9</v>
      </c>
      <c r="C34" s="50">
        <v>177</v>
      </c>
      <c r="D34" s="51">
        <v>167.9</v>
      </c>
      <c r="E34" s="58">
        <v>167.2440353561779</v>
      </c>
      <c r="F34">
        <v>168.57628939214553</v>
      </c>
      <c r="G34">
        <f t="shared" si="0"/>
        <v>167.5668222808475</v>
      </c>
    </row>
    <row r="35" spans="1:7" x14ac:dyDescent="0.3">
      <c r="A35" s="50"/>
      <c r="B35" s="50">
        <v>10</v>
      </c>
      <c r="C35" s="50">
        <v>178</v>
      </c>
      <c r="D35" s="51">
        <v>168.2</v>
      </c>
      <c r="E35" s="58">
        <v>167.99884225185662</v>
      </c>
      <c r="F35">
        <v>168.9319328916543</v>
      </c>
      <c r="G35">
        <f t="shared" si="0"/>
        <v>168.22491734709138</v>
      </c>
    </row>
    <row r="36" spans="1:7" x14ac:dyDescent="0.3">
      <c r="A36" s="50"/>
      <c r="B36" s="50">
        <v>11</v>
      </c>
      <c r="C36" s="50">
        <v>179</v>
      </c>
      <c r="D36" s="51">
        <v>168.3</v>
      </c>
      <c r="E36" s="58">
        <v>168.38248780834246</v>
      </c>
      <c r="F36">
        <v>169.2875763911631</v>
      </c>
      <c r="G36">
        <f t="shared" si="0"/>
        <v>168.6017783883031</v>
      </c>
    </row>
    <row r="37" spans="1:7" x14ac:dyDescent="0.3">
      <c r="A37" s="53"/>
      <c r="B37" s="53">
        <v>12</v>
      </c>
      <c r="C37" s="53">
        <v>180</v>
      </c>
      <c r="D37" s="54">
        <v>168.3</v>
      </c>
      <c r="E37" s="60">
        <v>168.5281373304548</v>
      </c>
      <c r="F37" s="11">
        <v>169.64321989067187</v>
      </c>
      <c r="G37" s="11">
        <f t="shared" si="0"/>
        <v>168.79830657794651</v>
      </c>
    </row>
    <row r="38" spans="1:7" x14ac:dyDescent="0.3">
      <c r="A38" s="50">
        <v>2000</v>
      </c>
      <c r="B38" s="50">
        <v>1</v>
      </c>
      <c r="C38" s="50">
        <v>181</v>
      </c>
      <c r="D38" s="51">
        <v>166.6</v>
      </c>
      <c r="E38" s="58">
        <v>168.54575552362309</v>
      </c>
      <c r="F38">
        <v>169.99886339018065</v>
      </c>
      <c r="G38">
        <f t="shared" si="0"/>
        <v>168.89782367789115</v>
      </c>
    </row>
    <row r="39" spans="1:7" x14ac:dyDescent="0.3">
      <c r="A39" s="50"/>
      <c r="B39" s="50">
        <v>2</v>
      </c>
      <c r="C39" s="50">
        <v>182</v>
      </c>
      <c r="D39" s="51">
        <v>168.8</v>
      </c>
      <c r="E39" s="58">
        <v>167.07686054886381</v>
      </c>
      <c r="F39">
        <v>170.35450688968945</v>
      </c>
      <c r="G39">
        <f t="shared" si="0"/>
        <v>167.87098941163828</v>
      </c>
    </row>
    <row r="40" spans="1:7" x14ac:dyDescent="0.3">
      <c r="A40" s="50"/>
      <c r="B40" s="50">
        <v>3</v>
      </c>
      <c r="C40" s="50">
        <v>183</v>
      </c>
      <c r="D40" s="51">
        <v>169.8</v>
      </c>
      <c r="E40" s="58">
        <v>168.70695854611023</v>
      </c>
      <c r="F40">
        <v>170.71015038919819</v>
      </c>
      <c r="G40">
        <f t="shared" si="0"/>
        <v>169.19230452149992</v>
      </c>
    </row>
    <row r="41" spans="1:7" x14ac:dyDescent="0.3">
      <c r="A41" s="50"/>
      <c r="B41" s="50">
        <v>4</v>
      </c>
      <c r="C41" s="50">
        <v>184</v>
      </c>
      <c r="D41" s="51">
        <v>171.2</v>
      </c>
      <c r="E41" s="58">
        <v>169.84836484707915</v>
      </c>
      <c r="F41">
        <v>171.06579388870699</v>
      </c>
      <c r="G41">
        <f t="shared" si="0"/>
        <v>170.14333124668556</v>
      </c>
    </row>
    <row r="42" spans="1:7" x14ac:dyDescent="0.3">
      <c r="A42" s="50"/>
      <c r="B42" s="50">
        <v>5</v>
      </c>
      <c r="C42" s="50">
        <v>185</v>
      </c>
      <c r="D42" s="51">
        <v>171.3</v>
      </c>
      <c r="E42" s="58">
        <v>171.24675106066985</v>
      </c>
      <c r="F42">
        <v>171.42143738821576</v>
      </c>
      <c r="G42">
        <f t="shared" si="0"/>
        <v>171.28907516773057</v>
      </c>
    </row>
    <row r="43" spans="1:7" x14ac:dyDescent="0.3">
      <c r="A43" s="50"/>
      <c r="B43" s="50">
        <v>6</v>
      </c>
      <c r="C43" s="50">
        <v>186</v>
      </c>
      <c r="D43" s="51">
        <v>171.5</v>
      </c>
      <c r="E43" s="58">
        <v>171.56921412759004</v>
      </c>
      <c r="F43">
        <v>171.77708088772454</v>
      </c>
      <c r="G43">
        <f t="shared" si="0"/>
        <v>171.61957739948369</v>
      </c>
    </row>
    <row r="44" spans="1:7" x14ac:dyDescent="0.3">
      <c r="A44" s="50"/>
      <c r="B44" s="50">
        <v>7</v>
      </c>
      <c r="C44" s="50">
        <v>187</v>
      </c>
      <c r="D44" s="51">
        <v>172.4</v>
      </c>
      <c r="E44" s="58">
        <v>171.78787011710156</v>
      </c>
      <c r="F44">
        <v>172.13272438723334</v>
      </c>
      <c r="G44">
        <f t="shared" si="0"/>
        <v>171.87142358836891</v>
      </c>
    </row>
    <row r="45" spans="1:7" x14ac:dyDescent="0.3">
      <c r="A45" s="50"/>
      <c r="B45" s="50">
        <v>8</v>
      </c>
      <c r="C45" s="50">
        <v>188</v>
      </c>
      <c r="D45" s="51">
        <v>172.8</v>
      </c>
      <c r="E45" s="58">
        <v>172.59119005485238</v>
      </c>
      <c r="F45">
        <v>172.48836788674208</v>
      </c>
      <c r="G45">
        <f t="shared" si="0"/>
        <v>172.56627765035881</v>
      </c>
    </row>
    <row r="46" spans="1:7" x14ac:dyDescent="0.3">
      <c r="A46" s="50"/>
      <c r="B46" s="50">
        <v>9</v>
      </c>
      <c r="C46" s="50">
        <v>189</v>
      </c>
      <c r="D46" s="51">
        <v>173.7</v>
      </c>
      <c r="E46" s="58">
        <v>173.06631993247677</v>
      </c>
      <c r="F46">
        <v>172.84401138625088</v>
      </c>
      <c r="G46">
        <f t="shared" si="0"/>
        <v>173.01245761340942</v>
      </c>
    </row>
    <row r="47" spans="1:7" x14ac:dyDescent="0.3">
      <c r="A47" s="50"/>
      <c r="B47" s="50">
        <v>10</v>
      </c>
      <c r="C47" s="50">
        <v>190</v>
      </c>
      <c r="D47" s="51">
        <v>174</v>
      </c>
      <c r="E47" s="58">
        <v>173.91392936705481</v>
      </c>
      <c r="F47">
        <v>173.19965488575966</v>
      </c>
      <c r="G47">
        <f t="shared" si="0"/>
        <v>173.74087043312576</v>
      </c>
    </row>
    <row r="48" spans="1:7" x14ac:dyDescent="0.3">
      <c r="A48" s="50"/>
      <c r="B48" s="50">
        <v>11</v>
      </c>
      <c r="C48" s="50">
        <v>191</v>
      </c>
      <c r="D48" s="51">
        <v>174.1</v>
      </c>
      <c r="E48" s="58">
        <v>174.30974937873498</v>
      </c>
      <c r="F48">
        <v>173.55529838526843</v>
      </c>
      <c r="G48">
        <f t="shared" si="0"/>
        <v>174.12695622561228</v>
      </c>
    </row>
    <row r="49" spans="1:7" x14ac:dyDescent="0.3">
      <c r="A49" s="53"/>
      <c r="B49" s="53">
        <v>12</v>
      </c>
      <c r="C49" s="53">
        <v>192</v>
      </c>
      <c r="D49" s="54">
        <v>174</v>
      </c>
      <c r="E49" s="60">
        <v>174.45348077148051</v>
      </c>
      <c r="F49" s="11">
        <v>173.91094188477723</v>
      </c>
      <c r="G49" s="11">
        <f t="shared" si="0"/>
        <v>174.32203102239012</v>
      </c>
    </row>
    <row r="50" spans="1:7" x14ac:dyDescent="0.3">
      <c r="A50" s="50">
        <v>2001</v>
      </c>
      <c r="B50" s="50">
        <v>1</v>
      </c>
      <c r="C50" s="50">
        <v>193</v>
      </c>
      <c r="D50" s="51">
        <v>175.1</v>
      </c>
      <c r="E50" s="58">
        <v>174.38071570668154</v>
      </c>
      <c r="F50">
        <v>174.26658538428597</v>
      </c>
      <c r="G50">
        <f t="shared" si="0"/>
        <v>174.35306349112577</v>
      </c>
    </row>
    <row r="51" spans="1:7" x14ac:dyDescent="0.3">
      <c r="A51" s="50"/>
      <c r="B51" s="50">
        <v>2</v>
      </c>
      <c r="C51" s="50">
        <v>194</v>
      </c>
      <c r="D51" s="51">
        <v>175.8</v>
      </c>
      <c r="E51" s="58">
        <v>175.30382637657874</v>
      </c>
      <c r="F51">
        <v>174.62222888379478</v>
      </c>
      <c r="G51">
        <f t="shared" si="0"/>
        <v>175.13868462987091</v>
      </c>
    </row>
    <row r="52" spans="1:7" x14ac:dyDescent="0.3">
      <c r="A52" s="50"/>
      <c r="B52" s="50">
        <v>3</v>
      </c>
      <c r="C52" s="50">
        <v>195</v>
      </c>
      <c r="D52" s="51">
        <v>176.2</v>
      </c>
      <c r="E52" s="58">
        <v>176.05731725714642</v>
      </c>
      <c r="F52">
        <v>174.97787238330355</v>
      </c>
      <c r="G52">
        <f t="shared" si="0"/>
        <v>175.79578253345912</v>
      </c>
    </row>
    <row r="53" spans="1:7" x14ac:dyDescent="0.3">
      <c r="A53" s="50"/>
      <c r="B53" s="50">
        <v>4</v>
      </c>
      <c r="C53" s="50">
        <v>196</v>
      </c>
      <c r="D53" s="51">
        <v>176.9</v>
      </c>
      <c r="E53" s="58">
        <v>176.52190111003316</v>
      </c>
      <c r="F53">
        <v>175.33351588281232</v>
      </c>
      <c r="G53">
        <f t="shared" si="0"/>
        <v>176.23397162927256</v>
      </c>
    </row>
    <row r="54" spans="1:7" x14ac:dyDescent="0.3">
      <c r="A54" s="50"/>
      <c r="B54" s="50">
        <v>5</v>
      </c>
      <c r="C54" s="50">
        <v>197</v>
      </c>
      <c r="D54" s="51">
        <v>177.7</v>
      </c>
      <c r="E54" s="58">
        <v>177.19371770670946</v>
      </c>
      <c r="F54">
        <v>175.68915938232112</v>
      </c>
      <c r="G54">
        <f t="shared" si="0"/>
        <v>176.82918381046753</v>
      </c>
    </row>
    <row r="55" spans="1:7" x14ac:dyDescent="0.3">
      <c r="A55" s="50"/>
      <c r="B55" s="50">
        <v>6</v>
      </c>
      <c r="C55" s="50">
        <v>198</v>
      </c>
      <c r="D55" s="51">
        <v>178</v>
      </c>
      <c r="E55" s="58">
        <v>177.98778685303003</v>
      </c>
      <c r="F55">
        <v>176.0448028818299</v>
      </c>
      <c r="G55">
        <f t="shared" si="0"/>
        <v>177.51702842121904</v>
      </c>
    </row>
    <row r="56" spans="1:7" x14ac:dyDescent="0.3">
      <c r="A56" s="50"/>
      <c r="B56" s="50">
        <v>7</v>
      </c>
      <c r="C56" s="50">
        <v>199</v>
      </c>
      <c r="D56" s="51">
        <v>177.5</v>
      </c>
      <c r="E56" s="58">
        <v>178.37218746444898</v>
      </c>
      <c r="F56">
        <v>176.40044638133867</v>
      </c>
      <c r="G56">
        <f t="shared" si="0"/>
        <v>177.89446157788439</v>
      </c>
    </row>
    <row r="57" spans="1:7" x14ac:dyDescent="0.3">
      <c r="A57" s="50"/>
      <c r="B57" s="50">
        <v>8</v>
      </c>
      <c r="C57" s="50">
        <v>200</v>
      </c>
      <c r="D57" s="51">
        <v>177.5</v>
      </c>
      <c r="E57" s="58">
        <v>177.99524756117484</v>
      </c>
      <c r="F57">
        <v>176.75608988084747</v>
      </c>
      <c r="G57">
        <f t="shared" si="0"/>
        <v>177.69501660970838</v>
      </c>
    </row>
    <row r="58" spans="1:7" x14ac:dyDescent="0.3">
      <c r="A58" s="50"/>
      <c r="B58" s="50">
        <v>9</v>
      </c>
      <c r="C58" s="50">
        <v>201</v>
      </c>
      <c r="D58" s="51">
        <v>178.3</v>
      </c>
      <c r="E58" s="58">
        <v>177.91562661046478</v>
      </c>
      <c r="F58">
        <v>177.11173338035621</v>
      </c>
      <c r="G58">
        <f t="shared" si="0"/>
        <v>177.72085427988523</v>
      </c>
    </row>
    <row r="59" spans="1:7" x14ac:dyDescent="0.3">
      <c r="A59" s="50"/>
      <c r="B59" s="50">
        <v>10</v>
      </c>
      <c r="C59" s="50">
        <v>202</v>
      </c>
      <c r="D59" s="51">
        <v>177.7</v>
      </c>
      <c r="E59" s="58">
        <v>178.57809101580838</v>
      </c>
      <c r="F59">
        <v>177.46737687986501</v>
      </c>
      <c r="G59">
        <f t="shared" si="0"/>
        <v>178.30898017774825</v>
      </c>
    </row>
    <row r="60" spans="1:7" x14ac:dyDescent="0.3">
      <c r="A60" s="50"/>
      <c r="B60" s="50">
        <v>11</v>
      </c>
      <c r="C60" s="50">
        <v>203</v>
      </c>
      <c r="D60" s="51">
        <v>177.4</v>
      </c>
      <c r="E60" s="58">
        <v>178.16525690312963</v>
      </c>
      <c r="F60">
        <v>177.82302037937379</v>
      </c>
      <c r="G60">
        <f t="shared" si="0"/>
        <v>178.08233767599248</v>
      </c>
    </row>
    <row r="61" spans="1:7" x14ac:dyDescent="0.3">
      <c r="A61" s="53"/>
      <c r="B61" s="53">
        <v>12</v>
      </c>
      <c r="C61" s="53">
        <v>204</v>
      </c>
      <c r="D61" s="54">
        <v>176.7</v>
      </c>
      <c r="E61" s="60">
        <v>177.82208568087157</v>
      </c>
      <c r="F61" s="11">
        <v>178.17866387888256</v>
      </c>
      <c r="G61" s="11">
        <f t="shared" si="0"/>
        <v>177.9084796994542</v>
      </c>
    </row>
    <row r="62" spans="1:7" x14ac:dyDescent="0.3">
      <c r="A62" s="50">
        <v>2002</v>
      </c>
      <c r="B62" s="50">
        <v>1</v>
      </c>
      <c r="C62" s="50">
        <v>205</v>
      </c>
      <c r="D62" s="51">
        <v>177.1</v>
      </c>
      <c r="E62" s="58">
        <v>177.14759879276059</v>
      </c>
      <c r="F62">
        <v>178.53430737839136</v>
      </c>
      <c r="G62">
        <f t="shared" si="0"/>
        <v>177.48357930975229</v>
      </c>
    </row>
    <row r="63" spans="1:7" x14ac:dyDescent="0.3">
      <c r="A63" s="50"/>
      <c r="B63" s="50">
        <v>2</v>
      </c>
      <c r="C63" s="50">
        <v>206</v>
      </c>
      <c r="D63" s="51">
        <v>177.8</v>
      </c>
      <c r="E63" s="58">
        <v>177.36338751307812</v>
      </c>
      <c r="F63">
        <v>178.88995087790011</v>
      </c>
      <c r="G63">
        <f t="shared" si="0"/>
        <v>177.73325292953848</v>
      </c>
    </row>
    <row r="64" spans="1:7" x14ac:dyDescent="0.3">
      <c r="A64" s="50"/>
      <c r="B64" s="50">
        <v>3</v>
      </c>
      <c r="C64" s="50">
        <v>207</v>
      </c>
      <c r="D64" s="51">
        <v>178.8</v>
      </c>
      <c r="E64" s="58">
        <v>177.9947296385476</v>
      </c>
      <c r="F64">
        <v>179.24559437740891</v>
      </c>
      <c r="G64">
        <f t="shared" si="0"/>
        <v>178.29779705011782</v>
      </c>
    </row>
    <row r="65" spans="1:7" x14ac:dyDescent="0.3">
      <c r="A65" s="50"/>
      <c r="B65" s="50">
        <v>4</v>
      </c>
      <c r="C65" s="50">
        <v>208</v>
      </c>
      <c r="D65" s="51">
        <v>179.8</v>
      </c>
      <c r="E65" s="58">
        <v>178.95727583380321</v>
      </c>
      <c r="F65">
        <v>179.60123787691768</v>
      </c>
      <c r="G65">
        <f t="shared" si="0"/>
        <v>179.11329902599408</v>
      </c>
    </row>
    <row r="66" spans="1:7" x14ac:dyDescent="0.3">
      <c r="A66" s="50"/>
      <c r="B66" s="50">
        <v>5</v>
      </c>
      <c r="C66" s="50">
        <v>209</v>
      </c>
      <c r="D66" s="51">
        <v>179.8</v>
      </c>
      <c r="E66" s="58">
        <v>179.97731802919114</v>
      </c>
      <c r="F66">
        <v>179.95688137642645</v>
      </c>
      <c r="G66">
        <f t="shared" si="0"/>
        <v>179.97236650784583</v>
      </c>
    </row>
    <row r="67" spans="1:7" x14ac:dyDescent="0.3">
      <c r="A67" s="50"/>
      <c r="B67" s="50">
        <v>6</v>
      </c>
      <c r="C67" s="50">
        <v>210</v>
      </c>
      <c r="D67" s="51">
        <v>179.9</v>
      </c>
      <c r="E67" s="58">
        <v>180.1452218507074</v>
      </c>
      <c r="F67">
        <v>180.31252487593525</v>
      </c>
      <c r="G67">
        <f t="shared" si="0"/>
        <v>180.18575708463672</v>
      </c>
    </row>
    <row r="68" spans="1:7" x14ac:dyDescent="0.3">
      <c r="A68" s="50"/>
      <c r="B68" s="50">
        <v>7</v>
      </c>
      <c r="C68" s="50">
        <v>211</v>
      </c>
      <c r="D68" s="51">
        <v>180.1</v>
      </c>
      <c r="E68" s="58">
        <v>180.24908373321264</v>
      </c>
      <c r="F68">
        <v>180.668168375444</v>
      </c>
      <c r="G68">
        <f t="shared" ref="G68:G106" si="1">$K$2*E68+(1-$K$2)*F68</f>
        <v>180.35062220800052</v>
      </c>
    </row>
    <row r="69" spans="1:7" x14ac:dyDescent="0.3">
      <c r="A69" s="50"/>
      <c r="B69" s="50">
        <v>8</v>
      </c>
      <c r="C69" s="50">
        <v>212</v>
      </c>
      <c r="D69" s="51">
        <v>180.7</v>
      </c>
      <c r="E69" s="58">
        <v>180.42806283105099</v>
      </c>
      <c r="F69">
        <v>181.0238118749528</v>
      </c>
      <c r="G69">
        <f t="shared" si="1"/>
        <v>180.57240467319542</v>
      </c>
    </row>
    <row r="70" spans="1:7" x14ac:dyDescent="0.3">
      <c r="A70" s="50"/>
      <c r="B70" s="50">
        <v>9</v>
      </c>
      <c r="C70" s="50">
        <v>213</v>
      </c>
      <c r="D70" s="51">
        <v>181</v>
      </c>
      <c r="E70" s="58">
        <v>180.9649896659179</v>
      </c>
      <c r="F70">
        <v>181.37945537446157</v>
      </c>
      <c r="G70">
        <f t="shared" si="1"/>
        <v>181.06540903627067</v>
      </c>
    </row>
    <row r="71" spans="1:7" x14ac:dyDescent="0.3">
      <c r="A71" s="50"/>
      <c r="B71" s="50">
        <v>10</v>
      </c>
      <c r="C71" s="50">
        <v>214</v>
      </c>
      <c r="D71" s="51">
        <v>181.3</v>
      </c>
      <c r="E71" s="58">
        <v>181.30637697801441</v>
      </c>
      <c r="F71">
        <v>181.73509887397034</v>
      </c>
      <c r="G71">
        <f t="shared" si="1"/>
        <v>181.41025042752034</v>
      </c>
    </row>
    <row r="72" spans="1:7" x14ac:dyDescent="0.3">
      <c r="A72" s="50"/>
      <c r="B72" s="50">
        <v>11</v>
      </c>
      <c r="C72" s="50">
        <v>215</v>
      </c>
      <c r="D72" s="51">
        <v>181.3</v>
      </c>
      <c r="E72" s="58">
        <v>181.61321514961256</v>
      </c>
      <c r="F72">
        <v>182.09074237347915</v>
      </c>
      <c r="G72">
        <f t="shared" si="1"/>
        <v>181.72891346230406</v>
      </c>
    </row>
    <row r="73" spans="1:7" x14ac:dyDescent="0.3">
      <c r="A73" s="53"/>
      <c r="B73" s="53">
        <v>12</v>
      </c>
      <c r="C73" s="53">
        <v>216</v>
      </c>
      <c r="D73" s="54">
        <v>180.9</v>
      </c>
      <c r="E73" s="60">
        <v>181.65557755182215</v>
      </c>
      <c r="F73" s="11">
        <v>182.44638587298789</v>
      </c>
      <c r="G73" s="11">
        <f t="shared" si="1"/>
        <v>181.84717958799598</v>
      </c>
    </row>
    <row r="74" spans="1:7" x14ac:dyDescent="0.3">
      <c r="A74" s="50">
        <v>2003</v>
      </c>
      <c r="B74" s="50">
        <v>1</v>
      </c>
      <c r="C74" s="50">
        <v>217</v>
      </c>
      <c r="D74" s="51">
        <v>181.7</v>
      </c>
      <c r="E74" s="58">
        <v>181.30712241154998</v>
      </c>
      <c r="F74">
        <v>182.80202937249669</v>
      </c>
      <c r="G74">
        <f t="shared" si="1"/>
        <v>181.66931791448252</v>
      </c>
    </row>
    <row r="75" spans="1:7" x14ac:dyDescent="0.3">
      <c r="A75" s="50"/>
      <c r="B75" s="50">
        <v>2</v>
      </c>
      <c r="C75" s="50">
        <v>218</v>
      </c>
      <c r="D75" s="51">
        <v>183.1</v>
      </c>
      <c r="E75" s="58">
        <v>181.92413733275387</v>
      </c>
      <c r="F75">
        <v>183.15767287200546</v>
      </c>
      <c r="G75">
        <f t="shared" si="1"/>
        <v>182.22300611636126</v>
      </c>
    </row>
    <row r="76" spans="1:7" x14ac:dyDescent="0.3">
      <c r="A76" s="50"/>
      <c r="B76" s="50">
        <v>3</v>
      </c>
      <c r="C76" s="50">
        <v>219</v>
      </c>
      <c r="D76" s="51">
        <v>184.2</v>
      </c>
      <c r="E76" s="58">
        <v>183.22784053735572</v>
      </c>
      <c r="F76">
        <v>183.51331637151424</v>
      </c>
      <c r="G76">
        <f t="shared" si="1"/>
        <v>183.2970074260179</v>
      </c>
    </row>
    <row r="77" spans="1:7" x14ac:dyDescent="0.3">
      <c r="A77" s="50"/>
      <c r="B77" s="50">
        <v>4</v>
      </c>
      <c r="C77" s="50">
        <v>220</v>
      </c>
      <c r="D77" s="51">
        <v>183.8</v>
      </c>
      <c r="E77" s="58">
        <v>184.39294871484262</v>
      </c>
      <c r="F77">
        <v>183.86895987102304</v>
      </c>
      <c r="G77">
        <f t="shared" si="1"/>
        <v>184.26599338733644</v>
      </c>
    </row>
    <row r="78" spans="1:7" x14ac:dyDescent="0.3">
      <c r="A78" s="50"/>
      <c r="B78" s="50">
        <v>5</v>
      </c>
      <c r="C78" s="50">
        <v>221</v>
      </c>
      <c r="D78" s="51">
        <v>183.5</v>
      </c>
      <c r="E78" s="58">
        <v>184.24051650223896</v>
      </c>
      <c r="F78">
        <v>184.22460337053181</v>
      </c>
      <c r="G78">
        <f t="shared" si="1"/>
        <v>184.2366609681539</v>
      </c>
    </row>
    <row r="79" spans="1:7" x14ac:dyDescent="0.3">
      <c r="A79" s="50"/>
      <c r="B79" s="50">
        <v>6</v>
      </c>
      <c r="C79" s="50">
        <v>222</v>
      </c>
      <c r="D79" s="51">
        <v>183.7</v>
      </c>
      <c r="E79" s="58">
        <v>183.9424027289607</v>
      </c>
      <c r="F79">
        <v>184.58024687004058</v>
      </c>
      <c r="G79">
        <f t="shared" si="1"/>
        <v>184.09694363719532</v>
      </c>
    </row>
    <row r="80" spans="1:7" x14ac:dyDescent="0.3">
      <c r="A80" s="50"/>
      <c r="B80" s="50">
        <v>7</v>
      </c>
      <c r="C80" s="50">
        <v>223</v>
      </c>
      <c r="D80" s="51">
        <v>183.9</v>
      </c>
      <c r="E80" s="58">
        <v>184.05010008169904</v>
      </c>
      <c r="F80">
        <v>184.93589036954938</v>
      </c>
      <c r="G80">
        <f t="shared" si="1"/>
        <v>184.26471494883265</v>
      </c>
    </row>
    <row r="81" spans="1:7" x14ac:dyDescent="0.3">
      <c r="A81" s="50"/>
      <c r="B81" s="50">
        <v>8</v>
      </c>
      <c r="C81" s="50">
        <v>224</v>
      </c>
      <c r="D81" s="51">
        <v>184.6</v>
      </c>
      <c r="E81" s="58">
        <v>184.22969955924884</v>
      </c>
      <c r="F81">
        <v>185.29153386905813</v>
      </c>
      <c r="G81">
        <f t="shared" si="1"/>
        <v>184.48696748422313</v>
      </c>
    </row>
    <row r="82" spans="1:7" x14ac:dyDescent="0.3">
      <c r="A82" s="50"/>
      <c r="B82" s="50">
        <v>9</v>
      </c>
      <c r="C82" s="50">
        <v>225</v>
      </c>
      <c r="D82" s="51">
        <v>185.2</v>
      </c>
      <c r="E82" s="58">
        <v>184.85280935565973</v>
      </c>
      <c r="F82">
        <v>185.64717736856693</v>
      </c>
      <c r="G82">
        <f t="shared" si="1"/>
        <v>185.04527385643792</v>
      </c>
    </row>
    <row r="83" spans="1:7" x14ac:dyDescent="0.3">
      <c r="A83" s="50"/>
      <c r="B83" s="50">
        <v>10</v>
      </c>
      <c r="C83" s="50">
        <v>226</v>
      </c>
      <c r="D83" s="51">
        <v>185</v>
      </c>
      <c r="E83" s="58">
        <v>185.46762033828742</v>
      </c>
      <c r="F83">
        <v>186.0028208680757</v>
      </c>
      <c r="G83">
        <f t="shared" si="1"/>
        <v>185.59729210390265</v>
      </c>
    </row>
    <row r="84" spans="1:7" x14ac:dyDescent="0.3">
      <c r="A84" s="50"/>
      <c r="B84" s="50">
        <v>11</v>
      </c>
      <c r="C84" s="50">
        <v>227</v>
      </c>
      <c r="D84" s="51">
        <v>184.5</v>
      </c>
      <c r="E84" s="58">
        <v>185.39152582236227</v>
      </c>
      <c r="F84">
        <v>186.35846436758447</v>
      </c>
      <c r="G84">
        <f t="shared" si="1"/>
        <v>185.62580180196557</v>
      </c>
    </row>
    <row r="85" spans="1:7" x14ac:dyDescent="0.3">
      <c r="A85" s="53"/>
      <c r="B85" s="53">
        <v>12</v>
      </c>
      <c r="C85" s="53">
        <v>228</v>
      </c>
      <c r="D85" s="54">
        <v>184.3</v>
      </c>
      <c r="E85" s="60">
        <v>184.93567135689509</v>
      </c>
      <c r="F85" s="11">
        <v>186.71410786709328</v>
      </c>
      <c r="G85" s="11">
        <f t="shared" si="1"/>
        <v>185.36656219028637</v>
      </c>
    </row>
    <row r="86" spans="1:7" x14ac:dyDescent="0.3">
      <c r="A86" s="50">
        <v>2004</v>
      </c>
      <c r="B86" s="50">
        <v>1</v>
      </c>
      <c r="C86" s="50">
        <v>229</v>
      </c>
      <c r="D86" s="51">
        <v>185.2</v>
      </c>
      <c r="E86" s="58">
        <v>184.67224038586585</v>
      </c>
      <c r="F86">
        <v>187.06975136660202</v>
      </c>
      <c r="G86">
        <f t="shared" si="1"/>
        <v>185.253124493131</v>
      </c>
    </row>
    <row r="87" spans="1:7" x14ac:dyDescent="0.3">
      <c r="A87" s="50"/>
      <c r="B87" s="50">
        <v>2</v>
      </c>
      <c r="C87" s="50">
        <v>230</v>
      </c>
      <c r="D87" s="51">
        <v>186.2</v>
      </c>
      <c r="E87" s="58">
        <v>185.39093588283794</v>
      </c>
      <c r="F87">
        <v>187.42539486611082</v>
      </c>
      <c r="G87">
        <f t="shared" si="1"/>
        <v>185.88385745848933</v>
      </c>
    </row>
    <row r="88" spans="1:7" x14ac:dyDescent="0.3">
      <c r="A88" s="50"/>
      <c r="B88" s="50">
        <v>3</v>
      </c>
      <c r="C88" s="50">
        <v>231</v>
      </c>
      <c r="D88" s="51">
        <v>187.4</v>
      </c>
      <c r="E88" s="58">
        <v>186.36845566218884</v>
      </c>
      <c r="F88">
        <v>187.78103836561959</v>
      </c>
      <c r="G88">
        <f t="shared" si="1"/>
        <v>186.71070512390708</v>
      </c>
    </row>
    <row r="89" spans="1:7" x14ac:dyDescent="0.3">
      <c r="A89" s="50"/>
      <c r="B89" s="50">
        <v>4</v>
      </c>
      <c r="C89" s="50">
        <v>232</v>
      </c>
      <c r="D89" s="51">
        <v>188</v>
      </c>
      <c r="E89" s="58">
        <v>187.5629512971496</v>
      </c>
      <c r="F89">
        <v>188.13668186512837</v>
      </c>
      <c r="G89">
        <f t="shared" si="1"/>
        <v>187.70195836384036</v>
      </c>
    </row>
    <row r="90" spans="1:7" x14ac:dyDescent="0.3">
      <c r="A90" s="50"/>
      <c r="B90" s="50">
        <v>5</v>
      </c>
      <c r="C90" s="50">
        <v>233</v>
      </c>
      <c r="D90" s="51">
        <v>189.1</v>
      </c>
      <c r="E90" s="58">
        <v>188.27774423521814</v>
      </c>
      <c r="F90">
        <v>188.49232536463717</v>
      </c>
      <c r="G90">
        <f t="shared" si="1"/>
        <v>188.32973430692169</v>
      </c>
    </row>
    <row r="91" spans="1:7" x14ac:dyDescent="0.3">
      <c r="A91" s="50"/>
      <c r="B91" s="50">
        <v>6</v>
      </c>
      <c r="C91" s="50">
        <v>234</v>
      </c>
      <c r="D91" s="51">
        <v>189.7</v>
      </c>
      <c r="E91" s="58">
        <v>189.33800852415078</v>
      </c>
      <c r="F91">
        <v>188.84796886414591</v>
      </c>
      <c r="G91">
        <f t="shared" si="1"/>
        <v>189.21927861938138</v>
      </c>
    </row>
    <row r="92" spans="1:7" x14ac:dyDescent="0.3">
      <c r="A92" s="50"/>
      <c r="B92" s="50">
        <v>7</v>
      </c>
      <c r="C92" s="50">
        <v>235</v>
      </c>
      <c r="D92" s="51">
        <v>189.4</v>
      </c>
      <c r="E92" s="58">
        <v>190.02762272051177</v>
      </c>
      <c r="F92">
        <v>189.20361236365471</v>
      </c>
      <c r="G92">
        <f t="shared" si="1"/>
        <v>189.82797628536881</v>
      </c>
    </row>
    <row r="93" spans="1:7" x14ac:dyDescent="0.3">
      <c r="A93" s="50"/>
      <c r="B93" s="50">
        <v>8</v>
      </c>
      <c r="C93" s="50">
        <v>236</v>
      </c>
      <c r="D93" s="51">
        <v>189.5</v>
      </c>
      <c r="E93" s="58">
        <v>189.87623944207118</v>
      </c>
      <c r="F93">
        <v>189.55925586316349</v>
      </c>
      <c r="G93">
        <f t="shared" si="1"/>
        <v>189.79943865795343</v>
      </c>
    </row>
    <row r="94" spans="1:7" x14ac:dyDescent="0.3">
      <c r="A94" s="50"/>
      <c r="B94" s="50">
        <v>9</v>
      </c>
      <c r="C94" s="50">
        <v>237</v>
      </c>
      <c r="D94" s="51">
        <v>189.9</v>
      </c>
      <c r="E94" s="58">
        <v>189.92169951129617</v>
      </c>
      <c r="F94">
        <v>189.91489936267226</v>
      </c>
      <c r="G94">
        <f t="shared" si="1"/>
        <v>189.92005192832599</v>
      </c>
    </row>
    <row r="95" spans="1:7" x14ac:dyDescent="0.3">
      <c r="A95" s="50"/>
      <c r="B95" s="50">
        <v>10</v>
      </c>
      <c r="C95" s="50">
        <v>238</v>
      </c>
      <c r="D95" s="51">
        <v>190.9</v>
      </c>
      <c r="E95" s="58">
        <v>190.26072892844311</v>
      </c>
      <c r="F95">
        <v>190.27054286218106</v>
      </c>
      <c r="G95">
        <f t="shared" si="1"/>
        <v>190.26310671031104</v>
      </c>
    </row>
    <row r="96" spans="1:7" x14ac:dyDescent="0.3">
      <c r="A96" s="50"/>
      <c r="B96" s="50">
        <v>11</v>
      </c>
      <c r="C96" s="50">
        <v>239</v>
      </c>
      <c r="D96" s="51">
        <v>191</v>
      </c>
      <c r="E96" s="58">
        <v>191.16836404075698</v>
      </c>
      <c r="F96">
        <v>190.62618636168983</v>
      </c>
      <c r="G96">
        <f t="shared" si="1"/>
        <v>191.03700180733469</v>
      </c>
    </row>
    <row r="97" spans="1:7" x14ac:dyDescent="0.3">
      <c r="A97" s="53"/>
      <c r="B97" s="53">
        <v>12</v>
      </c>
      <c r="C97" s="53">
        <v>240</v>
      </c>
      <c r="D97" s="54">
        <v>190.3</v>
      </c>
      <c r="E97" s="60">
        <v>191.40042806270878</v>
      </c>
      <c r="F97" s="11">
        <v>190.98182986119861</v>
      </c>
      <c r="G97" s="11">
        <f t="shared" si="1"/>
        <v>191.29900744585206</v>
      </c>
    </row>
    <row r="98" spans="1:7" x14ac:dyDescent="0.3">
      <c r="A98" s="50">
        <v>2005</v>
      </c>
      <c r="B98" s="50">
        <v>1</v>
      </c>
      <c r="C98" s="50">
        <v>241</v>
      </c>
      <c r="D98" s="51">
        <v>190.7</v>
      </c>
      <c r="E98" s="58">
        <v>190.82444030258608</v>
      </c>
      <c r="F98">
        <v>191.33747336070738</v>
      </c>
      <c r="G98">
        <f t="shared" si="1"/>
        <v>190.94874119311746</v>
      </c>
    </row>
    <row r="99" spans="1:7" x14ac:dyDescent="0.3">
      <c r="A99" s="50"/>
      <c r="B99" s="50">
        <v>2</v>
      </c>
      <c r="C99" s="50">
        <v>242</v>
      </c>
      <c r="D99" s="51">
        <v>191.8</v>
      </c>
      <c r="E99" s="58">
        <v>191.05457083199468</v>
      </c>
      <c r="F99">
        <v>191.69311686021615</v>
      </c>
      <c r="G99">
        <f t="shared" si="1"/>
        <v>191.20928179788032</v>
      </c>
    </row>
    <row r="100" spans="1:7" x14ac:dyDescent="0.3">
      <c r="A100" s="50"/>
      <c r="B100" s="50">
        <v>3</v>
      </c>
      <c r="C100" s="50">
        <v>243</v>
      </c>
      <c r="D100" s="51">
        <v>193.3</v>
      </c>
      <c r="E100" s="58">
        <v>192.03000913972642</v>
      </c>
      <c r="F100">
        <v>192.04876035972495</v>
      </c>
      <c r="G100">
        <f t="shared" si="1"/>
        <v>192.03455230377301</v>
      </c>
    </row>
    <row r="101" spans="1:7" x14ac:dyDescent="0.3">
      <c r="A101" s="50"/>
      <c r="B101" s="50">
        <v>4</v>
      </c>
      <c r="C101" s="50">
        <v>244</v>
      </c>
      <c r="D101" s="51">
        <v>194.6</v>
      </c>
      <c r="E101" s="58">
        <v>193.4806079833115</v>
      </c>
      <c r="F101">
        <v>192.40440385923372</v>
      </c>
      <c r="G101">
        <f t="shared" si="1"/>
        <v>193.2198584489515</v>
      </c>
    </row>
    <row r="102" spans="1:7" x14ac:dyDescent="0.3">
      <c r="A102" s="50"/>
      <c r="B102" s="50">
        <v>5</v>
      </c>
      <c r="C102" s="50">
        <v>245</v>
      </c>
      <c r="D102" s="51">
        <v>194.4</v>
      </c>
      <c r="E102" s="58">
        <v>194.84129994348672</v>
      </c>
      <c r="F102">
        <v>192.7600473587425</v>
      </c>
      <c r="G102">
        <f t="shared" si="1"/>
        <v>194.33704091844101</v>
      </c>
    </row>
    <row r="103" spans="1:7" x14ac:dyDescent="0.3">
      <c r="A103" s="50"/>
      <c r="B103" s="50">
        <v>6</v>
      </c>
      <c r="C103" s="50">
        <v>246</v>
      </c>
      <c r="D103" s="51">
        <v>194.5</v>
      </c>
      <c r="E103" s="58">
        <v>194.89286947525267</v>
      </c>
      <c r="F103">
        <v>193.1156908582513</v>
      </c>
      <c r="G103">
        <f t="shared" si="1"/>
        <v>194.46228341217216</v>
      </c>
    </row>
    <row r="104" spans="1:7" x14ac:dyDescent="0.3">
      <c r="A104" s="50"/>
      <c r="B104" s="50">
        <v>7</v>
      </c>
      <c r="C104" s="50">
        <v>247</v>
      </c>
      <c r="D104" s="51">
        <v>195.4</v>
      </c>
      <c r="E104" s="58">
        <v>194.97232104799716</v>
      </c>
      <c r="F104">
        <v>193.47133435776004</v>
      </c>
      <c r="G104">
        <f t="shared" si="1"/>
        <v>194.60865250984202</v>
      </c>
    </row>
    <row r="105" spans="1:7" x14ac:dyDescent="0.3">
      <c r="A105" s="50"/>
      <c r="B105" s="50">
        <v>8</v>
      </c>
      <c r="C105" s="50">
        <v>248</v>
      </c>
      <c r="D105" s="51">
        <v>196.4</v>
      </c>
      <c r="E105" s="58">
        <v>195.74618811595886</v>
      </c>
      <c r="F105">
        <v>193.82697785726884</v>
      </c>
      <c r="G105">
        <f t="shared" si="1"/>
        <v>195.28118972941095</v>
      </c>
    </row>
    <row r="106" spans="1:7" x14ac:dyDescent="0.3">
      <c r="A106" s="50"/>
      <c r="B106" s="50">
        <v>9</v>
      </c>
      <c r="C106" s="50">
        <v>249</v>
      </c>
      <c r="D106" s="51">
        <v>198.8</v>
      </c>
      <c r="E106" s="58">
        <v>196.72822430746211</v>
      </c>
      <c r="F106">
        <v>194.18262135677762</v>
      </c>
      <c r="G106">
        <f t="shared" si="1"/>
        <v>196.11145954211128</v>
      </c>
    </row>
    <row r="107" spans="1:7" x14ac:dyDescent="0.3">
      <c r="A107" s="50"/>
      <c r="B107" s="50">
        <v>10</v>
      </c>
      <c r="C107" s="50">
        <v>250</v>
      </c>
      <c r="D107" s="51">
        <v>193.2</v>
      </c>
      <c r="E107" s="58">
        <v>198.95202587584626</v>
      </c>
      <c r="F107">
        <v>194.53826485628639</v>
      </c>
      <c r="G107">
        <f>$K$2*E107+(1-$K$2)*F107</f>
        <v>197.88263197103026</v>
      </c>
    </row>
    <row r="108" spans="1:7" x14ac:dyDescent="0.3">
      <c r="A108" s="50"/>
      <c r="B108" s="50">
        <v>11</v>
      </c>
      <c r="C108" s="50">
        <v>251</v>
      </c>
      <c r="D108" s="52" t="s">
        <v>66</v>
      </c>
      <c r="E108" s="75">
        <v>194.50221446918454</v>
      </c>
      <c r="F108" s="75">
        <v>194.89390835579519</v>
      </c>
      <c r="G108" s="82">
        <f t="shared" ref="G108:G120" si="2">$K$2*E108+(1-$K$2)*F108</f>
        <v>194.59711653865293</v>
      </c>
    </row>
    <row r="109" spans="1:7" x14ac:dyDescent="0.3">
      <c r="A109" s="53"/>
      <c r="B109" s="53">
        <v>12</v>
      </c>
      <c r="C109" s="53">
        <v>252</v>
      </c>
      <c r="D109" s="55" t="s">
        <v>66</v>
      </c>
      <c r="E109" s="76">
        <v>194.82628077812444</v>
      </c>
      <c r="F109" s="76">
        <v>195.24955185530393</v>
      </c>
      <c r="G109" s="83">
        <f t="shared" si="2"/>
        <v>194.92883356882035</v>
      </c>
    </row>
    <row r="110" spans="1:7" x14ac:dyDescent="0.3">
      <c r="A110">
        <v>2006</v>
      </c>
      <c r="B110" s="50">
        <v>1</v>
      </c>
      <c r="C110" s="50">
        <v>253</v>
      </c>
      <c r="E110" s="75">
        <v>195.15034708706432</v>
      </c>
      <c r="F110" s="75">
        <v>195.60519535481274</v>
      </c>
      <c r="G110" s="82">
        <f t="shared" si="2"/>
        <v>195.26055059898775</v>
      </c>
    </row>
    <row r="111" spans="1:7" x14ac:dyDescent="0.3">
      <c r="B111" s="50">
        <v>2</v>
      </c>
      <c r="C111" s="50">
        <v>254</v>
      </c>
      <c r="E111" s="75">
        <v>195.47441339600422</v>
      </c>
      <c r="F111" s="75">
        <v>195.96083885432151</v>
      </c>
      <c r="G111" s="82">
        <f t="shared" si="2"/>
        <v>195.59226762915517</v>
      </c>
    </row>
    <row r="112" spans="1:7" x14ac:dyDescent="0.3">
      <c r="B112" s="50">
        <v>3</v>
      </c>
      <c r="C112" s="50">
        <v>255</v>
      </c>
      <c r="E112" s="75">
        <v>195.7984797049441</v>
      </c>
      <c r="F112" s="75">
        <v>196.31648235383028</v>
      </c>
      <c r="G112" s="82">
        <f t="shared" si="2"/>
        <v>195.92398465932257</v>
      </c>
    </row>
    <row r="113" spans="2:7" x14ac:dyDescent="0.3">
      <c r="B113" s="50">
        <v>4</v>
      </c>
      <c r="C113" s="50">
        <v>256</v>
      </c>
      <c r="E113" s="75">
        <v>196.122546013884</v>
      </c>
      <c r="F113" s="75">
        <v>196.67212585333908</v>
      </c>
      <c r="G113" s="82">
        <f t="shared" si="2"/>
        <v>196.25570168949002</v>
      </c>
    </row>
    <row r="114" spans="2:7" x14ac:dyDescent="0.3">
      <c r="B114" s="50">
        <v>5</v>
      </c>
      <c r="C114" s="50">
        <v>257</v>
      </c>
      <c r="E114" s="75">
        <v>196.44661232282388</v>
      </c>
      <c r="F114" s="75">
        <v>197.02776935284783</v>
      </c>
      <c r="G114" s="82">
        <f t="shared" si="2"/>
        <v>196.58741871965742</v>
      </c>
    </row>
    <row r="115" spans="2:7" x14ac:dyDescent="0.3">
      <c r="B115" s="50">
        <v>6</v>
      </c>
      <c r="C115" s="50">
        <v>258</v>
      </c>
      <c r="E115" s="75">
        <v>196.77067863176376</v>
      </c>
      <c r="F115" s="75">
        <v>197.38341285235663</v>
      </c>
      <c r="G115" s="82">
        <f t="shared" si="2"/>
        <v>196.91913574982485</v>
      </c>
    </row>
    <row r="116" spans="2:7" x14ac:dyDescent="0.3">
      <c r="B116" s="50">
        <v>7</v>
      </c>
      <c r="C116" s="50">
        <v>259</v>
      </c>
      <c r="E116" s="75">
        <v>197.09474494070366</v>
      </c>
      <c r="F116" s="75">
        <v>197.7390563518654</v>
      </c>
      <c r="G116" s="82">
        <f t="shared" si="2"/>
        <v>197.25085277999227</v>
      </c>
    </row>
    <row r="117" spans="2:7" x14ac:dyDescent="0.3">
      <c r="B117" s="50">
        <v>8</v>
      </c>
      <c r="C117" s="50">
        <v>260</v>
      </c>
      <c r="E117" s="75">
        <v>197.41881124964354</v>
      </c>
      <c r="F117" s="75">
        <v>198.09469985137417</v>
      </c>
      <c r="G117" s="82">
        <f t="shared" si="2"/>
        <v>197.58256981015967</v>
      </c>
    </row>
    <row r="118" spans="2:7" x14ac:dyDescent="0.3">
      <c r="B118" s="50">
        <v>9</v>
      </c>
      <c r="C118" s="50">
        <v>261</v>
      </c>
      <c r="E118" s="75">
        <v>197.74287755858344</v>
      </c>
      <c r="F118" s="75">
        <v>198.45034335088297</v>
      </c>
      <c r="G118" s="82">
        <f t="shared" si="2"/>
        <v>197.91428684032709</v>
      </c>
    </row>
    <row r="119" spans="2:7" x14ac:dyDescent="0.3">
      <c r="B119" s="50">
        <v>10</v>
      </c>
      <c r="C119" s="50">
        <v>262</v>
      </c>
      <c r="E119" s="75">
        <v>198.06694386752332</v>
      </c>
      <c r="F119" s="75">
        <v>198.80598685039175</v>
      </c>
      <c r="G119" s="82">
        <f t="shared" si="2"/>
        <v>198.24600387049452</v>
      </c>
    </row>
    <row r="120" spans="2:7" x14ac:dyDescent="0.3">
      <c r="B120" s="50">
        <v>11</v>
      </c>
      <c r="C120" s="50">
        <v>263</v>
      </c>
      <c r="E120" s="75">
        <v>198.39101017646323</v>
      </c>
      <c r="F120" s="75">
        <v>199.16163034990052</v>
      </c>
      <c r="G120" s="82">
        <f t="shared" si="2"/>
        <v>198.57772090066194</v>
      </c>
    </row>
  </sheetData>
  <mergeCells count="1">
    <mergeCell ref="J14:T14"/>
  </mergeCells>
  <pageMargins left="0.7" right="0.7" top="0.75" bottom="0.75" header="0.3" footer="0.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700-000000000000}">
  <dimension ref="A1:C31"/>
  <sheetViews>
    <sheetView workbookViewId="0"/>
  </sheetViews>
  <sheetFormatPr defaultRowHeight="14.4" x14ac:dyDescent="0.3"/>
  <cols>
    <col min="1" max="2" width="36.6640625" customWidth="1"/>
    <col min="16384" max="16384" width="5" bestFit="1" customWidth="1"/>
  </cols>
  <sheetData>
    <row r="1" spans="1:3" x14ac:dyDescent="0.3">
      <c r="A1" s="17" t="s">
        <v>131</v>
      </c>
    </row>
    <row r="3" spans="1:3" x14ac:dyDescent="0.3">
      <c r="A3" t="s">
        <v>132</v>
      </c>
      <c r="B3" t="s">
        <v>133</v>
      </c>
      <c r="C3">
        <v>0</v>
      </c>
    </row>
    <row r="4" spans="1:3" x14ac:dyDescent="0.3">
      <c r="A4" t="s">
        <v>134</v>
      </c>
    </row>
    <row r="5" spans="1:3" x14ac:dyDescent="0.3">
      <c r="A5" t="s">
        <v>135</v>
      </c>
    </row>
    <row r="7" spans="1:3" x14ac:dyDescent="0.3">
      <c r="A7" s="17" t="s">
        <v>136</v>
      </c>
      <c r="B7" t="s">
        <v>137</v>
      </c>
    </row>
    <row r="8" spans="1:3" x14ac:dyDescent="0.3">
      <c r="B8">
        <v>2</v>
      </c>
    </row>
    <row r="10" spans="1:3" x14ac:dyDescent="0.3">
      <c r="A10" t="s">
        <v>138</v>
      </c>
    </row>
    <row r="11" spans="1:3" x14ac:dyDescent="0.3">
      <c r="A11" t="e">
        <f>CB_DATA_!#REF!</f>
        <v>#REF!</v>
      </c>
      <c r="B11" t="e">
        <f>'11.2 i'!#REF!</f>
        <v>#REF!</v>
      </c>
    </row>
    <row r="13" spans="1:3" x14ac:dyDescent="0.3">
      <c r="A13" t="s">
        <v>139</v>
      </c>
    </row>
    <row r="14" spans="1:3" x14ac:dyDescent="0.3">
      <c r="A14" t="s">
        <v>143</v>
      </c>
      <c r="B14" t="s">
        <v>146</v>
      </c>
    </row>
    <row r="16" spans="1:3" x14ac:dyDescent="0.3">
      <c r="A16" t="s">
        <v>140</v>
      </c>
    </row>
    <row r="19" spans="1:2" x14ac:dyDescent="0.3">
      <c r="A19" t="s">
        <v>141</v>
      </c>
    </row>
    <row r="20" spans="1:2" x14ac:dyDescent="0.3">
      <c r="A20">
        <v>28</v>
      </c>
      <c r="B20">
        <v>31</v>
      </c>
    </row>
    <row r="25" spans="1:2" x14ac:dyDescent="0.3">
      <c r="A25" s="17" t="s">
        <v>142</v>
      </c>
    </row>
    <row r="26" spans="1:2" x14ac:dyDescent="0.3">
      <c r="A26" s="84" t="s">
        <v>144</v>
      </c>
      <c r="B26" s="84" t="s">
        <v>147</v>
      </c>
    </row>
    <row r="27" spans="1:2" x14ac:dyDescent="0.3">
      <c r="A27" t="s">
        <v>226</v>
      </c>
      <c r="B27" t="s">
        <v>228</v>
      </c>
    </row>
    <row r="28" spans="1:2" x14ac:dyDescent="0.3">
      <c r="A28" s="84" t="s">
        <v>145</v>
      </c>
      <c r="B28" s="84" t="s">
        <v>148</v>
      </c>
    </row>
    <row r="29" spans="1:2" x14ac:dyDescent="0.3">
      <c r="B29" s="84" t="s">
        <v>144</v>
      </c>
    </row>
    <row r="30" spans="1:2" x14ac:dyDescent="0.3">
      <c r="B30" t="s">
        <v>227</v>
      </c>
    </row>
    <row r="31" spans="1:2" x14ac:dyDescent="0.3">
      <c r="B31" s="84" t="s">
        <v>145</v>
      </c>
    </row>
  </sheetData>
  <pageMargins left="0.7" right="0.7" top="0.75" bottom="0.75" header="0.3" footer="0.3"/>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800-000000000000}">
  <dimension ref="A1:O181"/>
  <sheetViews>
    <sheetView workbookViewId="0">
      <selection activeCell="Q27" sqref="Q27"/>
    </sheetView>
  </sheetViews>
  <sheetFormatPr defaultRowHeight="14.4" x14ac:dyDescent="0.3"/>
  <cols>
    <col min="3" max="3" width="14.6640625" customWidth="1"/>
  </cols>
  <sheetData>
    <row r="1" spans="1:15" ht="15.75" customHeight="1" thickBot="1" x14ac:dyDescent="0.35">
      <c r="A1" s="47" t="s">
        <v>0</v>
      </c>
      <c r="B1" s="47" t="s">
        <v>83</v>
      </c>
      <c r="C1" s="48" t="s">
        <v>108</v>
      </c>
      <c r="D1" s="49" t="s">
        <v>109</v>
      </c>
    </row>
    <row r="2" spans="1:15" x14ac:dyDescent="0.3">
      <c r="A2" s="50">
        <v>1991</v>
      </c>
      <c r="B2" s="50">
        <v>1</v>
      </c>
      <c r="C2" s="50">
        <v>73</v>
      </c>
      <c r="D2" s="51">
        <v>134.6</v>
      </c>
    </row>
    <row r="3" spans="1:15" x14ac:dyDescent="0.3">
      <c r="A3" s="50"/>
      <c r="B3" s="50">
        <v>2</v>
      </c>
      <c r="C3" s="50">
        <v>74</v>
      </c>
      <c r="D3" s="51">
        <v>134.80000000000001</v>
      </c>
    </row>
    <row r="4" spans="1:15" x14ac:dyDescent="0.3">
      <c r="A4" s="50"/>
      <c r="B4" s="50">
        <v>3</v>
      </c>
      <c r="C4" s="50">
        <v>75</v>
      </c>
      <c r="D4" s="51">
        <v>135</v>
      </c>
    </row>
    <row r="5" spans="1:15" x14ac:dyDescent="0.3">
      <c r="A5" s="50"/>
      <c r="B5" s="50">
        <v>4</v>
      </c>
      <c r="C5" s="50">
        <v>76</v>
      </c>
      <c r="D5" s="51">
        <v>135.19999999999999</v>
      </c>
    </row>
    <row r="6" spans="1:15" x14ac:dyDescent="0.3">
      <c r="A6" s="50"/>
      <c r="B6" s="50">
        <v>5</v>
      </c>
      <c r="C6" s="50">
        <v>77</v>
      </c>
      <c r="D6" s="51">
        <v>135.6</v>
      </c>
    </row>
    <row r="7" spans="1:15" x14ac:dyDescent="0.3">
      <c r="A7" s="50"/>
      <c r="B7" s="50">
        <v>6</v>
      </c>
      <c r="C7" s="50">
        <v>78</v>
      </c>
      <c r="D7" s="51">
        <v>136</v>
      </c>
    </row>
    <row r="8" spans="1:15" x14ac:dyDescent="0.3">
      <c r="A8" s="50"/>
      <c r="B8" s="50">
        <v>7</v>
      </c>
      <c r="C8" s="50">
        <v>79</v>
      </c>
      <c r="D8" s="51">
        <v>136.19999999999999</v>
      </c>
    </row>
    <row r="9" spans="1:15" ht="15" thickBot="1" x14ac:dyDescent="0.35">
      <c r="A9" s="50"/>
      <c r="B9" s="50">
        <v>8</v>
      </c>
      <c r="C9" s="50">
        <v>80</v>
      </c>
      <c r="D9" s="51">
        <v>136.6</v>
      </c>
    </row>
    <row r="10" spans="1:15" ht="15" thickBot="1" x14ac:dyDescent="0.35">
      <c r="A10" s="50"/>
      <c r="B10" s="50">
        <v>9</v>
      </c>
      <c r="C10" s="50">
        <v>81</v>
      </c>
      <c r="D10" s="51">
        <v>137.19999999999999</v>
      </c>
      <c r="F10" s="123" t="s">
        <v>224</v>
      </c>
      <c r="G10" s="125"/>
      <c r="H10" s="125"/>
      <c r="I10" s="125"/>
      <c r="J10" s="125"/>
      <c r="K10" s="125"/>
      <c r="L10" s="125"/>
      <c r="M10" s="125"/>
      <c r="N10" s="125"/>
      <c r="O10" s="124"/>
    </row>
    <row r="11" spans="1:15" x14ac:dyDescent="0.3">
      <c r="A11" s="50"/>
      <c r="B11" s="50">
        <v>10</v>
      </c>
      <c r="C11" s="50">
        <v>82</v>
      </c>
      <c r="D11" s="51">
        <v>137.4</v>
      </c>
    </row>
    <row r="12" spans="1:15" x14ac:dyDescent="0.3">
      <c r="A12" s="50"/>
      <c r="B12" s="50">
        <v>11</v>
      </c>
      <c r="C12" s="50">
        <v>83</v>
      </c>
      <c r="D12" s="51">
        <v>137.80000000000001</v>
      </c>
    </row>
    <row r="13" spans="1:15" x14ac:dyDescent="0.3">
      <c r="A13" s="53"/>
      <c r="B13" s="53">
        <v>12</v>
      </c>
      <c r="C13" s="53">
        <v>84</v>
      </c>
      <c r="D13" s="54">
        <v>137.9</v>
      </c>
    </row>
    <row r="14" spans="1:15" x14ac:dyDescent="0.3">
      <c r="A14" s="50">
        <v>1992</v>
      </c>
      <c r="B14" s="50">
        <v>1</v>
      </c>
      <c r="C14" s="50">
        <v>85</v>
      </c>
      <c r="D14" s="51">
        <v>138.1</v>
      </c>
    </row>
    <row r="15" spans="1:15" x14ac:dyDescent="0.3">
      <c r="A15" s="50"/>
      <c r="B15" s="50">
        <v>2</v>
      </c>
      <c r="C15" s="50">
        <v>86</v>
      </c>
      <c r="D15" s="51">
        <v>138.6</v>
      </c>
    </row>
    <row r="16" spans="1:15" x14ac:dyDescent="0.3">
      <c r="A16" s="50"/>
      <c r="B16" s="50">
        <v>3</v>
      </c>
      <c r="C16" s="50">
        <v>87</v>
      </c>
      <c r="D16" s="51">
        <v>139.30000000000001</v>
      </c>
    </row>
    <row r="17" spans="1:4" x14ac:dyDescent="0.3">
      <c r="A17" s="50"/>
      <c r="B17" s="50">
        <v>4</v>
      </c>
      <c r="C17" s="50">
        <v>88</v>
      </c>
      <c r="D17" s="51">
        <v>139.5</v>
      </c>
    </row>
    <row r="18" spans="1:4" x14ac:dyDescent="0.3">
      <c r="A18" s="50"/>
      <c r="B18" s="50">
        <v>5</v>
      </c>
      <c r="C18" s="50">
        <v>89</v>
      </c>
      <c r="D18" s="51">
        <v>139.69999999999999</v>
      </c>
    </row>
    <row r="19" spans="1:4" x14ac:dyDescent="0.3">
      <c r="A19" s="50"/>
      <c r="B19" s="50">
        <v>6</v>
      </c>
      <c r="C19" s="50">
        <v>90</v>
      </c>
      <c r="D19" s="51">
        <v>140.19999999999999</v>
      </c>
    </row>
    <row r="20" spans="1:4" x14ac:dyDescent="0.3">
      <c r="A20" s="50"/>
      <c r="B20" s="50">
        <v>7</v>
      </c>
      <c r="C20" s="50">
        <v>91</v>
      </c>
      <c r="D20" s="51">
        <v>140.5</v>
      </c>
    </row>
    <row r="21" spans="1:4" x14ac:dyDescent="0.3">
      <c r="A21" s="50"/>
      <c r="B21" s="50">
        <v>8</v>
      </c>
      <c r="C21" s="50">
        <v>92</v>
      </c>
      <c r="D21" s="51">
        <v>140.9</v>
      </c>
    </row>
    <row r="22" spans="1:4" x14ac:dyDescent="0.3">
      <c r="A22" s="50"/>
      <c r="B22" s="50">
        <v>9</v>
      </c>
      <c r="C22" s="50">
        <v>93</v>
      </c>
      <c r="D22" s="51">
        <v>141.30000000000001</v>
      </c>
    </row>
    <row r="23" spans="1:4" x14ac:dyDescent="0.3">
      <c r="A23" s="50"/>
      <c r="B23" s="50">
        <v>10</v>
      </c>
      <c r="C23" s="50">
        <v>94</v>
      </c>
      <c r="D23" s="51">
        <v>141.80000000000001</v>
      </c>
    </row>
    <row r="24" spans="1:4" x14ac:dyDescent="0.3">
      <c r="A24" s="50"/>
      <c r="B24" s="50">
        <v>11</v>
      </c>
      <c r="C24" s="50">
        <v>95</v>
      </c>
      <c r="D24" s="51">
        <v>142</v>
      </c>
    </row>
    <row r="25" spans="1:4" x14ac:dyDescent="0.3">
      <c r="A25" s="53"/>
      <c r="B25" s="53">
        <v>12</v>
      </c>
      <c r="C25" s="53">
        <v>96</v>
      </c>
      <c r="D25" s="54">
        <v>141.9</v>
      </c>
    </row>
    <row r="26" spans="1:4" x14ac:dyDescent="0.3">
      <c r="A26" s="50">
        <v>1993</v>
      </c>
      <c r="B26" s="50">
        <v>1</v>
      </c>
      <c r="C26" s="50">
        <v>97</v>
      </c>
      <c r="D26" s="51">
        <v>142.6</v>
      </c>
    </row>
    <row r="27" spans="1:4" x14ac:dyDescent="0.3">
      <c r="A27" s="50"/>
      <c r="B27" s="50">
        <v>2</v>
      </c>
      <c r="C27" s="50">
        <v>98</v>
      </c>
      <c r="D27" s="51">
        <v>143.1</v>
      </c>
    </row>
    <row r="28" spans="1:4" x14ac:dyDescent="0.3">
      <c r="A28" s="50"/>
      <c r="B28" s="50">
        <v>3</v>
      </c>
      <c r="C28" s="50">
        <v>99</v>
      </c>
      <c r="D28" s="51">
        <v>143.6</v>
      </c>
    </row>
    <row r="29" spans="1:4" x14ac:dyDescent="0.3">
      <c r="A29" s="50"/>
      <c r="B29" s="50">
        <v>4</v>
      </c>
      <c r="C29" s="50">
        <v>100</v>
      </c>
      <c r="D29" s="51">
        <v>144</v>
      </c>
    </row>
    <row r="30" spans="1:4" x14ac:dyDescent="0.3">
      <c r="A30" s="50"/>
      <c r="B30" s="50">
        <v>5</v>
      </c>
      <c r="C30" s="50">
        <v>101</v>
      </c>
      <c r="D30" s="51">
        <v>144.19999999999999</v>
      </c>
    </row>
    <row r="31" spans="1:4" x14ac:dyDescent="0.3">
      <c r="A31" s="50"/>
      <c r="B31" s="50">
        <v>6</v>
      </c>
      <c r="C31" s="50">
        <v>102</v>
      </c>
      <c r="D31" s="51">
        <v>144.4</v>
      </c>
    </row>
    <row r="32" spans="1:4" x14ac:dyDescent="0.3">
      <c r="A32" s="50"/>
      <c r="B32" s="50">
        <v>7</v>
      </c>
      <c r="C32" s="50">
        <v>103</v>
      </c>
      <c r="D32" s="51">
        <v>144.4</v>
      </c>
    </row>
    <row r="33" spans="1:4" x14ac:dyDescent="0.3">
      <c r="A33" s="50"/>
      <c r="B33" s="50">
        <v>8</v>
      </c>
      <c r="C33" s="50">
        <v>104</v>
      </c>
      <c r="D33" s="51">
        <v>144.80000000000001</v>
      </c>
    </row>
    <row r="34" spans="1:4" x14ac:dyDescent="0.3">
      <c r="A34" s="50"/>
      <c r="B34" s="50">
        <v>9</v>
      </c>
      <c r="C34" s="50">
        <v>105</v>
      </c>
      <c r="D34" s="51">
        <v>145.1</v>
      </c>
    </row>
    <row r="35" spans="1:4" x14ac:dyDescent="0.3">
      <c r="A35" s="50"/>
      <c r="B35" s="50">
        <v>10</v>
      </c>
      <c r="C35" s="50">
        <v>106</v>
      </c>
      <c r="D35" s="51">
        <v>145.69999999999999</v>
      </c>
    </row>
    <row r="36" spans="1:4" x14ac:dyDescent="0.3">
      <c r="A36" s="50"/>
      <c r="B36" s="50">
        <v>11</v>
      </c>
      <c r="C36" s="50">
        <v>107</v>
      </c>
      <c r="D36" s="51">
        <v>145.80000000000001</v>
      </c>
    </row>
    <row r="37" spans="1:4" x14ac:dyDescent="0.3">
      <c r="A37" s="53"/>
      <c r="B37" s="53">
        <v>12</v>
      </c>
      <c r="C37" s="53">
        <v>108</v>
      </c>
      <c r="D37" s="54">
        <v>145.80000000000001</v>
      </c>
    </row>
    <row r="38" spans="1:4" x14ac:dyDescent="0.3">
      <c r="A38" s="50">
        <v>1994</v>
      </c>
      <c r="B38" s="50">
        <v>1</v>
      </c>
      <c r="C38" s="50">
        <v>109</v>
      </c>
      <c r="D38" s="51">
        <v>146.19999999999999</v>
      </c>
    </row>
    <row r="39" spans="1:4" x14ac:dyDescent="0.3">
      <c r="A39" s="50"/>
      <c r="B39" s="50">
        <v>2</v>
      </c>
      <c r="C39" s="50">
        <v>110</v>
      </c>
      <c r="D39" s="51">
        <v>146.69999999999999</v>
      </c>
    </row>
    <row r="40" spans="1:4" x14ac:dyDescent="0.3">
      <c r="A40" s="50"/>
      <c r="B40" s="50">
        <v>3</v>
      </c>
      <c r="C40" s="50">
        <v>111</v>
      </c>
      <c r="D40" s="51">
        <v>147.19999999999999</v>
      </c>
    </row>
    <row r="41" spans="1:4" x14ac:dyDescent="0.3">
      <c r="A41" s="50"/>
      <c r="B41" s="50">
        <v>4</v>
      </c>
      <c r="C41" s="50">
        <v>112</v>
      </c>
      <c r="D41" s="51">
        <v>147.4</v>
      </c>
    </row>
    <row r="42" spans="1:4" x14ac:dyDescent="0.3">
      <c r="A42" s="50"/>
      <c r="B42" s="50">
        <v>5</v>
      </c>
      <c r="C42" s="50">
        <v>113</v>
      </c>
      <c r="D42" s="51">
        <v>147.5</v>
      </c>
    </row>
    <row r="43" spans="1:4" x14ac:dyDescent="0.3">
      <c r="A43" s="50"/>
      <c r="B43" s="50">
        <v>6</v>
      </c>
      <c r="C43" s="50">
        <v>114</v>
      </c>
      <c r="D43" s="51">
        <v>148</v>
      </c>
    </row>
    <row r="44" spans="1:4" x14ac:dyDescent="0.3">
      <c r="A44" s="50"/>
      <c r="B44" s="50">
        <v>7</v>
      </c>
      <c r="C44" s="50">
        <v>115</v>
      </c>
      <c r="D44" s="51">
        <v>148.4</v>
      </c>
    </row>
    <row r="45" spans="1:4" x14ac:dyDescent="0.3">
      <c r="A45" s="50"/>
      <c r="B45" s="50">
        <v>8</v>
      </c>
      <c r="C45" s="50">
        <v>116</v>
      </c>
      <c r="D45" s="51">
        <v>149</v>
      </c>
    </row>
    <row r="46" spans="1:4" x14ac:dyDescent="0.3">
      <c r="A46" s="50"/>
      <c r="B46" s="50">
        <v>9</v>
      </c>
      <c r="C46" s="50">
        <v>117</v>
      </c>
      <c r="D46" s="51">
        <v>149.4</v>
      </c>
    </row>
    <row r="47" spans="1:4" x14ac:dyDescent="0.3">
      <c r="A47" s="50"/>
      <c r="B47" s="50">
        <v>10</v>
      </c>
      <c r="C47" s="50">
        <v>118</v>
      </c>
      <c r="D47" s="51">
        <v>149.5</v>
      </c>
    </row>
    <row r="48" spans="1:4" x14ac:dyDescent="0.3">
      <c r="A48" s="50"/>
      <c r="B48" s="50">
        <v>11</v>
      </c>
      <c r="C48" s="50">
        <v>119</v>
      </c>
      <c r="D48" s="51">
        <v>149.69999999999999</v>
      </c>
    </row>
    <row r="49" spans="1:4" x14ac:dyDescent="0.3">
      <c r="A49" s="53"/>
      <c r="B49" s="53">
        <v>12</v>
      </c>
      <c r="C49" s="53">
        <v>120</v>
      </c>
      <c r="D49" s="54">
        <v>149.69999999999999</v>
      </c>
    </row>
    <row r="50" spans="1:4" x14ac:dyDescent="0.3">
      <c r="A50" s="50">
        <v>1995</v>
      </c>
      <c r="B50" s="50">
        <v>1</v>
      </c>
      <c r="C50" s="50">
        <v>121</v>
      </c>
      <c r="D50" s="51">
        <v>150.30000000000001</v>
      </c>
    </row>
    <row r="51" spans="1:4" x14ac:dyDescent="0.3">
      <c r="A51" s="50"/>
      <c r="B51" s="50">
        <v>2</v>
      </c>
      <c r="C51" s="50">
        <v>122</v>
      </c>
      <c r="D51" s="51">
        <v>150.9</v>
      </c>
    </row>
    <row r="52" spans="1:4" x14ac:dyDescent="0.3">
      <c r="A52" s="50"/>
      <c r="B52" s="50">
        <v>3</v>
      </c>
      <c r="C52" s="50">
        <v>123</v>
      </c>
      <c r="D52" s="51">
        <v>151.4</v>
      </c>
    </row>
    <row r="53" spans="1:4" x14ac:dyDescent="0.3">
      <c r="A53" s="50"/>
      <c r="B53" s="50">
        <v>4</v>
      </c>
      <c r="C53" s="50">
        <v>124</v>
      </c>
      <c r="D53" s="51">
        <v>151.9</v>
      </c>
    </row>
    <row r="54" spans="1:4" x14ac:dyDescent="0.3">
      <c r="A54" s="50"/>
      <c r="B54" s="50">
        <v>5</v>
      </c>
      <c r="C54" s="50">
        <v>125</v>
      </c>
      <c r="D54" s="51">
        <v>152.19999999999999</v>
      </c>
    </row>
    <row r="55" spans="1:4" x14ac:dyDescent="0.3">
      <c r="A55" s="50"/>
      <c r="B55" s="50">
        <v>6</v>
      </c>
      <c r="C55" s="50">
        <v>126</v>
      </c>
      <c r="D55" s="51">
        <v>152.5</v>
      </c>
    </row>
    <row r="56" spans="1:4" x14ac:dyDescent="0.3">
      <c r="A56" s="50"/>
      <c r="B56" s="50">
        <v>7</v>
      </c>
      <c r="C56" s="50">
        <v>127</v>
      </c>
      <c r="D56" s="51">
        <v>152.5</v>
      </c>
    </row>
    <row r="57" spans="1:4" x14ac:dyDescent="0.3">
      <c r="A57" s="50"/>
      <c r="B57" s="50">
        <v>8</v>
      </c>
      <c r="C57" s="50">
        <v>128</v>
      </c>
      <c r="D57" s="51">
        <v>152.9</v>
      </c>
    </row>
    <row r="58" spans="1:4" x14ac:dyDescent="0.3">
      <c r="A58" s="50"/>
      <c r="B58" s="50">
        <v>9</v>
      </c>
      <c r="C58" s="50">
        <v>129</v>
      </c>
      <c r="D58" s="51">
        <v>153.19999999999999</v>
      </c>
    </row>
    <row r="59" spans="1:4" x14ac:dyDescent="0.3">
      <c r="A59" s="50"/>
      <c r="B59" s="50">
        <v>10</v>
      </c>
      <c r="C59" s="50">
        <v>130</v>
      </c>
      <c r="D59" s="51">
        <v>153.69999999999999</v>
      </c>
    </row>
    <row r="60" spans="1:4" x14ac:dyDescent="0.3">
      <c r="A60" s="50"/>
      <c r="B60" s="50">
        <v>11</v>
      </c>
      <c r="C60" s="50">
        <v>131</v>
      </c>
      <c r="D60" s="51">
        <v>153.6</v>
      </c>
    </row>
    <row r="61" spans="1:4" x14ac:dyDescent="0.3">
      <c r="A61" s="53"/>
      <c r="B61" s="53">
        <v>12</v>
      </c>
      <c r="C61" s="53">
        <v>132</v>
      </c>
      <c r="D61" s="54">
        <v>153.5</v>
      </c>
    </row>
    <row r="62" spans="1:4" x14ac:dyDescent="0.3">
      <c r="A62" s="50">
        <v>1996</v>
      </c>
      <c r="B62" s="50">
        <v>1</v>
      </c>
      <c r="C62" s="50">
        <v>133</v>
      </c>
      <c r="D62" s="51">
        <v>154.4</v>
      </c>
    </row>
    <row r="63" spans="1:4" x14ac:dyDescent="0.3">
      <c r="A63" s="50"/>
      <c r="B63" s="50">
        <v>2</v>
      </c>
      <c r="C63" s="50">
        <v>134</v>
      </c>
      <c r="D63" s="51">
        <v>154.9</v>
      </c>
    </row>
    <row r="64" spans="1:4" x14ac:dyDescent="0.3">
      <c r="A64" s="50"/>
      <c r="B64" s="50">
        <v>3</v>
      </c>
      <c r="C64" s="50">
        <v>135</v>
      </c>
      <c r="D64" s="51">
        <v>155.69999999999999</v>
      </c>
    </row>
    <row r="65" spans="1:4" x14ac:dyDescent="0.3">
      <c r="A65" s="50"/>
      <c r="B65" s="50">
        <v>4</v>
      </c>
      <c r="C65" s="50">
        <v>136</v>
      </c>
      <c r="D65" s="51">
        <v>156.30000000000001</v>
      </c>
    </row>
    <row r="66" spans="1:4" x14ac:dyDescent="0.3">
      <c r="A66" s="50"/>
      <c r="B66" s="50">
        <v>5</v>
      </c>
      <c r="C66" s="50">
        <v>137</v>
      </c>
      <c r="D66" s="51">
        <v>156.6</v>
      </c>
    </row>
    <row r="67" spans="1:4" x14ac:dyDescent="0.3">
      <c r="A67" s="50"/>
      <c r="B67" s="50">
        <v>6</v>
      </c>
      <c r="C67" s="50">
        <v>138</v>
      </c>
      <c r="D67" s="51">
        <v>156.69999999999999</v>
      </c>
    </row>
    <row r="68" spans="1:4" x14ac:dyDescent="0.3">
      <c r="A68" s="50"/>
      <c r="B68" s="50">
        <v>7</v>
      </c>
      <c r="C68" s="50">
        <v>139</v>
      </c>
      <c r="D68" s="51">
        <v>157</v>
      </c>
    </row>
    <row r="69" spans="1:4" x14ac:dyDescent="0.3">
      <c r="A69" s="50"/>
      <c r="B69" s="50">
        <v>8</v>
      </c>
      <c r="C69" s="50">
        <v>140</v>
      </c>
      <c r="D69" s="51">
        <v>157.30000000000001</v>
      </c>
    </row>
    <row r="70" spans="1:4" x14ac:dyDescent="0.3">
      <c r="A70" s="50"/>
      <c r="B70" s="50">
        <v>9</v>
      </c>
      <c r="C70" s="50">
        <v>141</v>
      </c>
      <c r="D70" s="51">
        <v>157.80000000000001</v>
      </c>
    </row>
    <row r="71" spans="1:4" x14ac:dyDescent="0.3">
      <c r="A71" s="50"/>
      <c r="B71" s="50">
        <v>10</v>
      </c>
      <c r="C71" s="50">
        <v>142</v>
      </c>
      <c r="D71" s="51">
        <v>158.30000000000001</v>
      </c>
    </row>
    <row r="72" spans="1:4" x14ac:dyDescent="0.3">
      <c r="A72" s="50"/>
      <c r="B72" s="50">
        <v>11</v>
      </c>
      <c r="C72" s="50">
        <v>143</v>
      </c>
      <c r="D72" s="51">
        <v>158.6</v>
      </c>
    </row>
    <row r="73" spans="1:4" x14ac:dyDescent="0.3">
      <c r="A73" s="53"/>
      <c r="B73" s="53">
        <v>12</v>
      </c>
      <c r="C73" s="53">
        <v>144</v>
      </c>
      <c r="D73" s="54">
        <v>158.6</v>
      </c>
    </row>
    <row r="74" spans="1:4" x14ac:dyDescent="0.3">
      <c r="A74" s="50">
        <v>1997</v>
      </c>
      <c r="B74" s="50">
        <v>1</v>
      </c>
      <c r="C74" s="50">
        <v>145</v>
      </c>
      <c r="D74" s="51">
        <v>159.1</v>
      </c>
    </row>
    <row r="75" spans="1:4" x14ac:dyDescent="0.3">
      <c r="A75" s="50"/>
      <c r="B75" s="50">
        <v>2</v>
      </c>
      <c r="C75" s="50">
        <v>146</v>
      </c>
      <c r="D75" s="51">
        <v>159.6</v>
      </c>
    </row>
    <row r="76" spans="1:4" x14ac:dyDescent="0.3">
      <c r="A76" s="50"/>
      <c r="B76" s="50">
        <v>3</v>
      </c>
      <c r="C76" s="50">
        <v>147</v>
      </c>
      <c r="D76" s="51">
        <v>160</v>
      </c>
    </row>
    <row r="77" spans="1:4" x14ac:dyDescent="0.3">
      <c r="A77" s="50"/>
      <c r="B77" s="50">
        <v>4</v>
      </c>
      <c r="C77" s="50">
        <v>148</v>
      </c>
      <c r="D77" s="51">
        <v>160.19999999999999</v>
      </c>
    </row>
    <row r="78" spans="1:4" x14ac:dyDescent="0.3">
      <c r="A78" s="50"/>
      <c r="B78" s="50">
        <v>5</v>
      </c>
      <c r="C78" s="50">
        <v>149</v>
      </c>
      <c r="D78" s="51">
        <v>160.1</v>
      </c>
    </row>
    <row r="79" spans="1:4" x14ac:dyDescent="0.3">
      <c r="A79" s="50"/>
      <c r="B79" s="50">
        <v>6</v>
      </c>
      <c r="C79" s="50">
        <v>150</v>
      </c>
      <c r="D79" s="51">
        <v>160.30000000000001</v>
      </c>
    </row>
    <row r="80" spans="1:4" x14ac:dyDescent="0.3">
      <c r="A80" s="50"/>
      <c r="B80" s="50">
        <v>7</v>
      </c>
      <c r="C80" s="50">
        <v>151</v>
      </c>
      <c r="D80" s="51">
        <v>160.5</v>
      </c>
    </row>
    <row r="81" spans="1:4" x14ac:dyDescent="0.3">
      <c r="A81" s="50"/>
      <c r="B81" s="50">
        <v>8</v>
      </c>
      <c r="C81" s="50">
        <v>152</v>
      </c>
      <c r="D81" s="51">
        <v>160.80000000000001</v>
      </c>
    </row>
    <row r="82" spans="1:4" x14ac:dyDescent="0.3">
      <c r="A82" s="50"/>
      <c r="B82" s="50">
        <v>9</v>
      </c>
      <c r="C82" s="50">
        <v>153</v>
      </c>
      <c r="D82" s="51">
        <v>161.19999999999999</v>
      </c>
    </row>
    <row r="83" spans="1:4" x14ac:dyDescent="0.3">
      <c r="A83" s="50"/>
      <c r="B83" s="50">
        <v>10</v>
      </c>
      <c r="C83" s="50">
        <v>154</v>
      </c>
      <c r="D83" s="51">
        <v>161.6</v>
      </c>
    </row>
    <row r="84" spans="1:4" x14ac:dyDescent="0.3">
      <c r="A84" s="50"/>
      <c r="B84" s="50">
        <v>11</v>
      </c>
      <c r="C84" s="50">
        <v>155</v>
      </c>
      <c r="D84" s="51">
        <v>161.5</v>
      </c>
    </row>
    <row r="85" spans="1:4" x14ac:dyDescent="0.3">
      <c r="A85" s="53"/>
      <c r="B85" s="53">
        <v>12</v>
      </c>
      <c r="C85" s="53">
        <v>156</v>
      </c>
      <c r="D85" s="54">
        <v>161.30000000000001</v>
      </c>
    </row>
    <row r="86" spans="1:4" x14ac:dyDescent="0.3">
      <c r="A86" s="50">
        <v>1998</v>
      </c>
      <c r="B86" s="50">
        <v>1</v>
      </c>
      <c r="C86" s="50">
        <v>157</v>
      </c>
      <c r="D86" s="51">
        <v>161.6</v>
      </c>
    </row>
    <row r="87" spans="1:4" x14ac:dyDescent="0.3">
      <c r="A87" s="50"/>
      <c r="B87" s="50">
        <v>2</v>
      </c>
      <c r="C87" s="50">
        <v>158</v>
      </c>
      <c r="D87" s="51">
        <v>161.9</v>
      </c>
    </row>
    <row r="88" spans="1:4" x14ac:dyDescent="0.3">
      <c r="A88" s="50"/>
      <c r="B88" s="50">
        <v>3</v>
      </c>
      <c r="C88" s="50">
        <v>159</v>
      </c>
      <c r="D88" s="51">
        <v>162.19999999999999</v>
      </c>
    </row>
    <row r="89" spans="1:4" x14ac:dyDescent="0.3">
      <c r="A89" s="50"/>
      <c r="B89" s="50">
        <v>4</v>
      </c>
      <c r="C89" s="50">
        <v>160</v>
      </c>
      <c r="D89" s="51">
        <v>162.5</v>
      </c>
    </row>
    <row r="90" spans="1:4" x14ac:dyDescent="0.3">
      <c r="A90" s="50"/>
      <c r="B90" s="50">
        <v>5</v>
      </c>
      <c r="C90" s="50">
        <v>161</v>
      </c>
      <c r="D90" s="51">
        <v>162.80000000000001</v>
      </c>
    </row>
    <row r="91" spans="1:4" x14ac:dyDescent="0.3">
      <c r="A91" s="50"/>
      <c r="B91" s="50">
        <v>6</v>
      </c>
      <c r="C91" s="50">
        <v>162</v>
      </c>
      <c r="D91" s="51">
        <v>163</v>
      </c>
    </row>
    <row r="92" spans="1:4" x14ac:dyDescent="0.3">
      <c r="A92" s="50"/>
      <c r="B92" s="50">
        <v>7</v>
      </c>
      <c r="C92" s="50">
        <v>163</v>
      </c>
      <c r="D92" s="51">
        <v>163.19999999999999</v>
      </c>
    </row>
    <row r="93" spans="1:4" x14ac:dyDescent="0.3">
      <c r="A93" s="50"/>
      <c r="B93" s="50">
        <v>8</v>
      </c>
      <c r="C93" s="50">
        <v>164</v>
      </c>
      <c r="D93" s="51">
        <v>163.4</v>
      </c>
    </row>
    <row r="94" spans="1:4" x14ac:dyDescent="0.3">
      <c r="A94" s="50"/>
      <c r="B94" s="50">
        <v>9</v>
      </c>
      <c r="C94" s="50">
        <v>165</v>
      </c>
      <c r="D94" s="51">
        <v>163.6</v>
      </c>
    </row>
    <row r="95" spans="1:4" x14ac:dyDescent="0.3">
      <c r="A95" s="50"/>
      <c r="B95" s="50">
        <v>10</v>
      </c>
      <c r="C95" s="50">
        <v>166</v>
      </c>
      <c r="D95" s="51">
        <v>164</v>
      </c>
    </row>
    <row r="96" spans="1:4" x14ac:dyDescent="0.3">
      <c r="A96" s="50"/>
      <c r="B96" s="50">
        <v>11</v>
      </c>
      <c r="C96" s="50">
        <v>167</v>
      </c>
      <c r="D96" s="51">
        <v>164</v>
      </c>
    </row>
    <row r="97" spans="1:4" x14ac:dyDescent="0.3">
      <c r="A97" s="53"/>
      <c r="B97" s="53">
        <v>12</v>
      </c>
      <c r="C97" s="53">
        <v>168</v>
      </c>
      <c r="D97" s="54">
        <v>163.9</v>
      </c>
    </row>
    <row r="98" spans="1:4" x14ac:dyDescent="0.3">
      <c r="A98" s="50">
        <v>1999</v>
      </c>
      <c r="B98" s="50">
        <v>1</v>
      </c>
      <c r="C98" s="50">
        <v>169</v>
      </c>
      <c r="D98" s="51">
        <v>164.3</v>
      </c>
    </row>
    <row r="99" spans="1:4" x14ac:dyDescent="0.3">
      <c r="A99" s="50"/>
      <c r="B99" s="50">
        <v>2</v>
      </c>
      <c r="C99" s="50">
        <v>170</v>
      </c>
      <c r="D99" s="51">
        <v>164.5</v>
      </c>
    </row>
    <row r="100" spans="1:4" x14ac:dyDescent="0.3">
      <c r="A100" s="50"/>
      <c r="B100" s="50">
        <v>3</v>
      </c>
      <c r="C100" s="50">
        <v>171</v>
      </c>
      <c r="D100" s="51">
        <v>165</v>
      </c>
    </row>
    <row r="101" spans="1:4" x14ac:dyDescent="0.3">
      <c r="A101" s="50"/>
      <c r="B101" s="50">
        <v>4</v>
      </c>
      <c r="C101" s="50">
        <v>172</v>
      </c>
      <c r="D101" s="51">
        <v>166.2</v>
      </c>
    </row>
    <row r="102" spans="1:4" x14ac:dyDescent="0.3">
      <c r="A102" s="50"/>
      <c r="B102" s="50">
        <v>5</v>
      </c>
      <c r="C102" s="50">
        <v>173</v>
      </c>
      <c r="D102" s="51">
        <v>166.2</v>
      </c>
    </row>
    <row r="103" spans="1:4" x14ac:dyDescent="0.3">
      <c r="A103" s="50"/>
      <c r="B103" s="50">
        <v>6</v>
      </c>
      <c r="C103" s="50">
        <v>174</v>
      </c>
      <c r="D103" s="51">
        <v>166.2</v>
      </c>
    </row>
    <row r="104" spans="1:4" x14ac:dyDescent="0.3">
      <c r="A104" s="50"/>
      <c r="B104" s="50">
        <v>7</v>
      </c>
      <c r="C104" s="50">
        <v>175</v>
      </c>
      <c r="D104" s="51">
        <v>166.7</v>
      </c>
    </row>
    <row r="105" spans="1:4" x14ac:dyDescent="0.3">
      <c r="A105" s="50"/>
      <c r="B105" s="50">
        <v>8</v>
      </c>
      <c r="C105" s="50">
        <v>176</v>
      </c>
      <c r="D105" s="51">
        <v>167.1</v>
      </c>
    </row>
    <row r="106" spans="1:4" x14ac:dyDescent="0.3">
      <c r="A106" s="50"/>
      <c r="B106" s="50">
        <v>9</v>
      </c>
      <c r="C106" s="50">
        <v>177</v>
      </c>
      <c r="D106" s="51">
        <v>167.9</v>
      </c>
    </row>
    <row r="107" spans="1:4" x14ac:dyDescent="0.3">
      <c r="A107" s="50"/>
      <c r="B107" s="50">
        <v>10</v>
      </c>
      <c r="C107" s="50">
        <v>178</v>
      </c>
      <c r="D107" s="51">
        <v>168.2</v>
      </c>
    </row>
    <row r="108" spans="1:4" x14ac:dyDescent="0.3">
      <c r="A108" s="50"/>
      <c r="B108" s="50">
        <v>11</v>
      </c>
      <c r="C108" s="50">
        <v>179</v>
      </c>
      <c r="D108" s="51">
        <v>168.3</v>
      </c>
    </row>
    <row r="109" spans="1:4" x14ac:dyDescent="0.3">
      <c r="A109" s="53"/>
      <c r="B109" s="53">
        <v>12</v>
      </c>
      <c r="C109" s="53">
        <v>180</v>
      </c>
      <c r="D109" s="54">
        <v>168.3</v>
      </c>
    </row>
    <row r="110" spans="1:4" x14ac:dyDescent="0.3">
      <c r="A110" s="50">
        <v>2000</v>
      </c>
      <c r="B110" s="50">
        <v>1</v>
      </c>
      <c r="C110" s="50">
        <v>181</v>
      </c>
      <c r="D110" s="51">
        <v>166.6</v>
      </c>
    </row>
    <row r="111" spans="1:4" x14ac:dyDescent="0.3">
      <c r="A111" s="50"/>
      <c r="B111" s="50">
        <v>2</v>
      </c>
      <c r="C111" s="50">
        <v>182</v>
      </c>
      <c r="D111" s="51">
        <v>168.8</v>
      </c>
    </row>
    <row r="112" spans="1:4" x14ac:dyDescent="0.3">
      <c r="A112" s="50"/>
      <c r="B112" s="50">
        <v>3</v>
      </c>
      <c r="C112" s="50">
        <v>183</v>
      </c>
      <c r="D112" s="51">
        <v>169.8</v>
      </c>
    </row>
    <row r="113" spans="1:4" x14ac:dyDescent="0.3">
      <c r="A113" s="50"/>
      <c r="B113" s="50">
        <v>4</v>
      </c>
      <c r="C113" s="50">
        <v>184</v>
      </c>
      <c r="D113" s="51">
        <v>171.2</v>
      </c>
    </row>
    <row r="114" spans="1:4" x14ac:dyDescent="0.3">
      <c r="A114" s="50"/>
      <c r="B114" s="50">
        <v>5</v>
      </c>
      <c r="C114" s="50">
        <v>185</v>
      </c>
      <c r="D114" s="51">
        <v>171.3</v>
      </c>
    </row>
    <row r="115" spans="1:4" x14ac:dyDescent="0.3">
      <c r="A115" s="50"/>
      <c r="B115" s="50">
        <v>6</v>
      </c>
      <c r="C115" s="50">
        <v>186</v>
      </c>
      <c r="D115" s="51">
        <v>171.5</v>
      </c>
    </row>
    <row r="116" spans="1:4" x14ac:dyDescent="0.3">
      <c r="A116" s="50"/>
      <c r="B116" s="50">
        <v>7</v>
      </c>
      <c r="C116" s="50">
        <v>187</v>
      </c>
      <c r="D116" s="51">
        <v>172.4</v>
      </c>
    </row>
    <row r="117" spans="1:4" x14ac:dyDescent="0.3">
      <c r="A117" s="50"/>
      <c r="B117" s="50">
        <v>8</v>
      </c>
      <c r="C117" s="50">
        <v>188</v>
      </c>
      <c r="D117" s="51">
        <v>172.8</v>
      </c>
    </row>
    <row r="118" spans="1:4" x14ac:dyDescent="0.3">
      <c r="A118" s="50"/>
      <c r="B118" s="50">
        <v>9</v>
      </c>
      <c r="C118" s="50">
        <v>189</v>
      </c>
      <c r="D118" s="51">
        <v>173.7</v>
      </c>
    </row>
    <row r="119" spans="1:4" x14ac:dyDescent="0.3">
      <c r="A119" s="50"/>
      <c r="B119" s="50">
        <v>10</v>
      </c>
      <c r="C119" s="50">
        <v>190</v>
      </c>
      <c r="D119" s="51">
        <v>174</v>
      </c>
    </row>
    <row r="120" spans="1:4" x14ac:dyDescent="0.3">
      <c r="A120" s="50"/>
      <c r="B120" s="50">
        <v>11</v>
      </c>
      <c r="C120" s="50">
        <v>191</v>
      </c>
      <c r="D120" s="51">
        <v>174.1</v>
      </c>
    </row>
    <row r="121" spans="1:4" x14ac:dyDescent="0.3">
      <c r="A121" s="53"/>
      <c r="B121" s="53">
        <v>12</v>
      </c>
      <c r="C121" s="53">
        <v>192</v>
      </c>
      <c r="D121" s="54">
        <v>174</v>
      </c>
    </row>
    <row r="122" spans="1:4" x14ac:dyDescent="0.3">
      <c r="A122" s="50">
        <v>2001</v>
      </c>
      <c r="B122" s="50">
        <v>1</v>
      </c>
      <c r="C122" s="50">
        <v>193</v>
      </c>
      <c r="D122" s="51">
        <v>175.1</v>
      </c>
    </row>
    <row r="123" spans="1:4" x14ac:dyDescent="0.3">
      <c r="A123" s="50"/>
      <c r="B123" s="50">
        <v>2</v>
      </c>
      <c r="C123" s="50">
        <v>194</v>
      </c>
      <c r="D123" s="51">
        <v>175.8</v>
      </c>
    </row>
    <row r="124" spans="1:4" x14ac:dyDescent="0.3">
      <c r="A124" s="50"/>
      <c r="B124" s="50">
        <v>3</v>
      </c>
      <c r="C124" s="50">
        <v>195</v>
      </c>
      <c r="D124" s="51">
        <v>176.2</v>
      </c>
    </row>
    <row r="125" spans="1:4" x14ac:dyDescent="0.3">
      <c r="A125" s="50"/>
      <c r="B125" s="50">
        <v>4</v>
      </c>
      <c r="C125" s="50">
        <v>196</v>
      </c>
      <c r="D125" s="51">
        <v>176.9</v>
      </c>
    </row>
    <row r="126" spans="1:4" x14ac:dyDescent="0.3">
      <c r="A126" s="50"/>
      <c r="B126" s="50">
        <v>5</v>
      </c>
      <c r="C126" s="50">
        <v>197</v>
      </c>
      <c r="D126" s="51">
        <v>177.7</v>
      </c>
    </row>
    <row r="127" spans="1:4" x14ac:dyDescent="0.3">
      <c r="A127" s="50"/>
      <c r="B127" s="50">
        <v>6</v>
      </c>
      <c r="C127" s="50">
        <v>198</v>
      </c>
      <c r="D127" s="51">
        <v>178</v>
      </c>
    </row>
    <row r="128" spans="1:4" x14ac:dyDescent="0.3">
      <c r="A128" s="50"/>
      <c r="B128" s="50">
        <v>7</v>
      </c>
      <c r="C128" s="50">
        <v>199</v>
      </c>
      <c r="D128" s="51">
        <v>177.5</v>
      </c>
    </row>
    <row r="129" spans="1:4" x14ac:dyDescent="0.3">
      <c r="A129" s="50"/>
      <c r="B129" s="50">
        <v>8</v>
      </c>
      <c r="C129" s="50">
        <v>200</v>
      </c>
      <c r="D129" s="51">
        <v>177.5</v>
      </c>
    </row>
    <row r="130" spans="1:4" x14ac:dyDescent="0.3">
      <c r="A130" s="50"/>
      <c r="B130" s="50">
        <v>9</v>
      </c>
      <c r="C130" s="50">
        <v>201</v>
      </c>
      <c r="D130" s="51">
        <v>178.3</v>
      </c>
    </row>
    <row r="131" spans="1:4" x14ac:dyDescent="0.3">
      <c r="A131" s="50"/>
      <c r="B131" s="50">
        <v>10</v>
      </c>
      <c r="C131" s="50">
        <v>202</v>
      </c>
      <c r="D131" s="51">
        <v>177.7</v>
      </c>
    </row>
    <row r="132" spans="1:4" x14ac:dyDescent="0.3">
      <c r="A132" s="50"/>
      <c r="B132" s="50">
        <v>11</v>
      </c>
      <c r="C132" s="50">
        <v>203</v>
      </c>
      <c r="D132" s="51">
        <v>177.4</v>
      </c>
    </row>
    <row r="133" spans="1:4" x14ac:dyDescent="0.3">
      <c r="A133" s="53"/>
      <c r="B133" s="53">
        <v>12</v>
      </c>
      <c r="C133" s="53">
        <v>204</v>
      </c>
      <c r="D133" s="54">
        <v>176.7</v>
      </c>
    </row>
    <row r="134" spans="1:4" x14ac:dyDescent="0.3">
      <c r="A134" s="50">
        <v>2002</v>
      </c>
      <c r="B134" s="50">
        <v>1</v>
      </c>
      <c r="C134" s="50">
        <v>205</v>
      </c>
      <c r="D134" s="51">
        <v>177.1</v>
      </c>
    </row>
    <row r="135" spans="1:4" x14ac:dyDescent="0.3">
      <c r="A135" s="50"/>
      <c r="B135" s="50">
        <v>2</v>
      </c>
      <c r="C135" s="50">
        <v>206</v>
      </c>
      <c r="D135" s="51">
        <v>177.8</v>
      </c>
    </row>
    <row r="136" spans="1:4" x14ac:dyDescent="0.3">
      <c r="A136" s="50"/>
      <c r="B136" s="50">
        <v>3</v>
      </c>
      <c r="C136" s="50">
        <v>207</v>
      </c>
      <c r="D136" s="51">
        <v>178.8</v>
      </c>
    </row>
    <row r="137" spans="1:4" x14ac:dyDescent="0.3">
      <c r="A137" s="50"/>
      <c r="B137" s="50">
        <v>4</v>
      </c>
      <c r="C137" s="50">
        <v>208</v>
      </c>
      <c r="D137" s="51">
        <v>179.8</v>
      </c>
    </row>
    <row r="138" spans="1:4" x14ac:dyDescent="0.3">
      <c r="A138" s="50"/>
      <c r="B138" s="50">
        <v>5</v>
      </c>
      <c r="C138" s="50">
        <v>209</v>
      </c>
      <c r="D138" s="51">
        <v>179.8</v>
      </c>
    </row>
    <row r="139" spans="1:4" x14ac:dyDescent="0.3">
      <c r="A139" s="50"/>
      <c r="B139" s="50">
        <v>6</v>
      </c>
      <c r="C139" s="50">
        <v>210</v>
      </c>
      <c r="D139" s="51">
        <v>179.9</v>
      </c>
    </row>
    <row r="140" spans="1:4" x14ac:dyDescent="0.3">
      <c r="A140" s="50"/>
      <c r="B140" s="50">
        <v>7</v>
      </c>
      <c r="C140" s="50">
        <v>211</v>
      </c>
      <c r="D140" s="51">
        <v>180.1</v>
      </c>
    </row>
    <row r="141" spans="1:4" x14ac:dyDescent="0.3">
      <c r="A141" s="50"/>
      <c r="B141" s="50">
        <v>8</v>
      </c>
      <c r="C141" s="50">
        <v>212</v>
      </c>
      <c r="D141" s="51">
        <v>180.7</v>
      </c>
    </row>
    <row r="142" spans="1:4" x14ac:dyDescent="0.3">
      <c r="A142" s="50"/>
      <c r="B142" s="50">
        <v>9</v>
      </c>
      <c r="C142" s="50">
        <v>213</v>
      </c>
      <c r="D142" s="51">
        <v>181</v>
      </c>
    </row>
    <row r="143" spans="1:4" x14ac:dyDescent="0.3">
      <c r="A143" s="50"/>
      <c r="B143" s="50">
        <v>10</v>
      </c>
      <c r="C143" s="50">
        <v>214</v>
      </c>
      <c r="D143" s="51">
        <v>181.3</v>
      </c>
    </row>
    <row r="144" spans="1:4" x14ac:dyDescent="0.3">
      <c r="A144" s="50"/>
      <c r="B144" s="50">
        <v>11</v>
      </c>
      <c r="C144" s="50">
        <v>215</v>
      </c>
      <c r="D144" s="51">
        <v>181.3</v>
      </c>
    </row>
    <row r="145" spans="1:4" x14ac:dyDescent="0.3">
      <c r="A145" s="53"/>
      <c r="B145" s="53">
        <v>12</v>
      </c>
      <c r="C145" s="53">
        <v>216</v>
      </c>
      <c r="D145" s="54">
        <v>180.9</v>
      </c>
    </row>
    <row r="146" spans="1:4" x14ac:dyDescent="0.3">
      <c r="A146" s="50">
        <v>2003</v>
      </c>
      <c r="B146" s="50">
        <v>1</v>
      </c>
      <c r="C146" s="50">
        <v>217</v>
      </c>
      <c r="D146" s="51">
        <v>181.7</v>
      </c>
    </row>
    <row r="147" spans="1:4" x14ac:dyDescent="0.3">
      <c r="A147" s="50"/>
      <c r="B147" s="50">
        <v>2</v>
      </c>
      <c r="C147" s="50">
        <v>218</v>
      </c>
      <c r="D147" s="51">
        <v>183.1</v>
      </c>
    </row>
    <row r="148" spans="1:4" x14ac:dyDescent="0.3">
      <c r="A148" s="50"/>
      <c r="B148" s="50">
        <v>3</v>
      </c>
      <c r="C148" s="50">
        <v>219</v>
      </c>
      <c r="D148" s="51">
        <v>184.2</v>
      </c>
    </row>
    <row r="149" spans="1:4" x14ac:dyDescent="0.3">
      <c r="A149" s="50"/>
      <c r="B149" s="50">
        <v>4</v>
      </c>
      <c r="C149" s="50">
        <v>220</v>
      </c>
      <c r="D149" s="51">
        <v>183.8</v>
      </c>
    </row>
    <row r="150" spans="1:4" x14ac:dyDescent="0.3">
      <c r="A150" s="50"/>
      <c r="B150" s="50">
        <v>5</v>
      </c>
      <c r="C150" s="50">
        <v>221</v>
      </c>
      <c r="D150" s="51">
        <v>183.5</v>
      </c>
    </row>
    <row r="151" spans="1:4" x14ac:dyDescent="0.3">
      <c r="A151" s="50"/>
      <c r="B151" s="50">
        <v>6</v>
      </c>
      <c r="C151" s="50">
        <v>222</v>
      </c>
      <c r="D151" s="51">
        <v>183.7</v>
      </c>
    </row>
    <row r="152" spans="1:4" x14ac:dyDescent="0.3">
      <c r="A152" s="50"/>
      <c r="B152" s="50">
        <v>7</v>
      </c>
      <c r="C152" s="50">
        <v>223</v>
      </c>
      <c r="D152" s="51">
        <v>183.9</v>
      </c>
    </row>
    <row r="153" spans="1:4" x14ac:dyDescent="0.3">
      <c r="A153" s="50"/>
      <c r="B153" s="50">
        <v>8</v>
      </c>
      <c r="C153" s="50">
        <v>224</v>
      </c>
      <c r="D153" s="51">
        <v>184.6</v>
      </c>
    </row>
    <row r="154" spans="1:4" x14ac:dyDescent="0.3">
      <c r="A154" s="50"/>
      <c r="B154" s="50">
        <v>9</v>
      </c>
      <c r="C154" s="50">
        <v>225</v>
      </c>
      <c r="D154" s="51">
        <v>185.2</v>
      </c>
    </row>
    <row r="155" spans="1:4" x14ac:dyDescent="0.3">
      <c r="A155" s="50"/>
      <c r="B155" s="50">
        <v>10</v>
      </c>
      <c r="C155" s="50">
        <v>226</v>
      </c>
      <c r="D155" s="51">
        <v>185</v>
      </c>
    </row>
    <row r="156" spans="1:4" x14ac:dyDescent="0.3">
      <c r="A156" s="50"/>
      <c r="B156" s="50">
        <v>11</v>
      </c>
      <c r="C156" s="50">
        <v>227</v>
      </c>
      <c r="D156" s="51">
        <v>184.5</v>
      </c>
    </row>
    <row r="157" spans="1:4" x14ac:dyDescent="0.3">
      <c r="A157" s="53"/>
      <c r="B157" s="53">
        <v>12</v>
      </c>
      <c r="C157" s="53">
        <v>228</v>
      </c>
      <c r="D157" s="54">
        <v>184.3</v>
      </c>
    </row>
    <row r="158" spans="1:4" x14ac:dyDescent="0.3">
      <c r="A158" s="50">
        <v>2004</v>
      </c>
      <c r="B158" s="50">
        <v>1</v>
      </c>
      <c r="C158" s="50">
        <v>229</v>
      </c>
      <c r="D158" s="51">
        <v>185.2</v>
      </c>
    </row>
    <row r="159" spans="1:4" x14ac:dyDescent="0.3">
      <c r="A159" s="50"/>
      <c r="B159" s="50">
        <v>2</v>
      </c>
      <c r="C159" s="50">
        <v>230</v>
      </c>
      <c r="D159" s="51">
        <v>186.2</v>
      </c>
    </row>
    <row r="160" spans="1:4" x14ac:dyDescent="0.3">
      <c r="A160" s="50"/>
      <c r="B160" s="50">
        <v>3</v>
      </c>
      <c r="C160" s="50">
        <v>231</v>
      </c>
      <c r="D160" s="51">
        <v>187.4</v>
      </c>
    </row>
    <row r="161" spans="1:4" x14ac:dyDescent="0.3">
      <c r="A161" s="50"/>
      <c r="B161" s="50">
        <v>4</v>
      </c>
      <c r="C161" s="50">
        <v>232</v>
      </c>
      <c r="D161" s="51">
        <v>188</v>
      </c>
    </row>
    <row r="162" spans="1:4" x14ac:dyDescent="0.3">
      <c r="A162" s="50"/>
      <c r="B162" s="50">
        <v>5</v>
      </c>
      <c r="C162" s="50">
        <v>233</v>
      </c>
      <c r="D162" s="51">
        <v>189.1</v>
      </c>
    </row>
    <row r="163" spans="1:4" x14ac:dyDescent="0.3">
      <c r="A163" s="50"/>
      <c r="B163" s="50">
        <v>6</v>
      </c>
      <c r="C163" s="50">
        <v>234</v>
      </c>
      <c r="D163" s="51">
        <v>189.7</v>
      </c>
    </row>
    <row r="164" spans="1:4" x14ac:dyDescent="0.3">
      <c r="A164" s="50"/>
      <c r="B164" s="50">
        <v>7</v>
      </c>
      <c r="C164" s="50">
        <v>235</v>
      </c>
      <c r="D164" s="51">
        <v>189.4</v>
      </c>
    </row>
    <row r="165" spans="1:4" x14ac:dyDescent="0.3">
      <c r="A165" s="50"/>
      <c r="B165" s="50">
        <v>8</v>
      </c>
      <c r="C165" s="50">
        <v>236</v>
      </c>
      <c r="D165" s="51">
        <v>189.5</v>
      </c>
    </row>
    <row r="166" spans="1:4" x14ac:dyDescent="0.3">
      <c r="A166" s="50"/>
      <c r="B166" s="50">
        <v>9</v>
      </c>
      <c r="C166" s="50">
        <v>237</v>
      </c>
      <c r="D166" s="51">
        <v>189.9</v>
      </c>
    </row>
    <row r="167" spans="1:4" x14ac:dyDescent="0.3">
      <c r="A167" s="50"/>
      <c r="B167" s="50">
        <v>10</v>
      </c>
      <c r="C167" s="50">
        <v>238</v>
      </c>
      <c r="D167" s="51">
        <v>190.9</v>
      </c>
    </row>
    <row r="168" spans="1:4" x14ac:dyDescent="0.3">
      <c r="A168" s="50"/>
      <c r="B168" s="50">
        <v>11</v>
      </c>
      <c r="C168" s="50">
        <v>239</v>
      </c>
      <c r="D168" s="51">
        <v>191</v>
      </c>
    </row>
    <row r="169" spans="1:4" x14ac:dyDescent="0.3">
      <c r="A169" s="53"/>
      <c r="B169" s="53">
        <v>12</v>
      </c>
      <c r="C169" s="53">
        <v>240</v>
      </c>
      <c r="D169" s="54">
        <v>190.3</v>
      </c>
    </row>
    <row r="170" spans="1:4" x14ac:dyDescent="0.3">
      <c r="A170" s="50">
        <v>2005</v>
      </c>
      <c r="B170" s="50">
        <v>1</v>
      </c>
      <c r="C170" s="50">
        <v>241</v>
      </c>
      <c r="D170" s="51">
        <v>190.7</v>
      </c>
    </row>
    <row r="171" spans="1:4" x14ac:dyDescent="0.3">
      <c r="A171" s="50"/>
      <c r="B171" s="50">
        <v>2</v>
      </c>
      <c r="C171" s="50">
        <v>242</v>
      </c>
      <c r="D171" s="51">
        <v>191.8</v>
      </c>
    </row>
    <row r="172" spans="1:4" x14ac:dyDescent="0.3">
      <c r="A172" s="50"/>
      <c r="B172" s="50">
        <v>3</v>
      </c>
      <c r="C172" s="50">
        <v>243</v>
      </c>
      <c r="D172" s="51">
        <v>193.3</v>
      </c>
    </row>
    <row r="173" spans="1:4" x14ac:dyDescent="0.3">
      <c r="A173" s="50"/>
      <c r="B173" s="50">
        <v>4</v>
      </c>
      <c r="C173" s="50">
        <v>244</v>
      </c>
      <c r="D173" s="51">
        <v>194.6</v>
      </c>
    </row>
    <row r="174" spans="1:4" x14ac:dyDescent="0.3">
      <c r="A174" s="50"/>
      <c r="B174" s="50">
        <v>5</v>
      </c>
      <c r="C174" s="50">
        <v>245</v>
      </c>
      <c r="D174" s="51">
        <v>194.4</v>
      </c>
    </row>
    <row r="175" spans="1:4" x14ac:dyDescent="0.3">
      <c r="A175" s="50"/>
      <c r="B175" s="50">
        <v>6</v>
      </c>
      <c r="C175" s="50">
        <v>246</v>
      </c>
      <c r="D175" s="51">
        <v>194.5</v>
      </c>
    </row>
    <row r="176" spans="1:4" x14ac:dyDescent="0.3">
      <c r="A176" s="50"/>
      <c r="B176" s="50">
        <v>7</v>
      </c>
      <c r="C176" s="50">
        <v>247</v>
      </c>
      <c r="D176" s="51">
        <v>195.4</v>
      </c>
    </row>
    <row r="177" spans="1:4" x14ac:dyDescent="0.3">
      <c r="A177" s="50"/>
      <c r="B177" s="50">
        <v>8</v>
      </c>
      <c r="C177" s="50">
        <v>248</v>
      </c>
      <c r="D177" s="51">
        <v>196.4</v>
      </c>
    </row>
    <row r="178" spans="1:4" x14ac:dyDescent="0.3">
      <c r="A178" s="50"/>
      <c r="B178" s="50">
        <v>9</v>
      </c>
      <c r="C178" s="50">
        <v>249</v>
      </c>
      <c r="D178" s="51">
        <v>198.8</v>
      </c>
    </row>
    <row r="179" spans="1:4" x14ac:dyDescent="0.3">
      <c r="A179" s="50"/>
      <c r="B179" s="50">
        <v>10</v>
      </c>
      <c r="C179" s="50">
        <v>250</v>
      </c>
      <c r="D179" s="51">
        <v>193.2</v>
      </c>
    </row>
    <row r="180" spans="1:4" x14ac:dyDescent="0.3">
      <c r="A180" s="50"/>
      <c r="B180" s="50">
        <v>11</v>
      </c>
      <c r="C180" s="50">
        <v>251</v>
      </c>
      <c r="D180" s="52" t="s">
        <v>66</v>
      </c>
    </row>
    <row r="181" spans="1:4" x14ac:dyDescent="0.3">
      <c r="A181" s="53"/>
      <c r="B181" s="53">
        <v>12</v>
      </c>
      <c r="C181" s="53">
        <v>252</v>
      </c>
      <c r="D181" s="55" t="s">
        <v>66</v>
      </c>
    </row>
  </sheetData>
  <mergeCells count="1">
    <mergeCell ref="F10:O10"/>
  </mergeCells>
  <pageMargins left="0.7" right="0.7" top="0.75" bottom="0.75" header="0.3" footer="0.3"/>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900-000000000000}">
  <dimension ref="A1:J95"/>
  <sheetViews>
    <sheetView showGridLines="0" showRowColHeaders="0" workbookViewId="0">
      <selection activeCell="A128" sqref="A128"/>
    </sheetView>
  </sheetViews>
  <sheetFormatPr defaultColWidth="9.109375" defaultRowHeight="12.6" x14ac:dyDescent="0.25"/>
  <cols>
    <col min="1" max="2" width="1.5546875" style="85" customWidth="1"/>
    <col min="3" max="3" width="15.109375" style="85" customWidth="1"/>
    <col min="4" max="4" width="16.5546875" style="85" customWidth="1"/>
    <col min="5" max="5" width="14.88671875" style="85" customWidth="1"/>
    <col min="6" max="6" width="1.6640625" style="87" customWidth="1"/>
    <col min="7" max="7" width="1.6640625" style="85" customWidth="1"/>
    <col min="8" max="8" width="16.88671875" style="85" customWidth="1"/>
    <col min="9" max="9" width="12.33203125" style="85" customWidth="1"/>
    <col min="10" max="10" width="2" style="86" customWidth="1"/>
    <col min="11" max="11" width="80.6640625" style="85" customWidth="1"/>
    <col min="12" max="16384" width="9.109375" style="85"/>
  </cols>
  <sheetData>
    <row r="1" spans="1:6" x14ac:dyDescent="0.25">
      <c r="E1" s="113"/>
      <c r="F1" s="102" t="s">
        <v>223</v>
      </c>
    </row>
    <row r="2" spans="1:6" x14ac:dyDescent="0.25">
      <c r="F2" s="87" t="s">
        <v>222</v>
      </c>
    </row>
    <row r="3" spans="1:6" x14ac:dyDescent="0.25">
      <c r="A3" s="101" t="s">
        <v>203</v>
      </c>
    </row>
    <row r="4" spans="1:6" x14ac:dyDescent="0.25">
      <c r="B4" s="85" t="s">
        <v>221</v>
      </c>
    </row>
    <row r="5" spans="1:6" x14ac:dyDescent="0.25">
      <c r="C5" s="85" t="s">
        <v>220</v>
      </c>
      <c r="E5" s="112">
        <v>1</v>
      </c>
    </row>
    <row r="6" spans="1:6" x14ac:dyDescent="0.25">
      <c r="C6" s="85" t="s">
        <v>219</v>
      </c>
      <c r="E6" s="93" t="s">
        <v>218</v>
      </c>
    </row>
    <row r="8" spans="1:6" x14ac:dyDescent="0.25">
      <c r="B8" s="85" t="s">
        <v>217</v>
      </c>
    </row>
    <row r="9" spans="1:6" x14ac:dyDescent="0.25">
      <c r="C9" s="85" t="s">
        <v>216</v>
      </c>
      <c r="E9" s="112">
        <v>15</v>
      </c>
    </row>
    <row r="10" spans="1:6" x14ac:dyDescent="0.25">
      <c r="C10" s="85" t="s">
        <v>215</v>
      </c>
      <c r="E10" s="93" t="s">
        <v>214</v>
      </c>
    </row>
    <row r="11" spans="1:6" x14ac:dyDescent="0.25">
      <c r="C11" s="85" t="s">
        <v>213</v>
      </c>
      <c r="E11" s="93" t="s">
        <v>212</v>
      </c>
    </row>
    <row r="12" spans="1:6" x14ac:dyDescent="0.25">
      <c r="C12" s="85" t="s">
        <v>211</v>
      </c>
      <c r="E12" s="93" t="s">
        <v>210</v>
      </c>
    </row>
    <row r="13" spans="1:6" x14ac:dyDescent="0.25">
      <c r="C13" s="85" t="s">
        <v>209</v>
      </c>
      <c r="E13" s="93" t="s">
        <v>208</v>
      </c>
    </row>
    <row r="14" spans="1:6" x14ac:dyDescent="0.25">
      <c r="C14" s="85" t="s">
        <v>207</v>
      </c>
      <c r="E14" s="93" t="s">
        <v>165</v>
      </c>
    </row>
    <row r="16" spans="1:6" x14ac:dyDescent="0.25">
      <c r="F16" s="102" t="s">
        <v>206</v>
      </c>
    </row>
    <row r="18" spans="1:10" x14ac:dyDescent="0.25">
      <c r="A18" s="101" t="s">
        <v>205</v>
      </c>
      <c r="J18" s="111" t="s">
        <v>204</v>
      </c>
    </row>
    <row r="20" spans="1:10" x14ac:dyDescent="0.25">
      <c r="B20" s="85" t="s">
        <v>203</v>
      </c>
    </row>
    <row r="21" spans="1:10" x14ac:dyDescent="0.25">
      <c r="C21" s="85" t="s">
        <v>202</v>
      </c>
      <c r="E21" s="93" t="s">
        <v>155</v>
      </c>
    </row>
    <row r="22" spans="1:10" x14ac:dyDescent="0.25">
      <c r="C22" s="85" t="s">
        <v>201</v>
      </c>
      <c r="E22" s="99">
        <v>0.66469332595525477</v>
      </c>
    </row>
    <row r="43" spans="2:9" x14ac:dyDescent="0.25">
      <c r="B43" s="85" t="s">
        <v>200</v>
      </c>
    </row>
    <row r="45" spans="2:9" x14ac:dyDescent="0.25">
      <c r="C45" s="110" t="s">
        <v>199</v>
      </c>
      <c r="D45" s="109" t="s">
        <v>198</v>
      </c>
      <c r="E45" s="109" t="s">
        <v>10</v>
      </c>
      <c r="F45" s="109"/>
      <c r="G45" s="109"/>
      <c r="H45" s="109" t="s">
        <v>197</v>
      </c>
      <c r="I45" s="93"/>
    </row>
    <row r="46" spans="2:9" x14ac:dyDescent="0.25">
      <c r="C46" s="99" t="s">
        <v>196</v>
      </c>
      <c r="D46" s="99">
        <v>193.06558537659902</v>
      </c>
      <c r="E46" s="99">
        <v>194.15890619379653</v>
      </c>
      <c r="F46" s="108"/>
      <c r="G46" s="99"/>
      <c r="H46" s="99">
        <v>195.25222701099403</v>
      </c>
    </row>
    <row r="47" spans="2:9" x14ac:dyDescent="0.25">
      <c r="C47" s="99" t="s">
        <v>195</v>
      </c>
      <c r="D47" s="99">
        <v>193.13974440467541</v>
      </c>
      <c r="E47" s="99">
        <v>194.48074536634985</v>
      </c>
      <c r="F47" s="108"/>
      <c r="G47" s="99"/>
      <c r="H47" s="99">
        <v>195.82174632802429</v>
      </c>
    </row>
    <row r="48" spans="2:9" x14ac:dyDescent="0.25">
      <c r="C48" s="99" t="s">
        <v>194</v>
      </c>
      <c r="D48" s="99">
        <v>193.22038269950659</v>
      </c>
      <c r="E48" s="99">
        <v>194.80258453890318</v>
      </c>
      <c r="F48" s="108"/>
      <c r="G48" s="99"/>
      <c r="H48" s="99">
        <v>196.38478637829976</v>
      </c>
    </row>
    <row r="49" spans="2:8" x14ac:dyDescent="0.25">
      <c r="C49" s="99" t="s">
        <v>193</v>
      </c>
      <c r="D49" s="99">
        <v>193.41609825621455</v>
      </c>
      <c r="E49" s="99">
        <v>195.1244237114565</v>
      </c>
      <c r="F49" s="108"/>
      <c r="G49" s="99"/>
      <c r="H49" s="99">
        <v>196.83274916669845</v>
      </c>
    </row>
    <row r="50" spans="2:8" x14ac:dyDescent="0.25">
      <c r="C50" s="99" t="s">
        <v>192</v>
      </c>
      <c r="D50" s="99">
        <v>193.60158627176602</v>
      </c>
      <c r="E50" s="99">
        <v>195.44626288400983</v>
      </c>
      <c r="F50" s="108"/>
      <c r="G50" s="99"/>
      <c r="H50" s="99">
        <v>197.29093949625363</v>
      </c>
    </row>
    <row r="51" spans="2:8" x14ac:dyDescent="0.25">
      <c r="C51" s="99" t="s">
        <v>191</v>
      </c>
      <c r="D51" s="99">
        <v>193.69070703729724</v>
      </c>
      <c r="E51" s="99">
        <v>195.76810205656315</v>
      </c>
      <c r="F51" s="108"/>
      <c r="G51" s="99"/>
      <c r="H51" s="99">
        <v>197.84549707582906</v>
      </c>
    </row>
    <row r="52" spans="2:8" x14ac:dyDescent="0.25">
      <c r="C52" s="99" t="s">
        <v>190</v>
      </c>
      <c r="D52" s="99">
        <v>193.80379053093674</v>
      </c>
      <c r="E52" s="99">
        <v>196.08994122911648</v>
      </c>
      <c r="F52" s="108"/>
      <c r="G52" s="99"/>
      <c r="H52" s="99">
        <v>198.37609192729622</v>
      </c>
    </row>
    <row r="53" spans="2:8" x14ac:dyDescent="0.25">
      <c r="C53" s="99" t="s">
        <v>189</v>
      </c>
      <c r="D53" s="99">
        <v>193.92291220785921</v>
      </c>
      <c r="E53" s="99">
        <v>196.41178040166983</v>
      </c>
      <c r="F53" s="108"/>
      <c r="G53" s="99"/>
      <c r="H53" s="99">
        <v>198.90064859548045</v>
      </c>
    </row>
    <row r="54" spans="2:8" x14ac:dyDescent="0.25">
      <c r="C54" s="99" t="s">
        <v>188</v>
      </c>
      <c r="D54" s="99">
        <v>194.11574838671442</v>
      </c>
      <c r="E54" s="99">
        <v>196.73361957422316</v>
      </c>
      <c r="F54" s="108"/>
      <c r="G54" s="99"/>
      <c r="H54" s="99">
        <v>199.3514907617319</v>
      </c>
    </row>
    <row r="55" spans="2:8" x14ac:dyDescent="0.25">
      <c r="C55" s="99" t="s">
        <v>187</v>
      </c>
      <c r="D55" s="99">
        <v>194.36149980954517</v>
      </c>
      <c r="E55" s="99">
        <v>197.05545874677648</v>
      </c>
      <c r="F55" s="108"/>
      <c r="G55" s="99"/>
      <c r="H55" s="99">
        <v>199.7494176840078</v>
      </c>
    </row>
    <row r="56" spans="2:8" x14ac:dyDescent="0.25">
      <c r="C56" s="99" t="s">
        <v>186</v>
      </c>
      <c r="D56" s="99">
        <v>194.54786024014072</v>
      </c>
      <c r="E56" s="99">
        <v>197.37729791932981</v>
      </c>
      <c r="F56" s="108"/>
      <c r="G56" s="99"/>
      <c r="H56" s="99">
        <v>200.20673559851889</v>
      </c>
    </row>
    <row r="57" spans="2:8" x14ac:dyDescent="0.25">
      <c r="C57" s="99" t="s">
        <v>185</v>
      </c>
      <c r="D57" s="99">
        <v>194.65786352799881</v>
      </c>
      <c r="E57" s="99">
        <v>197.69913709188313</v>
      </c>
      <c r="F57" s="108"/>
      <c r="G57" s="99"/>
      <c r="H57" s="99">
        <v>200.74041065576745</v>
      </c>
    </row>
    <row r="58" spans="2:8" x14ac:dyDescent="0.25">
      <c r="C58" s="99" t="s">
        <v>184</v>
      </c>
      <c r="D58" s="99">
        <v>194.73463358030091</v>
      </c>
      <c r="E58" s="99">
        <v>198.02097626443646</v>
      </c>
      <c r="F58" s="108"/>
      <c r="G58" s="99"/>
      <c r="H58" s="99">
        <v>201.307318948572</v>
      </c>
    </row>
    <row r="59" spans="2:8" x14ac:dyDescent="0.25">
      <c r="C59" s="99" t="s">
        <v>183</v>
      </c>
      <c r="D59" s="99">
        <v>194.78869140735961</v>
      </c>
      <c r="E59" s="99">
        <v>198.34281543698978</v>
      </c>
      <c r="F59" s="108"/>
      <c r="G59" s="99"/>
      <c r="H59" s="99">
        <v>201.89693946661995</v>
      </c>
    </row>
    <row r="60" spans="2:8" x14ac:dyDescent="0.25">
      <c r="C60" s="98" t="s">
        <v>182</v>
      </c>
      <c r="D60" s="98">
        <v>194.8509892276935</v>
      </c>
      <c r="E60" s="98">
        <v>198.66465460954311</v>
      </c>
      <c r="F60" s="107"/>
      <c r="G60" s="98"/>
      <c r="H60" s="98">
        <v>202.47831999139271</v>
      </c>
    </row>
    <row r="63" spans="2:8" x14ac:dyDescent="0.25">
      <c r="B63" s="85" t="s">
        <v>181</v>
      </c>
    </row>
    <row r="65" spans="2:9" x14ac:dyDescent="0.25">
      <c r="C65" s="95" t="s">
        <v>180</v>
      </c>
      <c r="D65" s="95"/>
      <c r="E65" s="94" t="s">
        <v>179</v>
      </c>
    </row>
    <row r="66" spans="2:9" x14ac:dyDescent="0.25">
      <c r="C66" s="85" t="s">
        <v>178</v>
      </c>
      <c r="E66" s="106">
        <v>178</v>
      </c>
    </row>
    <row r="67" spans="2:9" x14ac:dyDescent="0.25">
      <c r="C67" s="85" t="s">
        <v>177</v>
      </c>
      <c r="E67" s="99">
        <v>134.6</v>
      </c>
    </row>
    <row r="68" spans="2:9" x14ac:dyDescent="0.25">
      <c r="C68" s="85" t="s">
        <v>176</v>
      </c>
      <c r="E68" s="99">
        <v>163.94943820224722</v>
      </c>
    </row>
    <row r="69" spans="2:9" x14ac:dyDescent="0.25">
      <c r="C69" s="85" t="s">
        <v>175</v>
      </c>
      <c r="E69" s="99">
        <v>198.8</v>
      </c>
    </row>
    <row r="70" spans="2:9" x14ac:dyDescent="0.25">
      <c r="C70" s="85" t="s">
        <v>174</v>
      </c>
      <c r="E70" s="99">
        <v>17.393096387431626</v>
      </c>
    </row>
    <row r="71" spans="2:9" x14ac:dyDescent="0.25">
      <c r="C71" s="85" t="s">
        <v>173</v>
      </c>
      <c r="E71" s="97">
        <v>1255.9841099740549</v>
      </c>
      <c r="F71" s="105" t="s">
        <v>172</v>
      </c>
    </row>
    <row r="72" spans="2:9" x14ac:dyDescent="0.25">
      <c r="C72" s="85" t="s">
        <v>171</v>
      </c>
      <c r="E72" s="93" t="s">
        <v>170</v>
      </c>
      <c r="F72" s="105" t="s">
        <v>169</v>
      </c>
    </row>
    <row r="73" spans="2:9" x14ac:dyDescent="0.25">
      <c r="C73" s="89" t="s">
        <v>168</v>
      </c>
      <c r="D73" s="89"/>
      <c r="E73" s="104">
        <v>0</v>
      </c>
    </row>
    <row r="75" spans="2:9" x14ac:dyDescent="0.25">
      <c r="B75" s="85" t="s">
        <v>167</v>
      </c>
    </row>
    <row r="77" spans="2:9" x14ac:dyDescent="0.25">
      <c r="C77" s="95" t="s">
        <v>158</v>
      </c>
      <c r="D77" s="94"/>
      <c r="E77" s="94" t="s">
        <v>166</v>
      </c>
      <c r="F77" s="94"/>
      <c r="G77" s="94"/>
      <c r="H77" s="94" t="s">
        <v>165</v>
      </c>
      <c r="I77" s="93"/>
    </row>
    <row r="78" spans="2:9" x14ac:dyDescent="0.25">
      <c r="C78" s="101" t="s">
        <v>155</v>
      </c>
      <c r="D78" s="101"/>
      <c r="E78" s="103" t="s">
        <v>164</v>
      </c>
      <c r="F78" s="102"/>
      <c r="G78" s="101"/>
      <c r="H78" s="100">
        <v>0.66469332595525477</v>
      </c>
    </row>
    <row r="79" spans="2:9" x14ac:dyDescent="0.25">
      <c r="C79" s="85" t="s">
        <v>154</v>
      </c>
      <c r="E79" s="93" t="s">
        <v>163</v>
      </c>
      <c r="H79" s="99">
        <v>0.66490405402578712</v>
      </c>
    </row>
    <row r="80" spans="2:9" x14ac:dyDescent="0.25">
      <c r="C80" s="89" t="s">
        <v>150</v>
      </c>
      <c r="D80" s="89"/>
      <c r="E80" s="91" t="s">
        <v>162</v>
      </c>
      <c r="F80" s="90"/>
      <c r="G80" s="89"/>
      <c r="H80" s="98">
        <v>0.72867033147878502</v>
      </c>
    </row>
    <row r="82" spans="2:9" x14ac:dyDescent="0.25">
      <c r="C82" s="95" t="s">
        <v>158</v>
      </c>
      <c r="D82" s="94"/>
      <c r="E82" s="94" t="s">
        <v>161</v>
      </c>
      <c r="F82" s="94"/>
      <c r="G82" s="94"/>
      <c r="H82" s="94" t="s">
        <v>160</v>
      </c>
      <c r="I82" s="93"/>
    </row>
    <row r="83" spans="2:9" x14ac:dyDescent="0.25">
      <c r="C83" s="85" t="s">
        <v>155</v>
      </c>
      <c r="E83" s="92">
        <v>0.89264882550816871</v>
      </c>
      <c r="H83" s="97">
        <v>1.533871027890906</v>
      </c>
    </row>
    <row r="84" spans="2:9" x14ac:dyDescent="0.25">
      <c r="C84" s="85" t="s">
        <v>154</v>
      </c>
      <c r="E84" s="92">
        <v>0.89279980834368378</v>
      </c>
      <c r="H84" s="97">
        <v>1.5348872840657606</v>
      </c>
    </row>
    <row r="85" spans="2:9" x14ac:dyDescent="0.25">
      <c r="C85" s="89" t="s">
        <v>150</v>
      </c>
      <c r="D85" s="89"/>
      <c r="E85" s="96">
        <v>1</v>
      </c>
      <c r="F85" s="90"/>
      <c r="G85" s="89"/>
      <c r="H85" s="96">
        <v>1.3079378591189632</v>
      </c>
    </row>
    <row r="87" spans="2:9" x14ac:dyDescent="0.25">
      <c r="B87" s="85" t="s">
        <v>159</v>
      </c>
    </row>
    <row r="89" spans="2:9" x14ac:dyDescent="0.25">
      <c r="C89" s="95" t="s">
        <v>158</v>
      </c>
      <c r="D89" s="94"/>
      <c r="E89" s="94" t="s">
        <v>157</v>
      </c>
      <c r="F89" s="94"/>
      <c r="G89" s="94"/>
      <c r="H89" s="94" t="s">
        <v>156</v>
      </c>
      <c r="I89" s="93"/>
    </row>
    <row r="90" spans="2:9" x14ac:dyDescent="0.25">
      <c r="C90" s="85" t="s">
        <v>155</v>
      </c>
      <c r="E90" s="93" t="s">
        <v>153</v>
      </c>
      <c r="H90" s="92">
        <v>0.89154395753342564</v>
      </c>
    </row>
    <row r="91" spans="2:9" x14ac:dyDescent="0.25">
      <c r="E91" s="93" t="s">
        <v>152</v>
      </c>
      <c r="H91" s="92">
        <v>3.2981408949182889E-2</v>
      </c>
    </row>
    <row r="92" spans="2:9" x14ac:dyDescent="0.25">
      <c r="C92" s="85" t="s">
        <v>154</v>
      </c>
      <c r="E92" s="93" t="s">
        <v>153</v>
      </c>
      <c r="H92" s="92">
        <v>0.89280653563357792</v>
      </c>
    </row>
    <row r="93" spans="2:9" x14ac:dyDescent="0.25">
      <c r="E93" s="93" t="s">
        <v>152</v>
      </c>
      <c r="H93" s="92">
        <v>3.421544006157106E-2</v>
      </c>
    </row>
    <row r="94" spans="2:9" x14ac:dyDescent="0.25">
      <c r="E94" s="93" t="s">
        <v>151</v>
      </c>
      <c r="H94" s="92">
        <v>0.999</v>
      </c>
    </row>
    <row r="95" spans="2:9" x14ac:dyDescent="0.25">
      <c r="C95" s="89" t="s">
        <v>150</v>
      </c>
      <c r="D95" s="89"/>
      <c r="E95" s="91" t="s">
        <v>149</v>
      </c>
      <c r="F95" s="90"/>
      <c r="G95" s="89"/>
      <c r="H95" s="88">
        <v>1</v>
      </c>
    </row>
  </sheetData>
  <printOptions gridLinesSet="0"/>
  <pageMargins left="0.75" right="0.75" top="1" bottom="1" header="0.5" footer="0.5"/>
  <pageSetup orientation="portrait" r:id="rId1"/>
  <headerFooter alignWithMargins="0">
    <oddHeader>&amp;f</oddHeader>
    <oddFooter>Page &amp;p</oddFooter>
  </headerFooter>
  <rowBreaks count="3" manualBreakCount="3">
    <brk id="15" max="16383" man="1"/>
    <brk id="61" max="16383" man="1"/>
    <brk id="96" max="16383" man="1"/>
  </rowBreaks>
  <colBreaks count="1" manualBreakCount="1">
    <brk id="10" max="1048575" man="1"/>
  </colBreaks>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25</vt:i4>
      </vt:variant>
      <vt:variant>
        <vt:lpstr>Named Ranges</vt:lpstr>
      </vt:variant>
      <vt:variant>
        <vt:i4>1</vt:i4>
      </vt:variant>
    </vt:vector>
  </HeadingPairs>
  <TitlesOfParts>
    <vt:vector size="26" baseType="lpstr">
      <vt:lpstr>5</vt:lpstr>
      <vt:lpstr>7</vt:lpstr>
      <vt:lpstr>10</vt:lpstr>
      <vt:lpstr>Linear 10</vt:lpstr>
      <vt:lpstr>Quadratic 10</vt:lpstr>
      <vt:lpstr>15</vt:lpstr>
      <vt:lpstr>Linear 15</vt:lpstr>
      <vt:lpstr>17</vt:lpstr>
      <vt:lpstr>20</vt:lpstr>
      <vt:lpstr>22</vt:lpstr>
      <vt:lpstr>linear 22</vt:lpstr>
      <vt:lpstr>31</vt:lpstr>
      <vt:lpstr>32</vt:lpstr>
      <vt:lpstr>47</vt:lpstr>
      <vt:lpstr>48</vt:lpstr>
      <vt:lpstr>57</vt:lpstr>
      <vt:lpstr>58</vt:lpstr>
      <vt:lpstr>11.2 a</vt:lpstr>
      <vt:lpstr>11.2 b</vt:lpstr>
      <vt:lpstr>11.2 c</vt:lpstr>
      <vt:lpstr>11.2 d</vt:lpstr>
      <vt:lpstr>11.2 e &amp; f</vt:lpstr>
      <vt:lpstr>11.2 g &amp; h</vt:lpstr>
      <vt:lpstr>11.2 i</vt:lpstr>
      <vt:lpstr>Predictor Report</vt:lpstr>
      <vt:lpstr>'Predictor Report'!Print_Area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NIRMAL PRASAD PANTA</cp:lastModifiedBy>
  <dcterms:created xsi:type="dcterms:W3CDTF">2021-08-06T12:07:53Z</dcterms:created>
  <dcterms:modified xsi:type="dcterms:W3CDTF">2023-09-29T06:20:19Z</dcterms:modified>
</cp:coreProperties>
</file>