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Someet\Desktop\Semester 7\sem 7 nirmal dai\Operations Research\Anita Mam\Chapter 15 Decision Analysis\"/>
    </mc:Choice>
  </mc:AlternateContent>
  <xr:revisionPtr revIDLastSave="0" documentId="13_ncr:1_{8D4D7343-F056-4B71-A8C9-DCB86A87E895}" xr6:coauthVersionLast="47" xr6:coauthVersionMax="47" xr10:uidLastSave="{00000000-0000-0000-0000-000000000000}"/>
  <bookViews>
    <workbookView xWindow="11424" yWindow="0" windowWidth="11712" windowHeight="12336" activeTab="5" xr2:uid="{00000000-000D-0000-FFFF-FFFF00000000}"/>
  </bookViews>
  <sheets>
    <sheet name="3" sheetId="8" r:id="rId1"/>
    <sheet name="5" sheetId="1" r:id="rId2"/>
    <sheet name="7" sheetId="3" r:id="rId3"/>
    <sheet name="7 (2)" sheetId="9" r:id="rId4"/>
    <sheet name="8" sheetId="6" r:id="rId5"/>
    <sheet name="9" sheetId="5" r:id="rId6"/>
    <sheet name="10" sheetId="7" r:id="rId7"/>
  </sheets>
  <calcPr calcId="191029" concurrentCalc="0" concurrentManualCount="4"/>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 i="6" l="1"/>
  <c r="E7" i="6"/>
  <c r="F7" i="6"/>
  <c r="G7" i="6"/>
  <c r="H7" i="6"/>
  <c r="I7" i="6"/>
  <c r="J7" i="6"/>
  <c r="C7" i="6"/>
  <c r="D4" i="9"/>
  <c r="D5" i="9"/>
  <c r="C11" i="9"/>
  <c r="C45" i="9"/>
  <c r="D11" i="9"/>
  <c r="D45" i="9"/>
  <c r="E11" i="9"/>
  <c r="E45" i="9"/>
  <c r="F11" i="9"/>
  <c r="F45" i="9"/>
  <c r="G11" i="9"/>
  <c r="G45" i="9"/>
  <c r="H11" i="9"/>
  <c r="H45" i="9"/>
  <c r="I11" i="9"/>
  <c r="I45" i="9"/>
  <c r="J11" i="9"/>
  <c r="J45" i="9"/>
  <c r="K11" i="9"/>
  <c r="K45" i="9"/>
  <c r="L11" i="9"/>
  <c r="L45" i="9"/>
  <c r="M11" i="9"/>
  <c r="M45" i="9"/>
  <c r="C12" i="9"/>
  <c r="C46" i="9"/>
  <c r="D12" i="9"/>
  <c r="D46" i="9"/>
  <c r="E12" i="9"/>
  <c r="E46" i="9"/>
  <c r="F12" i="9"/>
  <c r="F46" i="9"/>
  <c r="G12" i="9"/>
  <c r="G46" i="9"/>
  <c r="H12" i="9"/>
  <c r="H46" i="9"/>
  <c r="I12" i="9"/>
  <c r="I46" i="9"/>
  <c r="J12" i="9"/>
  <c r="J46" i="9"/>
  <c r="K12" i="9"/>
  <c r="K46" i="9"/>
  <c r="L12" i="9"/>
  <c r="L46" i="9"/>
  <c r="M12" i="9"/>
  <c r="M46" i="9"/>
  <c r="C13" i="9"/>
  <c r="C47" i="9"/>
  <c r="D13" i="9"/>
  <c r="D47" i="9"/>
  <c r="E13" i="9"/>
  <c r="E47" i="9"/>
  <c r="F13" i="9"/>
  <c r="F47" i="9"/>
  <c r="G13" i="9"/>
  <c r="G47" i="9"/>
  <c r="H13" i="9"/>
  <c r="H47" i="9"/>
  <c r="I13" i="9"/>
  <c r="I47" i="9"/>
  <c r="J13" i="9"/>
  <c r="J47" i="9"/>
  <c r="K13" i="9"/>
  <c r="K47" i="9"/>
  <c r="L13" i="9"/>
  <c r="L47" i="9"/>
  <c r="M13" i="9"/>
  <c r="M47" i="9"/>
  <c r="C14" i="9"/>
  <c r="C48" i="9"/>
  <c r="D14" i="9"/>
  <c r="D48" i="9"/>
  <c r="E14" i="9"/>
  <c r="E48" i="9"/>
  <c r="F14" i="9"/>
  <c r="F48" i="9"/>
  <c r="G14" i="9"/>
  <c r="G48" i="9"/>
  <c r="H14" i="9"/>
  <c r="H48" i="9"/>
  <c r="I14" i="9"/>
  <c r="I48" i="9"/>
  <c r="J14" i="9"/>
  <c r="J48" i="9"/>
  <c r="K14" i="9"/>
  <c r="K48" i="9"/>
  <c r="L14" i="9"/>
  <c r="L48" i="9"/>
  <c r="M14" i="9"/>
  <c r="M48" i="9"/>
  <c r="C15" i="9"/>
  <c r="C49" i="9"/>
  <c r="D15" i="9"/>
  <c r="D49" i="9"/>
  <c r="E15" i="9"/>
  <c r="E49" i="9"/>
  <c r="F15" i="9"/>
  <c r="F49" i="9"/>
  <c r="G15" i="9"/>
  <c r="G49" i="9"/>
  <c r="H15" i="9"/>
  <c r="H49" i="9"/>
  <c r="I15" i="9"/>
  <c r="I49" i="9"/>
  <c r="J15" i="9"/>
  <c r="J49" i="9"/>
  <c r="K15" i="9"/>
  <c r="K49" i="9"/>
  <c r="L15" i="9"/>
  <c r="L49" i="9"/>
  <c r="M15" i="9"/>
  <c r="M49" i="9"/>
  <c r="C16" i="9"/>
  <c r="C50" i="9"/>
  <c r="D16" i="9"/>
  <c r="D50" i="9"/>
  <c r="E16" i="9"/>
  <c r="E50" i="9"/>
  <c r="F16" i="9"/>
  <c r="F50" i="9"/>
  <c r="G16" i="9"/>
  <c r="G50" i="9"/>
  <c r="H16" i="9"/>
  <c r="H50" i="9"/>
  <c r="I16" i="9"/>
  <c r="I50" i="9"/>
  <c r="J16" i="9"/>
  <c r="J50" i="9"/>
  <c r="K16" i="9"/>
  <c r="K50" i="9"/>
  <c r="L16" i="9"/>
  <c r="L50" i="9"/>
  <c r="M16" i="9"/>
  <c r="M50" i="9"/>
  <c r="C17" i="9"/>
  <c r="C51" i="9"/>
  <c r="D17" i="9"/>
  <c r="D51" i="9"/>
  <c r="E17" i="9"/>
  <c r="E51" i="9"/>
  <c r="F17" i="9"/>
  <c r="F51" i="9"/>
  <c r="G17" i="9"/>
  <c r="G51" i="9"/>
  <c r="H17" i="9"/>
  <c r="H51" i="9"/>
  <c r="I17" i="9"/>
  <c r="I51" i="9"/>
  <c r="J17" i="9"/>
  <c r="J51" i="9"/>
  <c r="K17" i="9"/>
  <c r="K51" i="9"/>
  <c r="L17" i="9"/>
  <c r="L51" i="9"/>
  <c r="M17" i="9"/>
  <c r="M51" i="9"/>
  <c r="C18" i="9"/>
  <c r="C52" i="9"/>
  <c r="D18" i="9"/>
  <c r="D52" i="9"/>
  <c r="E18" i="9"/>
  <c r="E52" i="9"/>
  <c r="F18" i="9"/>
  <c r="F52" i="9"/>
  <c r="G18" i="9"/>
  <c r="G52" i="9"/>
  <c r="H18" i="9"/>
  <c r="H52" i="9"/>
  <c r="I18" i="9"/>
  <c r="I52" i="9"/>
  <c r="J18" i="9"/>
  <c r="J52" i="9"/>
  <c r="K18" i="9"/>
  <c r="K52" i="9"/>
  <c r="L18" i="9"/>
  <c r="L52" i="9"/>
  <c r="M18" i="9"/>
  <c r="M52" i="9"/>
  <c r="C19" i="9"/>
  <c r="C53" i="9"/>
  <c r="D19" i="9"/>
  <c r="D53" i="9"/>
  <c r="E19" i="9"/>
  <c r="E53" i="9"/>
  <c r="F19" i="9"/>
  <c r="F53" i="9"/>
  <c r="G19" i="9"/>
  <c r="G53" i="9"/>
  <c r="H19" i="9"/>
  <c r="H53" i="9"/>
  <c r="I19" i="9"/>
  <c r="I53" i="9"/>
  <c r="J19" i="9"/>
  <c r="J53" i="9"/>
  <c r="K19" i="9"/>
  <c r="K53" i="9"/>
  <c r="L19" i="9"/>
  <c r="L53" i="9"/>
  <c r="M19" i="9"/>
  <c r="M53" i="9"/>
  <c r="C20" i="9"/>
  <c r="C54" i="9"/>
  <c r="D20" i="9"/>
  <c r="D54" i="9"/>
  <c r="E20" i="9"/>
  <c r="E54" i="9"/>
  <c r="F20" i="9"/>
  <c r="F54" i="9"/>
  <c r="G20" i="9"/>
  <c r="G54" i="9"/>
  <c r="H20" i="9"/>
  <c r="H54" i="9"/>
  <c r="I20" i="9"/>
  <c r="I54" i="9"/>
  <c r="J20" i="9"/>
  <c r="J54" i="9"/>
  <c r="K20" i="9"/>
  <c r="K54" i="9"/>
  <c r="L20" i="9"/>
  <c r="L54" i="9"/>
  <c r="M20" i="9"/>
  <c r="M54" i="9"/>
  <c r="D10" i="9"/>
  <c r="D44" i="9"/>
  <c r="E10" i="9"/>
  <c r="E44" i="9"/>
  <c r="F10" i="9"/>
  <c r="F44" i="9"/>
  <c r="G10" i="9"/>
  <c r="G44" i="9"/>
  <c r="H10" i="9"/>
  <c r="H44" i="9"/>
  <c r="I10" i="9"/>
  <c r="I44" i="9"/>
  <c r="J10" i="9"/>
  <c r="J44" i="9"/>
  <c r="K10" i="9"/>
  <c r="K44" i="9"/>
  <c r="L10" i="9"/>
  <c r="L44" i="9"/>
  <c r="M10" i="9"/>
  <c r="M44" i="9"/>
  <c r="C10" i="9"/>
  <c r="C44" i="9"/>
  <c r="C28" i="9"/>
  <c r="D28" i="9"/>
  <c r="E28" i="9"/>
  <c r="F28" i="9"/>
  <c r="G28" i="9"/>
  <c r="H28" i="9"/>
  <c r="I28" i="9"/>
  <c r="J28" i="9"/>
  <c r="K28" i="9"/>
  <c r="L28" i="9"/>
  <c r="M28" i="9"/>
  <c r="C29" i="9"/>
  <c r="D29" i="9"/>
  <c r="E29" i="9"/>
  <c r="F29" i="9"/>
  <c r="G29" i="9"/>
  <c r="H29" i="9"/>
  <c r="I29" i="9"/>
  <c r="J29" i="9"/>
  <c r="K29" i="9"/>
  <c r="L29" i="9"/>
  <c r="M29" i="9"/>
  <c r="C30" i="9"/>
  <c r="D30" i="9"/>
  <c r="E30" i="9"/>
  <c r="F30" i="9"/>
  <c r="G30" i="9"/>
  <c r="H30" i="9"/>
  <c r="I30" i="9"/>
  <c r="J30" i="9"/>
  <c r="K30" i="9"/>
  <c r="L30" i="9"/>
  <c r="M30" i="9"/>
  <c r="C31" i="9"/>
  <c r="D31" i="9"/>
  <c r="E31" i="9"/>
  <c r="F31" i="9"/>
  <c r="G31" i="9"/>
  <c r="H31" i="9"/>
  <c r="I31" i="9"/>
  <c r="J31" i="9"/>
  <c r="K31" i="9"/>
  <c r="L31" i="9"/>
  <c r="M31" i="9"/>
  <c r="C32" i="9"/>
  <c r="D32" i="9"/>
  <c r="E32" i="9"/>
  <c r="F32" i="9"/>
  <c r="G32" i="9"/>
  <c r="H32" i="9"/>
  <c r="I32" i="9"/>
  <c r="J32" i="9"/>
  <c r="K32" i="9"/>
  <c r="L32" i="9"/>
  <c r="M32" i="9"/>
  <c r="C33" i="9"/>
  <c r="D33" i="9"/>
  <c r="E33" i="9"/>
  <c r="F33" i="9"/>
  <c r="G33" i="9"/>
  <c r="H33" i="9"/>
  <c r="I33" i="9"/>
  <c r="J33" i="9"/>
  <c r="K33" i="9"/>
  <c r="L33" i="9"/>
  <c r="M33" i="9"/>
  <c r="C34" i="9"/>
  <c r="D34" i="9"/>
  <c r="E34" i="9"/>
  <c r="F34" i="9"/>
  <c r="G34" i="9"/>
  <c r="H34" i="9"/>
  <c r="I34" i="9"/>
  <c r="J34" i="9"/>
  <c r="K34" i="9"/>
  <c r="L34" i="9"/>
  <c r="M34" i="9"/>
  <c r="C35" i="9"/>
  <c r="D35" i="9"/>
  <c r="E35" i="9"/>
  <c r="F35" i="9"/>
  <c r="G35" i="9"/>
  <c r="H35" i="9"/>
  <c r="I35" i="9"/>
  <c r="J35" i="9"/>
  <c r="K35" i="9"/>
  <c r="L35" i="9"/>
  <c r="M35" i="9"/>
  <c r="C36" i="9"/>
  <c r="D36" i="9"/>
  <c r="E36" i="9"/>
  <c r="F36" i="9"/>
  <c r="G36" i="9"/>
  <c r="H36" i="9"/>
  <c r="I36" i="9"/>
  <c r="J36" i="9"/>
  <c r="K36" i="9"/>
  <c r="L36" i="9"/>
  <c r="M36" i="9"/>
  <c r="C37" i="9"/>
  <c r="D37" i="9"/>
  <c r="E37" i="9"/>
  <c r="F37" i="9"/>
  <c r="G37" i="9"/>
  <c r="H37" i="9"/>
  <c r="I37" i="9"/>
  <c r="J37" i="9"/>
  <c r="K37" i="9"/>
  <c r="L37" i="9"/>
  <c r="M37" i="9"/>
  <c r="D27" i="9"/>
  <c r="E27" i="9"/>
  <c r="F27" i="9"/>
  <c r="G27" i="9"/>
  <c r="H27" i="9"/>
  <c r="I27" i="9"/>
  <c r="J27" i="9"/>
  <c r="K27" i="9"/>
  <c r="L27" i="9"/>
  <c r="M27" i="9"/>
  <c r="C27" i="9"/>
  <c r="I131" i="9"/>
  <c r="K144" i="9"/>
  <c r="M142" i="9"/>
  <c r="D131" i="9"/>
  <c r="G140" i="9"/>
  <c r="L139" i="9"/>
  <c r="D132" i="9"/>
  <c r="D139" i="9"/>
  <c r="I138" i="9"/>
  <c r="E138" i="9"/>
  <c r="J137" i="9"/>
  <c r="F137" i="9"/>
  <c r="I132" i="9"/>
  <c r="F145" i="9"/>
  <c r="H147" i="9"/>
  <c r="F141" i="9"/>
  <c r="K85" i="9"/>
  <c r="C85" i="9"/>
  <c r="H84" i="9"/>
  <c r="M83" i="9"/>
  <c r="E83" i="9"/>
  <c r="J82" i="9"/>
  <c r="G81" i="9"/>
  <c r="L80" i="9"/>
  <c r="D80" i="9"/>
  <c r="I79" i="9"/>
  <c r="F78" i="9"/>
  <c r="H88" i="9"/>
  <c r="G98" i="9"/>
  <c r="F65" i="9"/>
  <c r="I98" i="9"/>
  <c r="E97" i="9"/>
  <c r="G68" i="9"/>
  <c r="D99" i="9"/>
  <c r="G66" i="9"/>
  <c r="I78" i="9"/>
  <c r="D79" i="9"/>
  <c r="L79" i="9"/>
  <c r="G80" i="9"/>
  <c r="J81" i="9"/>
  <c r="E82" i="9"/>
  <c r="M82" i="9"/>
  <c r="H83" i="9"/>
  <c r="C84" i="9"/>
  <c r="K84" i="9"/>
  <c r="F85" i="9"/>
  <c r="I86" i="9"/>
  <c r="D87" i="9"/>
  <c r="L87" i="9"/>
  <c r="G88" i="9"/>
  <c r="I137" i="9"/>
  <c r="D138" i="9"/>
  <c r="L138" i="9"/>
  <c r="G139" i="9"/>
  <c r="J140" i="9"/>
  <c r="E141" i="9"/>
  <c r="M141" i="9"/>
  <c r="H142" i="9"/>
  <c r="C143" i="9"/>
  <c r="K143" i="9"/>
  <c r="F144" i="9"/>
  <c r="I145" i="9"/>
  <c r="D146" i="9"/>
  <c r="L146" i="9"/>
  <c r="G147" i="9"/>
  <c r="H78" i="9"/>
  <c r="C79" i="9"/>
  <c r="K79" i="9"/>
  <c r="F80" i="9"/>
  <c r="I81" i="9"/>
  <c r="D82" i="9"/>
  <c r="L82" i="9"/>
  <c r="G83" i="9"/>
  <c r="J84" i="9"/>
  <c r="E85" i="9"/>
  <c r="M85" i="9"/>
  <c r="H86" i="9"/>
  <c r="C87" i="9"/>
  <c r="K87" i="9"/>
  <c r="F88" i="9"/>
  <c r="H137" i="9"/>
  <c r="C138" i="9"/>
  <c r="K138" i="9"/>
  <c r="F139" i="9"/>
  <c r="I140" i="9"/>
  <c r="D141" i="9"/>
  <c r="L141" i="9"/>
  <c r="G142" i="9"/>
  <c r="J143" i="9"/>
  <c r="E144" i="9"/>
  <c r="M144" i="9"/>
  <c r="H145" i="9"/>
  <c r="C146" i="9"/>
  <c r="K146" i="9"/>
  <c r="F147" i="9"/>
  <c r="G102" i="9"/>
  <c r="N27" i="9"/>
  <c r="N49" i="9"/>
  <c r="N54" i="9"/>
  <c r="G78" i="9"/>
  <c r="J79" i="9"/>
  <c r="E80" i="9"/>
  <c r="M80" i="9"/>
  <c r="H81" i="9"/>
  <c r="C82" i="9"/>
  <c r="K82" i="9"/>
  <c r="F83" i="9"/>
  <c r="I84" i="9"/>
  <c r="D85" i="9"/>
  <c r="G85" i="9"/>
  <c r="H85" i="9"/>
  <c r="I85" i="9"/>
  <c r="J85" i="9"/>
  <c r="L85" i="9"/>
  <c r="N85" i="9"/>
  <c r="G86" i="9"/>
  <c r="J87" i="9"/>
  <c r="E88" i="9"/>
  <c r="M88" i="9"/>
  <c r="G137" i="9"/>
  <c r="J138" i="9"/>
  <c r="E139" i="9"/>
  <c r="M139" i="9"/>
  <c r="H140" i="9"/>
  <c r="C141" i="9"/>
  <c r="K141" i="9"/>
  <c r="F142" i="9"/>
  <c r="I143" i="9"/>
  <c r="D144" i="9"/>
  <c r="L144" i="9"/>
  <c r="G145" i="9"/>
  <c r="J146" i="9"/>
  <c r="E147" i="9"/>
  <c r="M147" i="9"/>
  <c r="F86" i="9"/>
  <c r="I87" i="9"/>
  <c r="D88" i="9"/>
  <c r="J141" i="9"/>
  <c r="E142" i="9"/>
  <c r="H143" i="9"/>
  <c r="C144" i="9"/>
  <c r="I146" i="9"/>
  <c r="D147" i="9"/>
  <c r="L147" i="9"/>
  <c r="L88" i="9"/>
  <c r="C70" i="9"/>
  <c r="K98" i="9"/>
  <c r="E78" i="9"/>
  <c r="M78" i="9"/>
  <c r="H79" i="9"/>
  <c r="C80" i="9"/>
  <c r="K80" i="9"/>
  <c r="F81" i="9"/>
  <c r="I82" i="9"/>
  <c r="D83" i="9"/>
  <c r="L83" i="9"/>
  <c r="G84" i="9"/>
  <c r="E86" i="9"/>
  <c r="M86" i="9"/>
  <c r="H87" i="9"/>
  <c r="C88" i="9"/>
  <c r="K88" i="9"/>
  <c r="E137" i="9"/>
  <c r="M137" i="9"/>
  <c r="H138" i="9"/>
  <c r="C139" i="9"/>
  <c r="H139" i="9"/>
  <c r="I139" i="9"/>
  <c r="J139" i="9"/>
  <c r="K139" i="9"/>
  <c r="N139" i="9"/>
  <c r="F140" i="9"/>
  <c r="I141" i="9"/>
  <c r="D142" i="9"/>
  <c r="L142" i="9"/>
  <c r="G143" i="9"/>
  <c r="J144" i="9"/>
  <c r="E145" i="9"/>
  <c r="M145" i="9"/>
  <c r="H146" i="9"/>
  <c r="C147" i="9"/>
  <c r="K147" i="9"/>
  <c r="D78" i="9"/>
  <c r="L78" i="9"/>
  <c r="G79" i="9"/>
  <c r="J80" i="9"/>
  <c r="E81" i="9"/>
  <c r="M81" i="9"/>
  <c r="H82" i="9"/>
  <c r="C83" i="9"/>
  <c r="K83" i="9"/>
  <c r="F84" i="9"/>
  <c r="D86" i="9"/>
  <c r="L86" i="9"/>
  <c r="G87" i="9"/>
  <c r="J88" i="9"/>
  <c r="D137" i="9"/>
  <c r="L137" i="9"/>
  <c r="G138" i="9"/>
  <c r="E140" i="9"/>
  <c r="M140" i="9"/>
  <c r="H141" i="9"/>
  <c r="C142" i="9"/>
  <c r="I142" i="9"/>
  <c r="J142" i="9"/>
  <c r="K142" i="9"/>
  <c r="N142" i="9"/>
  <c r="F143" i="9"/>
  <c r="I144" i="9"/>
  <c r="D145" i="9"/>
  <c r="L145" i="9"/>
  <c r="G146" i="9"/>
  <c r="J147" i="9"/>
  <c r="F101" i="9"/>
  <c r="C78" i="9"/>
  <c r="K78" i="9"/>
  <c r="F79" i="9"/>
  <c r="I80" i="9"/>
  <c r="D81" i="9"/>
  <c r="L81" i="9"/>
  <c r="G82" i="9"/>
  <c r="J83" i="9"/>
  <c r="E84" i="9"/>
  <c r="M84" i="9"/>
  <c r="C86" i="9"/>
  <c r="J86" i="9"/>
  <c r="K86" i="9"/>
  <c r="N86" i="9"/>
  <c r="F87" i="9"/>
  <c r="I88" i="9"/>
  <c r="C137" i="9"/>
  <c r="K137" i="9"/>
  <c r="F138" i="9"/>
  <c r="D140" i="9"/>
  <c r="L140" i="9"/>
  <c r="G141" i="9"/>
  <c r="E143" i="9"/>
  <c r="M143" i="9"/>
  <c r="H144" i="9"/>
  <c r="C145" i="9"/>
  <c r="K145" i="9"/>
  <c r="F146" i="9"/>
  <c r="I147" i="9"/>
  <c r="L97" i="9"/>
  <c r="H71" i="9"/>
  <c r="E102" i="9"/>
  <c r="M100" i="9"/>
  <c r="J67" i="9"/>
  <c r="G104" i="9"/>
  <c r="I70" i="9"/>
  <c r="K64" i="9"/>
  <c r="N31" i="9"/>
  <c r="N35" i="9"/>
  <c r="N53" i="9"/>
  <c r="J78" i="9"/>
  <c r="E79" i="9"/>
  <c r="M79" i="9"/>
  <c r="H80" i="9"/>
  <c r="C81" i="9"/>
  <c r="K81" i="9"/>
  <c r="F82" i="9"/>
  <c r="I83" i="9"/>
  <c r="D84" i="9"/>
  <c r="L84" i="9"/>
  <c r="E87" i="9"/>
  <c r="M87" i="9"/>
  <c r="M138" i="9"/>
  <c r="C140" i="9"/>
  <c r="K140" i="9"/>
  <c r="D143" i="9"/>
  <c r="L143" i="9"/>
  <c r="G144" i="9"/>
  <c r="J145" i="9"/>
  <c r="E146" i="9"/>
  <c r="M146" i="9"/>
  <c r="C6" i="6"/>
  <c r="C26" i="6"/>
  <c r="D6" i="6"/>
  <c r="E6" i="6"/>
  <c r="F6" i="6"/>
  <c r="G6" i="6"/>
  <c r="H6" i="6"/>
  <c r="I6" i="6"/>
  <c r="J6" i="6"/>
  <c r="D21" i="6"/>
  <c r="E21" i="6"/>
  <c r="F21" i="6"/>
  <c r="G21" i="6"/>
  <c r="H21" i="6"/>
  <c r="C21" i="6"/>
  <c r="I21" i="6"/>
  <c r="J21" i="6"/>
  <c r="K21" i="6"/>
  <c r="D100" i="9"/>
  <c r="D64" i="9"/>
  <c r="M103" i="9"/>
  <c r="M67" i="9"/>
  <c r="H105" i="9"/>
  <c r="H69" i="9"/>
  <c r="G106" i="9"/>
  <c r="G70" i="9"/>
  <c r="H106" i="9"/>
  <c r="H70" i="9"/>
  <c r="J64" i="9"/>
  <c r="J100" i="9"/>
  <c r="J106" i="9"/>
  <c r="J70" i="9"/>
  <c r="L100" i="9"/>
  <c r="L64" i="9"/>
  <c r="J104" i="9"/>
  <c r="J68" i="9"/>
  <c r="L62" i="9"/>
  <c r="L98" i="9"/>
  <c r="G67" i="9"/>
  <c r="G103" i="9"/>
  <c r="N82" i="9"/>
  <c r="N83" i="9"/>
  <c r="I68" i="9"/>
  <c r="F69" i="9"/>
  <c r="N138" i="9"/>
  <c r="N79" i="9"/>
  <c r="N51" i="9"/>
  <c r="L103" i="9"/>
  <c r="E100" i="9"/>
  <c r="D67" i="9"/>
  <c r="L114" i="9"/>
  <c r="L99" i="9"/>
  <c r="F98" i="9"/>
  <c r="F62" i="9"/>
  <c r="E107" i="9"/>
  <c r="E71" i="9"/>
  <c r="G101" i="9"/>
  <c r="G65" i="9"/>
  <c r="G71" i="9"/>
  <c r="G107" i="9"/>
  <c r="I65" i="9"/>
  <c r="I101" i="9"/>
  <c r="G105" i="9"/>
  <c r="G69" i="9"/>
  <c r="I99" i="9"/>
  <c r="I63" i="9"/>
  <c r="I69" i="9"/>
  <c r="I105" i="9"/>
  <c r="N88" i="9"/>
  <c r="D69" i="9"/>
  <c r="D61" i="9"/>
  <c r="F61" i="9"/>
  <c r="N32" i="9"/>
  <c r="N48" i="9"/>
  <c r="K102" i="9"/>
  <c r="E114" i="9"/>
  <c r="I106" i="9"/>
  <c r="I104" i="9"/>
  <c r="M62" i="9"/>
  <c r="M61" i="9"/>
  <c r="M98" i="9"/>
  <c r="D62" i="9"/>
  <c r="D98" i="9"/>
  <c r="J99" i="9"/>
  <c r="J63" i="9"/>
  <c r="E70" i="9"/>
  <c r="E106" i="9"/>
  <c r="M70" i="9"/>
  <c r="M106" i="9"/>
  <c r="D101" i="9"/>
  <c r="D65" i="9"/>
  <c r="M65" i="9"/>
  <c r="M101" i="9"/>
  <c r="L107" i="9"/>
  <c r="L71" i="9"/>
  <c r="M107" i="9"/>
  <c r="M71" i="9"/>
  <c r="D102" i="9"/>
  <c r="D66" i="9"/>
  <c r="F102" i="9"/>
  <c r="F66" i="9"/>
  <c r="D70" i="9"/>
  <c r="D106" i="9"/>
  <c r="F100" i="9"/>
  <c r="F64" i="9"/>
  <c r="K107" i="9"/>
  <c r="K71" i="9"/>
  <c r="D103" i="9"/>
  <c r="M97" i="9"/>
  <c r="N36" i="9"/>
  <c r="N147" i="9"/>
  <c r="L69" i="9"/>
  <c r="L61" i="9"/>
  <c r="N44" i="9"/>
  <c r="I62" i="9"/>
  <c r="N29" i="9"/>
  <c r="H107" i="9"/>
  <c r="K70" i="9"/>
  <c r="F105" i="9"/>
  <c r="J98" i="9"/>
  <c r="H63" i="9"/>
  <c r="D105" i="9"/>
  <c r="M99" i="9"/>
  <c r="M63" i="9"/>
  <c r="C107" i="9"/>
  <c r="C71" i="9"/>
  <c r="G100" i="9"/>
  <c r="G64" i="9"/>
  <c r="J107" i="9"/>
  <c r="J71" i="9"/>
  <c r="L101" i="9"/>
  <c r="L65" i="9"/>
  <c r="D104" i="9"/>
  <c r="D68" i="9"/>
  <c r="L102" i="9"/>
  <c r="L66" i="9"/>
  <c r="C97" i="9"/>
  <c r="C61" i="9"/>
  <c r="C114" i="9"/>
  <c r="C67" i="9"/>
  <c r="C103" i="9"/>
  <c r="L70" i="9"/>
  <c r="L106" i="9"/>
  <c r="C101" i="9"/>
  <c r="C65" i="9"/>
  <c r="M66" i="9"/>
  <c r="N140" i="9"/>
  <c r="N137" i="9"/>
  <c r="N141" i="9"/>
  <c r="N143" i="9"/>
  <c r="N144" i="9"/>
  <c r="N145" i="9"/>
  <c r="N146" i="9"/>
  <c r="O140" i="9"/>
  <c r="D97" i="9"/>
  <c r="N33" i="9"/>
  <c r="F97" i="9"/>
  <c r="G62" i="9"/>
  <c r="D63" i="9"/>
  <c r="N87" i="9"/>
  <c r="O143" i="9"/>
  <c r="J97" i="9"/>
  <c r="F71" i="9"/>
  <c r="C62" i="9"/>
  <c r="I100" i="9"/>
  <c r="C106" i="9"/>
  <c r="F107" i="9"/>
  <c r="C98" i="9"/>
  <c r="K104" i="9"/>
  <c r="K68" i="9"/>
  <c r="J69" i="9"/>
  <c r="J105" i="9"/>
  <c r="K105" i="9"/>
  <c r="K69" i="9"/>
  <c r="M105" i="9"/>
  <c r="M69" i="9"/>
  <c r="F106" i="9"/>
  <c r="F70" i="9"/>
  <c r="H103" i="9"/>
  <c r="H67" i="9"/>
  <c r="I103" i="9"/>
  <c r="I67" i="9"/>
  <c r="K97" i="9"/>
  <c r="K61" i="9"/>
  <c r="K114" i="9"/>
  <c r="K67" i="9"/>
  <c r="K103" i="9"/>
  <c r="I107" i="9"/>
  <c r="I71" i="9"/>
  <c r="K101" i="9"/>
  <c r="K65" i="9"/>
  <c r="C102" i="9"/>
  <c r="C66" i="9"/>
  <c r="K66" i="9"/>
  <c r="K106" i="9"/>
  <c r="N45" i="9"/>
  <c r="N78" i="9"/>
  <c r="N80" i="9"/>
  <c r="N81" i="9"/>
  <c r="N84" i="9"/>
  <c r="O85" i="9"/>
  <c r="E64" i="9"/>
  <c r="L63" i="9"/>
  <c r="N46" i="9"/>
  <c r="H99" i="9"/>
  <c r="K62" i="9"/>
  <c r="M102" i="9"/>
  <c r="J101" i="9"/>
  <c r="C64" i="9"/>
  <c r="F99" i="9"/>
  <c r="E65" i="9"/>
  <c r="E101" i="9"/>
  <c r="C63" i="9"/>
  <c r="C99" i="9"/>
  <c r="F103" i="9"/>
  <c r="F67" i="9"/>
  <c r="H114" i="9"/>
  <c r="H97" i="9"/>
  <c r="H61" i="9"/>
  <c r="H100" i="9"/>
  <c r="H64" i="9"/>
  <c r="E104" i="9"/>
  <c r="E68" i="9"/>
  <c r="F68" i="9"/>
  <c r="F104" i="9"/>
  <c r="H98" i="9"/>
  <c r="H62" i="9"/>
  <c r="H104" i="9"/>
  <c r="H68" i="9"/>
  <c r="H66" i="9"/>
  <c r="H102" i="9"/>
  <c r="I61" i="9"/>
  <c r="I114" i="9"/>
  <c r="I97" i="9"/>
  <c r="O139" i="9"/>
  <c r="N50" i="9"/>
  <c r="N28" i="9"/>
  <c r="M64" i="9"/>
  <c r="N52" i="9"/>
  <c r="J65" i="9"/>
  <c r="N37" i="9"/>
  <c r="C100" i="9"/>
  <c r="F63" i="9"/>
  <c r="L105" i="9"/>
  <c r="J61" i="9"/>
  <c r="H101" i="9"/>
  <c r="L104" i="9"/>
  <c r="L68" i="9"/>
  <c r="D107" i="9"/>
  <c r="D71" i="9"/>
  <c r="I66" i="9"/>
  <c r="I102" i="9"/>
  <c r="C104" i="9"/>
  <c r="C68" i="9"/>
  <c r="E62" i="9"/>
  <c r="E61" i="9"/>
  <c r="E98" i="9"/>
  <c r="J102" i="9"/>
  <c r="J66" i="9"/>
  <c r="M104" i="9"/>
  <c r="M68" i="9"/>
  <c r="C105" i="9"/>
  <c r="C69" i="9"/>
  <c r="E99" i="9"/>
  <c r="E63" i="9"/>
  <c r="E105" i="9"/>
  <c r="E69" i="9"/>
  <c r="G63" i="9"/>
  <c r="G99" i="9"/>
  <c r="E103" i="9"/>
  <c r="E67" i="9"/>
  <c r="G114" i="9"/>
  <c r="G97" i="9"/>
  <c r="G61" i="9"/>
  <c r="K99" i="9"/>
  <c r="K63" i="9"/>
  <c r="N30" i="9"/>
  <c r="N47" i="9"/>
  <c r="O80" i="9"/>
  <c r="H65" i="9"/>
  <c r="E66" i="9"/>
  <c r="J114" i="9"/>
  <c r="J62" i="9"/>
  <c r="K100" i="9"/>
  <c r="I64" i="9"/>
  <c r="N34" i="9"/>
  <c r="D114" i="9"/>
  <c r="F114" i="9"/>
  <c r="M114" i="9"/>
  <c r="L67" i="9"/>
  <c r="J103" i="9"/>
  <c r="E56" i="1"/>
  <c r="E57" i="1"/>
  <c r="G5" i="1"/>
  <c r="I131" i="3"/>
  <c r="I132" i="3"/>
  <c r="C143" i="3"/>
  <c r="D143" i="3"/>
  <c r="E143" i="3"/>
  <c r="F143" i="3"/>
  <c r="G143" i="3"/>
  <c r="H143" i="3"/>
  <c r="I143" i="3"/>
  <c r="J143" i="3"/>
  <c r="K143" i="3"/>
  <c r="L143" i="3"/>
  <c r="M143" i="3"/>
  <c r="C144" i="3"/>
  <c r="D144" i="3"/>
  <c r="E144" i="3"/>
  <c r="F144" i="3"/>
  <c r="G144" i="3"/>
  <c r="H144" i="3"/>
  <c r="I144" i="3"/>
  <c r="J144" i="3"/>
  <c r="K144" i="3"/>
  <c r="L144" i="3"/>
  <c r="M144" i="3"/>
  <c r="C145" i="3"/>
  <c r="D145" i="3"/>
  <c r="E145" i="3"/>
  <c r="F145" i="3"/>
  <c r="G145" i="3"/>
  <c r="H145" i="3"/>
  <c r="I145" i="3"/>
  <c r="J145" i="3"/>
  <c r="K145" i="3"/>
  <c r="L145" i="3"/>
  <c r="M145" i="3"/>
  <c r="C146" i="3"/>
  <c r="D146" i="3"/>
  <c r="E146" i="3"/>
  <c r="F146" i="3"/>
  <c r="G146" i="3"/>
  <c r="H146" i="3"/>
  <c r="I146" i="3"/>
  <c r="J146" i="3"/>
  <c r="K146" i="3"/>
  <c r="L146" i="3"/>
  <c r="M146" i="3"/>
  <c r="C147" i="3"/>
  <c r="D147" i="3"/>
  <c r="E147" i="3"/>
  <c r="F147" i="3"/>
  <c r="G147" i="3"/>
  <c r="H147" i="3"/>
  <c r="I147" i="3"/>
  <c r="J147" i="3"/>
  <c r="K147" i="3"/>
  <c r="L147" i="3"/>
  <c r="M147" i="3"/>
  <c r="D142" i="3"/>
  <c r="E142" i="3"/>
  <c r="F142" i="3"/>
  <c r="G142" i="3"/>
  <c r="H142" i="3"/>
  <c r="I142" i="3"/>
  <c r="J142" i="3"/>
  <c r="K142" i="3"/>
  <c r="L142" i="3"/>
  <c r="M142" i="3"/>
  <c r="C142" i="3"/>
  <c r="D131" i="3"/>
  <c r="D132" i="3"/>
  <c r="C138" i="3"/>
  <c r="D138" i="3"/>
  <c r="E138" i="3"/>
  <c r="F138" i="3"/>
  <c r="G138" i="3"/>
  <c r="H138" i="3"/>
  <c r="I138" i="3"/>
  <c r="J138" i="3"/>
  <c r="K138" i="3"/>
  <c r="L138" i="3"/>
  <c r="M138" i="3"/>
  <c r="C139" i="3"/>
  <c r="D139" i="3"/>
  <c r="E139" i="3"/>
  <c r="F139" i="3"/>
  <c r="G139" i="3"/>
  <c r="H139" i="3"/>
  <c r="I139" i="3"/>
  <c r="J139" i="3"/>
  <c r="K139" i="3"/>
  <c r="L139" i="3"/>
  <c r="M139" i="3"/>
  <c r="C140" i="3"/>
  <c r="D140" i="3"/>
  <c r="E140" i="3"/>
  <c r="F140" i="3"/>
  <c r="G140" i="3"/>
  <c r="H140" i="3"/>
  <c r="I140" i="3"/>
  <c r="J140" i="3"/>
  <c r="K140" i="3"/>
  <c r="L140" i="3"/>
  <c r="M140" i="3"/>
  <c r="C141" i="3"/>
  <c r="D141" i="3"/>
  <c r="E141" i="3"/>
  <c r="F141" i="3"/>
  <c r="G141" i="3"/>
  <c r="H141" i="3"/>
  <c r="I141" i="3"/>
  <c r="J141" i="3"/>
  <c r="K141" i="3"/>
  <c r="L141" i="3"/>
  <c r="M141" i="3"/>
  <c r="D137" i="3"/>
  <c r="E137" i="3"/>
  <c r="F137" i="3"/>
  <c r="G137" i="3"/>
  <c r="H137" i="3"/>
  <c r="I137" i="3"/>
  <c r="J137" i="3"/>
  <c r="K137" i="3"/>
  <c r="L137" i="3"/>
  <c r="M137" i="3"/>
  <c r="C137" i="3"/>
  <c r="E4" i="7"/>
  <c r="D13" i="7"/>
  <c r="E5" i="7"/>
  <c r="D14" i="7"/>
  <c r="E6" i="7"/>
  <c r="C15" i="7"/>
  <c r="B13" i="7"/>
  <c r="C7" i="7"/>
  <c r="D7" i="7"/>
  <c r="B7" i="7"/>
  <c r="D18" i="8"/>
  <c r="C18" i="8"/>
  <c r="B18" i="8"/>
  <c r="D17" i="8"/>
  <c r="C17" i="8"/>
  <c r="B17" i="8"/>
  <c r="E17" i="8"/>
  <c r="D16" i="8"/>
  <c r="C16" i="8"/>
  <c r="B16" i="8"/>
  <c r="E12" i="8"/>
  <c r="E11" i="8"/>
  <c r="E10" i="8"/>
  <c r="F10" i="8"/>
  <c r="E6" i="8"/>
  <c r="E5" i="8"/>
  <c r="E4" i="8"/>
  <c r="F4" i="8"/>
  <c r="O49" i="9"/>
  <c r="O54" i="9"/>
  <c r="O46" i="9"/>
  <c r="O31" i="9"/>
  <c r="O37" i="9"/>
  <c r="N66" i="9"/>
  <c r="N67" i="9"/>
  <c r="N70" i="9"/>
  <c r="O88" i="9"/>
  <c r="N100" i="9"/>
  <c r="O145" i="9"/>
  <c r="N103" i="9"/>
  <c r="N107" i="9"/>
  <c r="O79" i="9"/>
  <c r="O84" i="9"/>
  <c r="O33" i="9"/>
  <c r="N71" i="9"/>
  <c r="O36" i="9"/>
  <c r="O51" i="9"/>
  <c r="N63" i="9"/>
  <c r="O141" i="9"/>
  <c r="O50" i="9"/>
  <c r="N99" i="9"/>
  <c r="N62" i="9"/>
  <c r="O147" i="9"/>
  <c r="O86" i="9"/>
  <c r="O138" i="9"/>
  <c r="N104" i="9"/>
  <c r="O28" i="9"/>
  <c r="O45" i="9"/>
  <c r="N101" i="9"/>
  <c r="O32" i="9"/>
  <c r="O82" i="9"/>
  <c r="O27" i="9"/>
  <c r="F117" i="9"/>
  <c r="O83" i="9"/>
  <c r="O34" i="9"/>
  <c r="O30" i="9"/>
  <c r="N105" i="9"/>
  <c r="N68" i="9"/>
  <c r="O78" i="9"/>
  <c r="N106" i="9"/>
  <c r="N65" i="9"/>
  <c r="N97" i="9"/>
  <c r="O48" i="9"/>
  <c r="O144" i="9"/>
  <c r="O142" i="9"/>
  <c r="O81" i="9"/>
  <c r="N69" i="9"/>
  <c r="O52" i="9"/>
  <c r="N64" i="9"/>
  <c r="O146" i="9"/>
  <c r="N61" i="9"/>
  <c r="O44" i="9"/>
  <c r="O29" i="9"/>
  <c r="O35" i="9"/>
  <c r="O137" i="9"/>
  <c r="O47" i="9"/>
  <c r="N102" i="9"/>
  <c r="N98" i="9"/>
  <c r="O87" i="9"/>
  <c r="F116" i="9"/>
  <c r="F118" i="9"/>
  <c r="O53" i="9"/>
  <c r="F12" i="8"/>
  <c r="E18" i="8"/>
  <c r="E16" i="8"/>
  <c r="F16" i="8"/>
  <c r="F5" i="8"/>
  <c r="F6" i="8"/>
  <c r="F11" i="8"/>
  <c r="F17" i="8"/>
  <c r="B14" i="7"/>
  <c r="C14" i="7"/>
  <c r="B15" i="7"/>
  <c r="D15" i="7"/>
  <c r="C13" i="7"/>
  <c r="E13" i="7"/>
  <c r="C41" i="6"/>
  <c r="D41" i="6"/>
  <c r="E41" i="6"/>
  <c r="F41" i="6"/>
  <c r="G41" i="6"/>
  <c r="H41" i="6"/>
  <c r="I41" i="6"/>
  <c r="J41" i="6"/>
  <c r="C42" i="6"/>
  <c r="D42" i="6"/>
  <c r="E42" i="6"/>
  <c r="F42" i="6"/>
  <c r="G42" i="6"/>
  <c r="H42" i="6"/>
  <c r="I42" i="6"/>
  <c r="J42" i="6"/>
  <c r="D40" i="6"/>
  <c r="E40" i="6"/>
  <c r="F40" i="6"/>
  <c r="G40" i="6"/>
  <c r="H40" i="6"/>
  <c r="I40" i="6"/>
  <c r="J40" i="6"/>
  <c r="C40" i="6"/>
  <c r="C34" i="6"/>
  <c r="D34" i="6"/>
  <c r="E34" i="6"/>
  <c r="F34" i="6"/>
  <c r="G34" i="6"/>
  <c r="H34" i="6"/>
  <c r="I34" i="6"/>
  <c r="J34" i="6"/>
  <c r="C35" i="6"/>
  <c r="D35" i="6"/>
  <c r="E35" i="6"/>
  <c r="F35" i="6"/>
  <c r="G35" i="6"/>
  <c r="H35" i="6"/>
  <c r="I35" i="6"/>
  <c r="J35" i="6"/>
  <c r="D33" i="6"/>
  <c r="E33" i="6"/>
  <c r="F33" i="6"/>
  <c r="G33" i="6"/>
  <c r="H33" i="6"/>
  <c r="I33" i="6"/>
  <c r="J33" i="6"/>
  <c r="C33" i="6"/>
  <c r="C14" i="6"/>
  <c r="D13" i="6"/>
  <c r="E13" i="6"/>
  <c r="F13" i="6"/>
  <c r="G13" i="6"/>
  <c r="H13" i="6"/>
  <c r="I13" i="6"/>
  <c r="J13" i="6"/>
  <c r="C20" i="6"/>
  <c r="D19" i="6"/>
  <c r="E19" i="6"/>
  <c r="F19" i="6"/>
  <c r="G12" i="6"/>
  <c r="H12" i="6"/>
  <c r="I12" i="6"/>
  <c r="J12" i="6"/>
  <c r="C19" i="6"/>
  <c r="J14" i="6"/>
  <c r="I14" i="6"/>
  <c r="H14" i="6"/>
  <c r="G14" i="6"/>
  <c r="F14" i="6"/>
  <c r="E14" i="6"/>
  <c r="D14" i="6"/>
  <c r="B29" i="5"/>
  <c r="C29" i="5"/>
  <c r="D29" i="5"/>
  <c r="E29" i="5"/>
  <c r="B30" i="5"/>
  <c r="C30" i="5"/>
  <c r="D30" i="5"/>
  <c r="E30" i="5"/>
  <c r="B28" i="5"/>
  <c r="C28" i="5"/>
  <c r="D28" i="5"/>
  <c r="E28" i="5"/>
  <c r="F29" i="5"/>
  <c r="B47" i="5"/>
  <c r="C47" i="5"/>
  <c r="D47" i="5"/>
  <c r="B48" i="5"/>
  <c r="C48" i="5"/>
  <c r="D48" i="5"/>
  <c r="C46" i="5"/>
  <c r="D46" i="5"/>
  <c r="B46" i="5"/>
  <c r="E37" i="5"/>
  <c r="E38" i="5"/>
  <c r="E36" i="5"/>
  <c r="F36" i="5"/>
  <c r="E21" i="5"/>
  <c r="E22" i="5"/>
  <c r="E20" i="5"/>
  <c r="F21" i="5"/>
  <c r="E13" i="5"/>
  <c r="E14" i="5"/>
  <c r="E12" i="5"/>
  <c r="F13" i="5"/>
  <c r="D4" i="3"/>
  <c r="D5" i="3"/>
  <c r="C60" i="1"/>
  <c r="D60" i="1"/>
  <c r="B60" i="1"/>
  <c r="C11" i="1"/>
  <c r="D11" i="1"/>
  <c r="B11" i="1"/>
  <c r="C10" i="1"/>
  <c r="D10" i="1"/>
  <c r="B10" i="1"/>
  <c r="E50" i="1"/>
  <c r="E49" i="1"/>
  <c r="E42" i="1"/>
  <c r="E41" i="1"/>
  <c r="F57" i="1"/>
  <c r="B34" i="1"/>
  <c r="C34" i="1"/>
  <c r="D34" i="1"/>
  <c r="C35" i="1"/>
  <c r="D35" i="1"/>
  <c r="B35" i="1"/>
  <c r="E27" i="1"/>
  <c r="E26" i="1"/>
  <c r="F26" i="1"/>
  <c r="B18" i="1"/>
  <c r="C19" i="1"/>
  <c r="D19" i="1"/>
  <c r="C18" i="1"/>
  <c r="D18" i="1"/>
  <c r="B19" i="1"/>
  <c r="O70" i="9"/>
  <c r="O68" i="9"/>
  <c r="O105" i="9"/>
  <c r="O101" i="9"/>
  <c r="O99" i="9"/>
  <c r="O71" i="9"/>
  <c r="O100" i="9"/>
  <c r="O62" i="9"/>
  <c r="O69" i="9"/>
  <c r="O103" i="9"/>
  <c r="O106" i="9"/>
  <c r="O102" i="9"/>
  <c r="O64" i="9"/>
  <c r="O65" i="9"/>
  <c r="O67" i="9"/>
  <c r="O107" i="9"/>
  <c r="O97" i="9"/>
  <c r="O104" i="9"/>
  <c r="O63" i="9"/>
  <c r="O98" i="9"/>
  <c r="O61" i="9"/>
  <c r="O66" i="9"/>
  <c r="K35" i="6"/>
  <c r="K34" i="6"/>
  <c r="K41" i="6"/>
  <c r="K40" i="6"/>
  <c r="K42" i="6"/>
  <c r="L41" i="6"/>
  <c r="K33" i="6"/>
  <c r="F56" i="1"/>
  <c r="E18" i="1"/>
  <c r="F49" i="1"/>
  <c r="E60" i="1"/>
  <c r="D62" i="1"/>
  <c r="E19" i="1"/>
  <c r="F19" i="1"/>
  <c r="F50" i="1"/>
  <c r="E35" i="1"/>
  <c r="F35" i="1" a="1"/>
  <c r="F35" i="1"/>
  <c r="F27" i="1" a="1"/>
  <c r="F27" i="1"/>
  <c r="E34" i="1"/>
  <c r="F41" i="1"/>
  <c r="F42" i="1"/>
  <c r="F18" i="8"/>
  <c r="M88" i="3"/>
  <c r="E88" i="3"/>
  <c r="H87" i="3"/>
  <c r="K86" i="3"/>
  <c r="C86" i="3"/>
  <c r="F85" i="3"/>
  <c r="I84" i="3"/>
  <c r="L83" i="3"/>
  <c r="D83" i="3"/>
  <c r="H82" i="3"/>
  <c r="K81" i="3"/>
  <c r="C81" i="3"/>
  <c r="F80" i="3"/>
  <c r="I79" i="3"/>
  <c r="L78" i="3"/>
  <c r="D78" i="3"/>
  <c r="M80" i="3"/>
  <c r="H79" i="3"/>
  <c r="C78" i="3"/>
  <c r="G79" i="3"/>
  <c r="I78" i="3"/>
  <c r="E84" i="3"/>
  <c r="L82" i="3"/>
  <c r="M79" i="3"/>
  <c r="C82" i="3"/>
  <c r="E86" i="3"/>
  <c r="J82" i="3"/>
  <c r="F78" i="3"/>
  <c r="D86" i="3"/>
  <c r="D81" i="3"/>
  <c r="L88" i="3"/>
  <c r="D88" i="3"/>
  <c r="G87" i="3"/>
  <c r="J86" i="3"/>
  <c r="M85" i="3"/>
  <c r="E85" i="3"/>
  <c r="H84" i="3"/>
  <c r="K83" i="3"/>
  <c r="C83" i="3"/>
  <c r="G82" i="3"/>
  <c r="J81" i="3"/>
  <c r="E80" i="3"/>
  <c r="K78" i="3"/>
  <c r="F79" i="3"/>
  <c r="M84" i="3"/>
  <c r="G81" i="3"/>
  <c r="I80" i="3"/>
  <c r="J87" i="3"/>
  <c r="F83" i="3"/>
  <c r="C79" i="3"/>
  <c r="G85" i="3"/>
  <c r="M83" i="3"/>
  <c r="J79" i="3"/>
  <c r="K88" i="3"/>
  <c r="C88" i="3"/>
  <c r="F87" i="3"/>
  <c r="I86" i="3"/>
  <c r="L85" i="3"/>
  <c r="D85" i="3"/>
  <c r="G84" i="3"/>
  <c r="J83" i="3"/>
  <c r="F82" i="3"/>
  <c r="I81" i="3"/>
  <c r="L80" i="3"/>
  <c r="D80" i="3"/>
  <c r="J78" i="3"/>
  <c r="G86" i="3"/>
  <c r="J80" i="3"/>
  <c r="F81" i="3"/>
  <c r="G78" i="3"/>
  <c r="K84" i="3"/>
  <c r="E81" i="3"/>
  <c r="F88" i="3"/>
  <c r="E83" i="3"/>
  <c r="M78" i="3"/>
  <c r="J88" i="3"/>
  <c r="M87" i="3"/>
  <c r="E87" i="3"/>
  <c r="H86" i="3"/>
  <c r="K85" i="3"/>
  <c r="C85" i="3"/>
  <c r="F84" i="3"/>
  <c r="I83" i="3"/>
  <c r="M82" i="3"/>
  <c r="E82" i="3"/>
  <c r="H81" i="3"/>
  <c r="K80" i="3"/>
  <c r="C80" i="3"/>
  <c r="J85" i="3"/>
  <c r="E79" i="3"/>
  <c r="D79" i="3"/>
  <c r="H85" i="3"/>
  <c r="M81" i="3"/>
  <c r="I87" i="3"/>
  <c r="G80" i="3"/>
  <c r="I88" i="3"/>
  <c r="L87" i="3"/>
  <c r="D87" i="3"/>
  <c r="H83" i="3"/>
  <c r="D82" i="3"/>
  <c r="H78" i="3"/>
  <c r="G88" i="3"/>
  <c r="H80" i="3"/>
  <c r="J84" i="3"/>
  <c r="L81" i="3"/>
  <c r="H88" i="3"/>
  <c r="K87" i="3"/>
  <c r="C87" i="3"/>
  <c r="F86" i="3"/>
  <c r="I85" i="3"/>
  <c r="L84" i="3"/>
  <c r="D84" i="3"/>
  <c r="G83" i="3"/>
  <c r="K82" i="3"/>
  <c r="L79" i="3"/>
  <c r="M86" i="3"/>
  <c r="C84" i="3"/>
  <c r="K79" i="3"/>
  <c r="L86" i="3"/>
  <c r="I82" i="3"/>
  <c r="E78" i="3"/>
  <c r="F54" i="3"/>
  <c r="I53" i="3"/>
  <c r="L52" i="3"/>
  <c r="D52" i="3"/>
  <c r="G51" i="3"/>
  <c r="J50" i="3"/>
  <c r="M49" i="3"/>
  <c r="E49" i="3"/>
  <c r="H48" i="3"/>
  <c r="K47" i="3"/>
  <c r="C47" i="3"/>
  <c r="F46" i="3"/>
  <c r="I45" i="3"/>
  <c r="L44" i="3"/>
  <c r="D44" i="3"/>
  <c r="G37" i="3"/>
  <c r="J36" i="3"/>
  <c r="M35" i="3"/>
  <c r="E35" i="3"/>
  <c r="H34" i="3"/>
  <c r="K33" i="3"/>
  <c r="C33" i="3"/>
  <c r="F32" i="3"/>
  <c r="I31" i="3"/>
  <c r="L30" i="3"/>
  <c r="D30" i="3"/>
  <c r="G29" i="3"/>
  <c r="J28" i="3"/>
  <c r="M27" i="3"/>
  <c r="E27" i="3"/>
  <c r="C54" i="3"/>
  <c r="L51" i="3"/>
  <c r="J49" i="3"/>
  <c r="H47" i="3"/>
  <c r="F45" i="3"/>
  <c r="D37" i="3"/>
  <c r="M34" i="3"/>
  <c r="K32" i="3"/>
  <c r="I30" i="3"/>
  <c r="I49" i="3"/>
  <c r="K37" i="3"/>
  <c r="G33" i="3"/>
  <c r="K29" i="3"/>
  <c r="I27" i="3"/>
  <c r="M54" i="3"/>
  <c r="E54" i="3"/>
  <c r="H53" i="3"/>
  <c r="K52" i="3"/>
  <c r="C52" i="3"/>
  <c r="F51" i="3"/>
  <c r="I50" i="3"/>
  <c r="L49" i="3"/>
  <c r="D49" i="3"/>
  <c r="G48" i="3"/>
  <c r="J47" i="3"/>
  <c r="M46" i="3"/>
  <c r="E46" i="3"/>
  <c r="H45" i="3"/>
  <c r="K44" i="3"/>
  <c r="C44" i="3"/>
  <c r="F37" i="3"/>
  <c r="I36" i="3"/>
  <c r="L35" i="3"/>
  <c r="D35" i="3"/>
  <c r="G34" i="3"/>
  <c r="J33" i="3"/>
  <c r="M32" i="3"/>
  <c r="E32" i="3"/>
  <c r="H31" i="3"/>
  <c r="K30" i="3"/>
  <c r="C30" i="3"/>
  <c r="F29" i="3"/>
  <c r="I28" i="3"/>
  <c r="L27" i="3"/>
  <c r="D27" i="3"/>
  <c r="F53" i="3"/>
  <c r="G50" i="3"/>
  <c r="E48" i="3"/>
  <c r="C46" i="3"/>
  <c r="L37" i="3"/>
  <c r="J35" i="3"/>
  <c r="H33" i="3"/>
  <c r="F31" i="3"/>
  <c r="D29" i="3"/>
  <c r="J54" i="3"/>
  <c r="E53" i="3"/>
  <c r="K51" i="3"/>
  <c r="D48" i="3"/>
  <c r="E45" i="3"/>
  <c r="I35" i="3"/>
  <c r="E31" i="3"/>
  <c r="L54" i="3"/>
  <c r="D54" i="3"/>
  <c r="G53" i="3"/>
  <c r="J52" i="3"/>
  <c r="M51" i="3"/>
  <c r="E51" i="3"/>
  <c r="H50" i="3"/>
  <c r="K49" i="3"/>
  <c r="C49" i="3"/>
  <c r="F48" i="3"/>
  <c r="I47" i="3"/>
  <c r="L46" i="3"/>
  <c r="D46" i="3"/>
  <c r="G45" i="3"/>
  <c r="J44" i="3"/>
  <c r="M37" i="3"/>
  <c r="E37" i="3"/>
  <c r="H36" i="3"/>
  <c r="K35" i="3"/>
  <c r="C35" i="3"/>
  <c r="F34" i="3"/>
  <c r="I33" i="3"/>
  <c r="L32" i="3"/>
  <c r="D32" i="3"/>
  <c r="G31" i="3"/>
  <c r="J30" i="3"/>
  <c r="M29" i="3"/>
  <c r="E29" i="3"/>
  <c r="H28" i="3"/>
  <c r="K27" i="3"/>
  <c r="C27" i="3"/>
  <c r="K54" i="3"/>
  <c r="I52" i="3"/>
  <c r="D51" i="3"/>
  <c r="M48" i="3"/>
  <c r="K46" i="3"/>
  <c r="I44" i="3"/>
  <c r="G36" i="3"/>
  <c r="E34" i="3"/>
  <c r="C32" i="3"/>
  <c r="L29" i="3"/>
  <c r="M53" i="3"/>
  <c r="H52" i="3"/>
  <c r="L48" i="3"/>
  <c r="M45" i="3"/>
  <c r="F36" i="3"/>
  <c r="M31" i="3"/>
  <c r="I54" i="3"/>
  <c r="L53" i="3"/>
  <c r="D53" i="3"/>
  <c r="G52" i="3"/>
  <c r="J51" i="3"/>
  <c r="M50" i="3"/>
  <c r="E50" i="3"/>
  <c r="H49" i="3"/>
  <c r="K48" i="3"/>
  <c r="C48" i="3"/>
  <c r="F47" i="3"/>
  <c r="I46" i="3"/>
  <c r="L45" i="3"/>
  <c r="D45" i="3"/>
  <c r="G44" i="3"/>
  <c r="J37" i="3"/>
  <c r="M36" i="3"/>
  <c r="E36" i="3"/>
  <c r="H35" i="3"/>
  <c r="K34" i="3"/>
  <c r="C34" i="3"/>
  <c r="F33" i="3"/>
  <c r="I32" i="3"/>
  <c r="L31" i="3"/>
  <c r="D31" i="3"/>
  <c r="G30" i="3"/>
  <c r="J29" i="3"/>
  <c r="M28" i="3"/>
  <c r="E28" i="3"/>
  <c r="H27" i="3"/>
  <c r="G54" i="3"/>
  <c r="M52" i="3"/>
  <c r="H51" i="3"/>
  <c r="F49" i="3"/>
  <c r="L47" i="3"/>
  <c r="G46" i="3"/>
  <c r="M44" i="3"/>
  <c r="H37" i="3"/>
  <c r="C36" i="3"/>
  <c r="I34" i="3"/>
  <c r="G32" i="3"/>
  <c r="M30" i="3"/>
  <c r="H29" i="3"/>
  <c r="C28" i="3"/>
  <c r="G28" i="3"/>
  <c r="F50" i="3"/>
  <c r="J46" i="3"/>
  <c r="C37" i="3"/>
  <c r="D34" i="3"/>
  <c r="J32" i="3"/>
  <c r="C29" i="3"/>
  <c r="H54" i="3"/>
  <c r="K53" i="3"/>
  <c r="C53" i="3"/>
  <c r="F52" i="3"/>
  <c r="I51" i="3"/>
  <c r="L50" i="3"/>
  <c r="D50" i="3"/>
  <c r="G49" i="3"/>
  <c r="J48" i="3"/>
  <c r="M47" i="3"/>
  <c r="E47" i="3"/>
  <c r="H46" i="3"/>
  <c r="K45" i="3"/>
  <c r="C45" i="3"/>
  <c r="F44" i="3"/>
  <c r="I37" i="3"/>
  <c r="L36" i="3"/>
  <c r="D36" i="3"/>
  <c r="G35" i="3"/>
  <c r="J34" i="3"/>
  <c r="M33" i="3"/>
  <c r="E33" i="3"/>
  <c r="H32" i="3"/>
  <c r="K31" i="3"/>
  <c r="C31" i="3"/>
  <c r="F30" i="3"/>
  <c r="I29" i="3"/>
  <c r="L28" i="3"/>
  <c r="D28" i="3"/>
  <c r="G27" i="3"/>
  <c r="J53" i="3"/>
  <c r="E52" i="3"/>
  <c r="K50" i="3"/>
  <c r="C50" i="3"/>
  <c r="I48" i="3"/>
  <c r="D47" i="3"/>
  <c r="J45" i="3"/>
  <c r="E44" i="3"/>
  <c r="K36" i="3"/>
  <c r="F35" i="3"/>
  <c r="L33" i="3"/>
  <c r="D33" i="3"/>
  <c r="J31" i="3"/>
  <c r="E30" i="3"/>
  <c r="K28" i="3"/>
  <c r="F27" i="3"/>
  <c r="J27" i="3"/>
  <c r="C51" i="3"/>
  <c r="G47" i="3"/>
  <c r="H44" i="3"/>
  <c r="L34" i="3"/>
  <c r="H30" i="3"/>
  <c r="F28" i="3"/>
  <c r="C11" i="3"/>
  <c r="K11" i="3"/>
  <c r="H12" i="3"/>
  <c r="E13" i="3"/>
  <c r="M13" i="3"/>
  <c r="J14" i="3"/>
  <c r="G15" i="3"/>
  <c r="D16" i="3"/>
  <c r="L16" i="3"/>
  <c r="I17" i="3"/>
  <c r="F18" i="3"/>
  <c r="C19" i="3"/>
  <c r="K19" i="3"/>
  <c r="H20" i="3"/>
  <c r="E10" i="3"/>
  <c r="C10" i="3"/>
  <c r="H14" i="3"/>
  <c r="G17" i="3"/>
  <c r="K10" i="3"/>
  <c r="I14" i="3"/>
  <c r="E18" i="3"/>
  <c r="D11" i="3"/>
  <c r="L11" i="3"/>
  <c r="I12" i="3"/>
  <c r="F13" i="3"/>
  <c r="C14" i="3"/>
  <c r="K14" i="3"/>
  <c r="H15" i="3"/>
  <c r="E16" i="3"/>
  <c r="M16" i="3"/>
  <c r="J17" i="3"/>
  <c r="G18" i="3"/>
  <c r="D19" i="3"/>
  <c r="L19" i="3"/>
  <c r="I20" i="3"/>
  <c r="F10" i="3"/>
  <c r="K13" i="3"/>
  <c r="D18" i="3"/>
  <c r="J11" i="3"/>
  <c r="F15" i="3"/>
  <c r="D10" i="3"/>
  <c r="E11" i="3"/>
  <c r="M11" i="3"/>
  <c r="J12" i="3"/>
  <c r="G13" i="3"/>
  <c r="D14" i="3"/>
  <c r="L14" i="3"/>
  <c r="I15" i="3"/>
  <c r="F16" i="3"/>
  <c r="C17" i="3"/>
  <c r="K17" i="3"/>
  <c r="H18" i="3"/>
  <c r="E19" i="3"/>
  <c r="M19" i="3"/>
  <c r="J20" i="3"/>
  <c r="G10" i="3"/>
  <c r="E15" i="3"/>
  <c r="L18" i="3"/>
  <c r="L13" i="3"/>
  <c r="M18" i="3"/>
  <c r="F11" i="3"/>
  <c r="C12" i="3"/>
  <c r="K12" i="3"/>
  <c r="H13" i="3"/>
  <c r="E14" i="3"/>
  <c r="M14" i="3"/>
  <c r="J15" i="3"/>
  <c r="G16" i="3"/>
  <c r="D17" i="3"/>
  <c r="L17" i="3"/>
  <c r="I18" i="3"/>
  <c r="F19" i="3"/>
  <c r="C20" i="3"/>
  <c r="K20" i="3"/>
  <c r="H10" i="3"/>
  <c r="C13" i="3"/>
  <c r="M15" i="3"/>
  <c r="I19" i="3"/>
  <c r="G12" i="3"/>
  <c r="C16" i="3"/>
  <c r="J19" i="3"/>
  <c r="G11" i="3"/>
  <c r="D12" i="3"/>
  <c r="L12" i="3"/>
  <c r="I13" i="3"/>
  <c r="F14" i="3"/>
  <c r="C15" i="3"/>
  <c r="K15" i="3"/>
  <c r="H16" i="3"/>
  <c r="E17" i="3"/>
  <c r="M17" i="3"/>
  <c r="J18" i="3"/>
  <c r="G19" i="3"/>
  <c r="D20" i="3"/>
  <c r="L20" i="3"/>
  <c r="I10" i="3"/>
  <c r="I11" i="3"/>
  <c r="J16" i="3"/>
  <c r="F20" i="3"/>
  <c r="D13" i="3"/>
  <c r="K16" i="3"/>
  <c r="G20" i="3"/>
  <c r="H11" i="3"/>
  <c r="E12" i="3"/>
  <c r="M12" i="3"/>
  <c r="J13" i="3"/>
  <c r="G14" i="3"/>
  <c r="D15" i="3"/>
  <c r="L15" i="3"/>
  <c r="I16" i="3"/>
  <c r="F17" i="3"/>
  <c r="C18" i="3"/>
  <c r="K18" i="3"/>
  <c r="H19" i="3"/>
  <c r="E20" i="3"/>
  <c r="M20" i="3"/>
  <c r="J10" i="3"/>
  <c r="F12" i="3"/>
  <c r="M10" i="3"/>
  <c r="H17" i="3"/>
  <c r="L10" i="3"/>
  <c r="E15" i="7"/>
  <c r="E14" i="7"/>
  <c r="E26" i="6"/>
  <c r="D26" i="6"/>
  <c r="E28" i="6"/>
  <c r="D28" i="6"/>
  <c r="C28" i="6"/>
  <c r="J20" i="6"/>
  <c r="E27" i="6"/>
  <c r="I20" i="6"/>
  <c r="D27" i="6"/>
  <c r="F26" i="6"/>
  <c r="C27" i="6"/>
  <c r="H20" i="6"/>
  <c r="J28" i="6"/>
  <c r="J27" i="6"/>
  <c r="F12" i="6"/>
  <c r="G20" i="6"/>
  <c r="J26" i="6"/>
  <c r="I28" i="6"/>
  <c r="I27" i="6"/>
  <c r="F20" i="6"/>
  <c r="I26" i="6"/>
  <c r="H28" i="6"/>
  <c r="H27" i="6"/>
  <c r="J19" i="6"/>
  <c r="E20" i="6"/>
  <c r="H26" i="6"/>
  <c r="G28" i="6"/>
  <c r="G27" i="6"/>
  <c r="I19" i="6"/>
  <c r="D20" i="6"/>
  <c r="G26" i="6"/>
  <c r="F28" i="6"/>
  <c r="F27" i="6"/>
  <c r="E12" i="6"/>
  <c r="D12" i="6"/>
  <c r="H19" i="6"/>
  <c r="K14" i="6"/>
  <c r="C12" i="6"/>
  <c r="G19" i="6"/>
  <c r="C13" i="6"/>
  <c r="K13" i="6"/>
  <c r="F28" i="5"/>
  <c r="F30" i="5"/>
  <c r="F38" i="5"/>
  <c r="F37" i="5"/>
  <c r="F22" i="5"/>
  <c r="F12" i="5"/>
  <c r="F20" i="5"/>
  <c r="F14" i="5"/>
  <c r="L42" i="6"/>
  <c r="L40" i="6"/>
  <c r="L35" i="6"/>
  <c r="L34" i="6"/>
  <c r="L33" i="6"/>
  <c r="K12" i="6"/>
  <c r="L13" i="6"/>
  <c r="L14" i="6"/>
  <c r="L12" i="6"/>
  <c r="F18" i="1"/>
  <c r="F34" i="1"/>
  <c r="J114" i="3"/>
  <c r="N80" i="3"/>
  <c r="H114" i="3"/>
  <c r="K114" i="3"/>
  <c r="L114" i="3"/>
  <c r="D114" i="3"/>
  <c r="I114" i="3"/>
  <c r="G114" i="3"/>
  <c r="C114" i="3"/>
  <c r="E114" i="3"/>
  <c r="F114" i="3"/>
  <c r="J99" i="3"/>
  <c r="J107" i="3"/>
  <c r="J101" i="3"/>
  <c r="J104" i="3"/>
  <c r="J102" i="3"/>
  <c r="J103" i="3"/>
  <c r="J105" i="3"/>
  <c r="J97" i="3"/>
  <c r="J100" i="3"/>
  <c r="J98" i="3"/>
  <c r="J106" i="3"/>
  <c r="N88" i="3"/>
  <c r="N83" i="3"/>
  <c r="F117" i="3"/>
  <c r="H105" i="3"/>
  <c r="H97" i="3"/>
  <c r="H100" i="3"/>
  <c r="H107" i="3"/>
  <c r="H102" i="3"/>
  <c r="H103" i="3"/>
  <c r="H98" i="3"/>
  <c r="H106" i="3"/>
  <c r="H101" i="3"/>
  <c r="H104" i="3"/>
  <c r="H99" i="3"/>
  <c r="K104" i="3"/>
  <c r="K101" i="3"/>
  <c r="K99" i="3"/>
  <c r="K107" i="3"/>
  <c r="K100" i="3"/>
  <c r="K102" i="3"/>
  <c r="K105" i="3"/>
  <c r="K97" i="3"/>
  <c r="K106" i="3"/>
  <c r="K103" i="3"/>
  <c r="K98" i="3"/>
  <c r="N84" i="3"/>
  <c r="N86" i="3"/>
  <c r="L101" i="3"/>
  <c r="L98" i="3"/>
  <c r="L104" i="3"/>
  <c r="L99" i="3"/>
  <c r="L107" i="3"/>
  <c r="L105" i="3"/>
  <c r="L97" i="3"/>
  <c r="L102" i="3"/>
  <c r="L103" i="3"/>
  <c r="L100" i="3"/>
  <c r="L106" i="3"/>
  <c r="D101" i="3"/>
  <c r="D104" i="3"/>
  <c r="D105" i="3"/>
  <c r="D97" i="3"/>
  <c r="D99" i="3"/>
  <c r="D107" i="3"/>
  <c r="D106" i="3"/>
  <c r="D102" i="3"/>
  <c r="D100" i="3"/>
  <c r="D103" i="3"/>
  <c r="D98" i="3"/>
  <c r="N87" i="3"/>
  <c r="N81" i="3"/>
  <c r="F103" i="3"/>
  <c r="F98" i="3"/>
  <c r="F106" i="3"/>
  <c r="F101" i="3"/>
  <c r="F97" i="3"/>
  <c r="F104" i="3"/>
  <c r="F99" i="3"/>
  <c r="F107" i="3"/>
  <c r="F100" i="3"/>
  <c r="F102" i="3"/>
  <c r="F105" i="3"/>
  <c r="G100" i="3"/>
  <c r="G103" i="3"/>
  <c r="G97" i="3"/>
  <c r="G98" i="3"/>
  <c r="G106" i="3"/>
  <c r="G101" i="3"/>
  <c r="G104" i="3"/>
  <c r="G105" i="3"/>
  <c r="G99" i="3"/>
  <c r="G107" i="3"/>
  <c r="G102" i="3"/>
  <c r="C104" i="3"/>
  <c r="C106" i="3"/>
  <c r="C99" i="3"/>
  <c r="C107" i="3"/>
  <c r="C100" i="3"/>
  <c r="C102" i="3"/>
  <c r="C105" i="3"/>
  <c r="C103" i="3"/>
  <c r="C98" i="3"/>
  <c r="C97" i="3"/>
  <c r="C101" i="3"/>
  <c r="N78" i="3"/>
  <c r="I102" i="3"/>
  <c r="I106" i="3"/>
  <c r="I107" i="3"/>
  <c r="I105" i="3"/>
  <c r="I97" i="3"/>
  <c r="I98" i="3"/>
  <c r="I100" i="3"/>
  <c r="I104" i="3"/>
  <c r="I103" i="3"/>
  <c r="I101" i="3"/>
  <c r="I99" i="3"/>
  <c r="M98" i="3"/>
  <c r="M106" i="3"/>
  <c r="M102" i="3"/>
  <c r="M101" i="3"/>
  <c r="M104" i="3"/>
  <c r="M100" i="3"/>
  <c r="M99" i="3"/>
  <c r="M107" i="3"/>
  <c r="M105" i="3"/>
  <c r="M97" i="3"/>
  <c r="M103" i="3"/>
  <c r="E98" i="3"/>
  <c r="E106" i="3"/>
  <c r="E101" i="3"/>
  <c r="E104" i="3"/>
  <c r="E102" i="3"/>
  <c r="E103" i="3"/>
  <c r="E99" i="3"/>
  <c r="E107" i="3"/>
  <c r="E105" i="3"/>
  <c r="E97" i="3"/>
  <c r="E100" i="3"/>
  <c r="N79" i="3"/>
  <c r="N85" i="3"/>
  <c r="N82" i="3"/>
  <c r="N31" i="3"/>
  <c r="N50" i="3"/>
  <c r="N34" i="3"/>
  <c r="N35" i="3"/>
  <c r="N54" i="3"/>
  <c r="F64" i="3"/>
  <c r="F69" i="3"/>
  <c r="F67" i="3"/>
  <c r="F61" i="3"/>
  <c r="F62" i="3"/>
  <c r="F70" i="3"/>
  <c r="F65" i="3"/>
  <c r="F68" i="3"/>
  <c r="F63" i="3"/>
  <c r="F71" i="3"/>
  <c r="F66" i="3"/>
  <c r="H66" i="3"/>
  <c r="H69" i="3"/>
  <c r="H61" i="3"/>
  <c r="H64" i="3"/>
  <c r="H67" i="3"/>
  <c r="H63" i="3"/>
  <c r="H71" i="3"/>
  <c r="H62" i="3"/>
  <c r="H70" i="3"/>
  <c r="H65" i="3"/>
  <c r="H68" i="3"/>
  <c r="K65" i="3"/>
  <c r="K68" i="3"/>
  <c r="K63" i="3"/>
  <c r="K71" i="3"/>
  <c r="K66" i="3"/>
  <c r="K67" i="3"/>
  <c r="K69" i="3"/>
  <c r="K61" i="3"/>
  <c r="K64" i="3"/>
  <c r="K70" i="3"/>
  <c r="K62" i="3"/>
  <c r="L62" i="3"/>
  <c r="L70" i="3"/>
  <c r="L65" i="3"/>
  <c r="L68" i="3"/>
  <c r="L63" i="3"/>
  <c r="L71" i="3"/>
  <c r="L66" i="3"/>
  <c r="L69" i="3"/>
  <c r="L61" i="3"/>
  <c r="L64" i="3"/>
  <c r="L67" i="3"/>
  <c r="D62" i="3"/>
  <c r="D70" i="3"/>
  <c r="D65" i="3"/>
  <c r="D68" i="3"/>
  <c r="D67" i="3"/>
  <c r="D63" i="3"/>
  <c r="D71" i="3"/>
  <c r="D66" i="3"/>
  <c r="D69" i="3"/>
  <c r="D61" i="3"/>
  <c r="D64" i="3"/>
  <c r="J68" i="3"/>
  <c r="J63" i="3"/>
  <c r="J71" i="3"/>
  <c r="J70" i="3"/>
  <c r="J66" i="3"/>
  <c r="J69" i="3"/>
  <c r="J61" i="3"/>
  <c r="J64" i="3"/>
  <c r="J65" i="3"/>
  <c r="J67" i="3"/>
  <c r="J62" i="3"/>
  <c r="I63" i="3"/>
  <c r="I71" i="3"/>
  <c r="I66" i="3"/>
  <c r="I61" i="3"/>
  <c r="I69" i="3"/>
  <c r="I64" i="3"/>
  <c r="I68" i="3"/>
  <c r="I67" i="3"/>
  <c r="I62" i="3"/>
  <c r="I70" i="3"/>
  <c r="I65" i="3"/>
  <c r="G69" i="3"/>
  <c r="G61" i="3"/>
  <c r="G64" i="3"/>
  <c r="G66" i="3"/>
  <c r="G67" i="3"/>
  <c r="G62" i="3"/>
  <c r="G70" i="3"/>
  <c r="G71" i="3"/>
  <c r="G65" i="3"/>
  <c r="G68" i="3"/>
  <c r="G63" i="3"/>
  <c r="C65" i="3"/>
  <c r="C68" i="3"/>
  <c r="C63" i="3"/>
  <c r="C71" i="3"/>
  <c r="C62" i="3"/>
  <c r="C66" i="3"/>
  <c r="C69" i="3"/>
  <c r="C67" i="3"/>
  <c r="C70" i="3"/>
  <c r="C64" i="3"/>
  <c r="C61" i="3"/>
  <c r="M67" i="3"/>
  <c r="M62" i="3"/>
  <c r="M70" i="3"/>
  <c r="M65" i="3"/>
  <c r="M61" i="3"/>
  <c r="M68" i="3"/>
  <c r="M63" i="3"/>
  <c r="M71" i="3"/>
  <c r="M66" i="3"/>
  <c r="M64" i="3"/>
  <c r="M69" i="3"/>
  <c r="E67" i="3"/>
  <c r="E69" i="3"/>
  <c r="E64" i="3"/>
  <c r="E62" i="3"/>
  <c r="E70" i="3"/>
  <c r="E65" i="3"/>
  <c r="E68" i="3"/>
  <c r="E63" i="3"/>
  <c r="E71" i="3"/>
  <c r="E61" i="3"/>
  <c r="E66" i="3"/>
  <c r="N46" i="3"/>
  <c r="N28" i="3"/>
  <c r="N33" i="3"/>
  <c r="N51" i="3"/>
  <c r="N29" i="3"/>
  <c r="N44" i="3"/>
  <c r="N32" i="3"/>
  <c r="N47" i="3"/>
  <c r="N30" i="3"/>
  <c r="N48" i="3"/>
  <c r="N45" i="3"/>
  <c r="N36" i="3"/>
  <c r="N52" i="3"/>
  <c r="N49" i="3"/>
  <c r="N37" i="3"/>
  <c r="N27" i="3"/>
  <c r="N53" i="3"/>
  <c r="M114" i="3"/>
  <c r="K28" i="6"/>
  <c r="K19" i="6"/>
  <c r="K20" i="6"/>
  <c r="K27" i="6"/>
  <c r="K26" i="6"/>
  <c r="L27" i="6"/>
  <c r="L28" i="6"/>
  <c r="L26" i="6"/>
  <c r="L19" i="6"/>
  <c r="L21" i="6"/>
  <c r="L20" i="6"/>
  <c r="F116" i="3"/>
  <c r="F118" i="3"/>
  <c r="N100" i="3"/>
  <c r="O80" i="3"/>
  <c r="O88" i="3"/>
  <c r="O84" i="3"/>
  <c r="O86" i="3"/>
  <c r="O81" i="3"/>
  <c r="O78" i="3"/>
  <c r="O82" i="3"/>
  <c r="O87" i="3"/>
  <c r="O83" i="3"/>
  <c r="O79" i="3"/>
  <c r="O85" i="3"/>
  <c r="N107" i="3"/>
  <c r="N101" i="3"/>
  <c r="N99" i="3"/>
  <c r="N106" i="3"/>
  <c r="N103" i="3"/>
  <c r="N97" i="3"/>
  <c r="N98" i="3"/>
  <c r="N105" i="3"/>
  <c r="N104" i="3"/>
  <c r="N102" i="3"/>
  <c r="N66" i="3"/>
  <c r="N68" i="3"/>
  <c r="N61" i="3"/>
  <c r="N64" i="3"/>
  <c r="N62" i="3"/>
  <c r="N65" i="3"/>
  <c r="N70" i="3"/>
  <c r="N71" i="3"/>
  <c r="N63" i="3"/>
  <c r="N67" i="3"/>
  <c r="N69" i="3"/>
  <c r="O30" i="3"/>
  <c r="O45" i="3"/>
  <c r="O53" i="3"/>
  <c r="O46" i="3"/>
  <c r="O54" i="3"/>
  <c r="O47" i="3"/>
  <c r="O44" i="3"/>
  <c r="O48" i="3"/>
  <c r="O50" i="3"/>
  <c r="O49" i="3"/>
  <c r="O51" i="3"/>
  <c r="O52" i="3"/>
  <c r="O32" i="3"/>
  <c r="O31" i="3"/>
  <c r="O28" i="3"/>
  <c r="O34" i="3"/>
  <c r="O35" i="3"/>
  <c r="O36" i="3"/>
  <c r="O33" i="3"/>
  <c r="O27" i="3"/>
  <c r="O37" i="3"/>
  <c r="O29" i="3"/>
  <c r="O98" i="3"/>
  <c r="O106" i="3"/>
  <c r="O99" i="3"/>
  <c r="O107" i="3"/>
  <c r="O105" i="3"/>
  <c r="O100" i="3"/>
  <c r="O97" i="3"/>
  <c r="O101" i="3"/>
  <c r="O102" i="3"/>
  <c r="O103" i="3"/>
  <c r="O104" i="3"/>
  <c r="O69" i="3"/>
  <c r="O62" i="3"/>
  <c r="O70" i="3"/>
  <c r="O68" i="3"/>
  <c r="O63" i="3"/>
  <c r="O71" i="3"/>
  <c r="O64" i="3"/>
  <c r="O61" i="3"/>
  <c r="O65" i="3"/>
  <c r="O66" i="3"/>
  <c r="O67" i="3"/>
  <c r="E46" i="5"/>
  <c r="E47" i="5"/>
  <c r="E48" i="5"/>
  <c r="F48" i="5"/>
  <c r="F46" i="5"/>
  <c r="F47" i="5"/>
  <c r="N137" i="3"/>
  <c r="N138" i="3"/>
  <c r="N139" i="3"/>
  <c r="N140" i="3"/>
  <c r="N141" i="3"/>
  <c r="N142" i="3"/>
  <c r="N143" i="3"/>
  <c r="N144" i="3"/>
  <c r="N145" i="3"/>
  <c r="N146" i="3"/>
  <c r="N147" i="3"/>
  <c r="O144" i="3"/>
  <c r="O145" i="3"/>
  <c r="O138" i="3"/>
  <c r="O146" i="3"/>
  <c r="O139" i="3"/>
  <c r="O147" i="3"/>
  <c r="O140" i="3"/>
  <c r="O137" i="3"/>
  <c r="O141" i="3"/>
  <c r="O142" i="3"/>
  <c r="O143" i="3"/>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<sst xmlns="http://schemas.openxmlformats.org/spreadsheetml/2006/main" count="407" uniqueCount="107">
  <si>
    <t>Investment</t>
  </si>
  <si>
    <t>Decision alternatives</t>
  </si>
  <si>
    <t>good</t>
  </si>
  <si>
    <t>average</t>
  </si>
  <si>
    <t>poor</t>
  </si>
  <si>
    <t>Stock Mutual fund return</t>
  </si>
  <si>
    <t>State of nature</t>
  </si>
  <si>
    <t>Decision alternative</t>
  </si>
  <si>
    <t>Mutual fund</t>
  </si>
  <si>
    <t>Max</t>
  </si>
  <si>
    <t>Decision</t>
  </si>
  <si>
    <t>Select this</t>
  </si>
  <si>
    <t>Min</t>
  </si>
  <si>
    <t>Deposit CD</t>
  </si>
  <si>
    <t>EMV</t>
  </si>
  <si>
    <t>Payoff matrix</t>
  </si>
  <si>
    <t>probability</t>
  </si>
  <si>
    <t>EOL</t>
  </si>
  <si>
    <t>payoff decision made with perfect information</t>
  </si>
  <si>
    <t>Probability</t>
  </si>
  <si>
    <t xml:space="preserve">Demand </t>
  </si>
  <si>
    <t>Order</t>
  </si>
  <si>
    <t>Cost price per trout=</t>
  </si>
  <si>
    <t>Selling price per trout=</t>
  </si>
  <si>
    <t>Surplus price per trout=</t>
  </si>
  <si>
    <t>Profit per trout=</t>
  </si>
  <si>
    <t>EVPI</t>
  </si>
  <si>
    <t xml:space="preserve">i) </t>
  </si>
  <si>
    <t>CD</t>
  </si>
  <si>
    <t>Payoff Matrix</t>
  </si>
  <si>
    <t>Size</t>
  </si>
  <si>
    <t>Small</t>
  </si>
  <si>
    <t>Medium</t>
  </si>
  <si>
    <t>Large</t>
  </si>
  <si>
    <t>Market Demand</t>
  </si>
  <si>
    <t>Low</t>
  </si>
  <si>
    <t>High</t>
  </si>
  <si>
    <t>payoffs in $1000</t>
  </si>
  <si>
    <t>Maximax Decision Rule</t>
  </si>
  <si>
    <t>Hence the company should build large development according to maximax decision rule</t>
  </si>
  <si>
    <t>Maximin Decision Rule</t>
  </si>
  <si>
    <t>Minimax Regret Decision Rule</t>
  </si>
  <si>
    <t>EMV Decision Rule</t>
  </si>
  <si>
    <t>Hence the company should build small development according to maximin decision rule</t>
  </si>
  <si>
    <t>Hence the company should build medium development according to EMV decision rule</t>
  </si>
  <si>
    <t xml:space="preserve">EOL Decision Rule </t>
  </si>
  <si>
    <t>Hence the company should build medium development according to EOL decision rule</t>
  </si>
  <si>
    <t>Hence the company should build medium development according to minimax regret decision rule</t>
  </si>
  <si>
    <t>Hail Damage in $1000</t>
  </si>
  <si>
    <t>$47000 insurance policy</t>
  </si>
  <si>
    <t>$25000 insurance policy</t>
  </si>
  <si>
    <t>Self insurance</t>
  </si>
  <si>
    <t>Alternatives</t>
  </si>
  <si>
    <t>max</t>
  </si>
  <si>
    <t>Loss covered by insurance for different hail damages</t>
  </si>
  <si>
    <t>a) The payoff matrix is obtained in the above table for losses covered by insurance for different hail damages</t>
  </si>
  <si>
    <t>EOL  Decision Rule</t>
  </si>
  <si>
    <t>State of Nature</t>
  </si>
  <si>
    <t>A</t>
  </si>
  <si>
    <t>Maximax Rule</t>
  </si>
  <si>
    <t>B</t>
  </si>
  <si>
    <t>C</t>
  </si>
  <si>
    <t>Maximin Rule</t>
  </si>
  <si>
    <t>OR</t>
  </si>
  <si>
    <t>No, the decision maker should not ever select decision alternative C. AS seen from the decision analysis above the decision selection process using MAXIMAX rule, MAXIMIN rule and MINIMAX regret decision rule do not give the outcome to select the decision alternative C.</t>
  </si>
  <si>
    <t>Forecasted Demand</t>
  </si>
  <si>
    <t>Actual demand</t>
  </si>
  <si>
    <t>Joint probability table</t>
  </si>
  <si>
    <t>total</t>
  </si>
  <si>
    <t>Total</t>
  </si>
  <si>
    <t>Conditional probability table</t>
  </si>
  <si>
    <t>Note: Sum of conditional probability is 1</t>
  </si>
  <si>
    <t>b) Fro m the previous question without the consultant assistance the EMV of the optimal decision is $434750.</t>
  </si>
  <si>
    <t>a) The payoff matrix is given above</t>
  </si>
  <si>
    <t xml:space="preserve"> Payoff matrix</t>
  </si>
  <si>
    <t>b) 20 trouts should be ordered if maximax decision rule is used</t>
  </si>
  <si>
    <t>d) 16 trouts should be ordered if minimax regret decision rule is used</t>
  </si>
  <si>
    <t>c) 10 trouts should be ordered if maximin decision rule is used</t>
  </si>
  <si>
    <t>e) 15 trouts should be ordered if EMV decision rule is used</t>
  </si>
  <si>
    <t>f) 15 trouts should be ordered if EOL decision rule is used</t>
  </si>
  <si>
    <t>Max payoff</t>
  </si>
  <si>
    <t>Perfect order</t>
  </si>
  <si>
    <t>Expected value with perfect information</t>
  </si>
  <si>
    <t>Expected Monetary Value</t>
  </si>
  <si>
    <t>Expected value of perfect information</t>
  </si>
  <si>
    <t>g) The owner should be willing to pay $2.59 for the perfect information</t>
  </si>
  <si>
    <t>h) Hence, among the methods from b to f I would suggest the company to either go for EMV or EOL method as it includes the probability of occurance of demand which provides more accurate data. If the owner finds any professional to work under $2.59 he could go with that to get 100% accurate result</t>
  </si>
  <si>
    <t>Loss per trout for leftover</t>
  </si>
  <si>
    <t>For order less than 15</t>
  </si>
  <si>
    <t>For order more than or equal to15</t>
  </si>
  <si>
    <t>i) 16 trouts should be ordered if EMV decision rule is used in this second case if discount is given for more than or equal to 15 purchase.</t>
  </si>
  <si>
    <t>Loss per trout for leftover=</t>
  </si>
  <si>
    <t>Minimax regret Rule</t>
  </si>
  <si>
    <t>FV formula</t>
  </si>
  <si>
    <t>b) Hence, Philip should invest in mutual fund using maximax decision rule.</t>
  </si>
  <si>
    <t>a) This is the required payoff matrix.</t>
  </si>
  <si>
    <t>c) Hence, Philip should invest in CD using maximin decision rule.</t>
  </si>
  <si>
    <t>d) Hence, Philip should invest in CD minimax regret decision rule.</t>
  </si>
  <si>
    <t>e) Hence, Philip should invest in mutual fund using EMV decision rule.</t>
  </si>
  <si>
    <t>EOL Decision Rule</t>
  </si>
  <si>
    <t>f) Hence, Philip should invest in mutual fund using EOL decision rule.</t>
  </si>
  <si>
    <t>f) Hence, Philip should be willing to pay $150 to obtain accurate forecast.</t>
  </si>
  <si>
    <t>b) Bob should self-insure according to Maximax Decision Rule.</t>
  </si>
  <si>
    <t>c) Bob should take insuarance policy for $47,000 according to Maximin Decision Rule.</t>
  </si>
  <si>
    <t>d) Bob should take insuarance policy for $25,000 according to Minimax Regret Decision Rule.</t>
  </si>
  <si>
    <t>e) Bob should self-insure according to EMV Decision Rule.</t>
  </si>
  <si>
    <t>f)Bob should self-insure according to EOL Decision Rule.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</si>
</sst>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44" formatCode="_(&quot;$&quot;* #,##0.00_);_(&quot;$&quot;* \(#,##0.00\);_(&quot;$&quot;* &quot;-&quot;??_);_(@_)"/>
    <numFmt numFmtId="164" formatCode="&quot;$&quot;#,##0.00"/>
  </numFmts>
  <fonts count="5" x14ac:knownFonts="1">
    <font>
      <sz val="11"/>
      <color theme="1"/>
      <name val="Calibri"/>
      <family val="2"/>
      <scheme val="minor"/>
    </font>
    <font>
      <sz val="11"/>
      <color theme="1"/>
      <name val="Calibri"/>
      <family val="2"/>
      <scheme val="minor"/>
    </font>
    <font>
      <sz val="11"/>
      <name val="Calibri"/>
      <family val="2"/>
      <scheme val="minor"/>
    </font>
    <font>
      <b/>
      <sz val="11"/>
      <color theme="1"/>
      <name val="Calibri"/>
      <family val="2"/>
      <scheme val="minor"/>
    </font>
    <font>
      <b/>
      <i/>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5" tint="0.39997558519241921"/>
        <bgColor indexed="64"/>
      </patternFill>
    </fill>
    <fill>
      <patternFill patternType="solid">
        <fgColor theme="7" tint="0.399975585192419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59">
    <xf numFmtId="0" fontId="0" fillId="0" borderId="0" xfId="0"/>
    <xf numFmtId="8" fontId="0" fillId="0" borderId="0" xfId="0" applyNumberFormat="1"/>
    <xf numFmtId="0" fontId="0" fillId="0" borderId="0" xfId="0" applyAlignment="1">
      <alignment wrapText="1"/>
    </xf>
    <xf numFmtId="0" fontId="0" fillId="0" borderId="0" xfId="0" applyAlignment="1">
      <alignment horizontal="center"/>
    </xf>
    <xf numFmtId="164" fontId="0" fillId="0" borderId="0" xfId="0" applyNumberFormat="1"/>
    <xf numFmtId="0" fontId="0" fillId="0" borderId="0" xfId="0" applyAlignment="1">
      <alignment horizontal="center" vertical="center" wrapText="1"/>
    </xf>
    <xf numFmtId="0" fontId="0" fillId="0" borderId="1" xfId="0" applyBorder="1"/>
    <xf numFmtId="10" fontId="0" fillId="0" borderId="1" xfId="0" applyNumberFormat="1" applyBorder="1"/>
    <xf numFmtId="0" fontId="4" fillId="0" borderId="0" xfId="0" applyFont="1" applyAlignment="1">
      <alignment horizontal="center"/>
    </xf>
    <xf numFmtId="0" fontId="0" fillId="0" borderId="5" xfId="0" applyBorder="1" applyAlignment="1">
      <alignment wrapText="1"/>
    </xf>
    <xf numFmtId="0" fontId="0" fillId="0" borderId="1" xfId="0" applyBorder="1" applyAlignment="1">
      <alignment horizontal="center"/>
    </xf>
    <xf numFmtId="164" fontId="0" fillId="0" borderId="1" xfId="0" applyNumberFormat="1" applyBorder="1"/>
    <xf numFmtId="8" fontId="0" fillId="0" borderId="1" xfId="0" applyNumberFormat="1" applyBorder="1"/>
    <xf numFmtId="164" fontId="0" fillId="5" borderId="1" xfId="0" applyNumberFormat="1" applyFill="1" applyBorder="1"/>
    <xf numFmtId="0" fontId="0" fillId="5" borderId="1" xfId="0" applyFill="1" applyBorder="1"/>
    <xf numFmtId="0" fontId="0" fillId="0" borderId="1" xfId="0" applyBorder="1" applyAlignment="1">
      <alignment wrapText="1"/>
    </xf>
    <xf numFmtId="44" fontId="0" fillId="0" borderId="1" xfId="2" applyFont="1" applyBorder="1"/>
    <xf numFmtId="44" fontId="0" fillId="0" borderId="7" xfId="0" applyNumberFormat="1" applyBorder="1"/>
    <xf numFmtId="0" fontId="0" fillId="0" borderId="8" xfId="0" applyBorder="1" applyAlignment="1">
      <alignment wrapText="1"/>
    </xf>
    <xf numFmtId="8" fontId="2" fillId="0" borderId="1" xfId="0" applyNumberFormat="1" applyFont="1" applyBorder="1"/>
    <xf numFmtId="0" fontId="4" fillId="0" borderId="7" xfId="0" applyFont="1" applyBorder="1"/>
    <xf numFmtId="0" fontId="0" fillId="4" borderId="1" xfId="0" applyFill="1" applyBorder="1"/>
    <xf numFmtId="0" fontId="0" fillId="0" borderId="0" xfId="0" applyAlignment="1">
      <alignment vertical="center" wrapText="1"/>
    </xf>
    <xf numFmtId="9" fontId="0" fillId="0" borderId="1" xfId="1" applyFont="1" applyBorder="1"/>
    <xf numFmtId="0" fontId="3" fillId="0" borderId="0" xfId="0" applyFont="1"/>
    <xf numFmtId="0" fontId="0" fillId="2" borderId="1" xfId="0" applyFill="1" applyBorder="1"/>
    <xf numFmtId="0" fontId="0" fillId="3" borderId="1" xfId="0" applyFill="1" applyBorder="1"/>
    <xf numFmtId="0" fontId="4" fillId="0" borderId="0" xfId="0" applyFont="1"/>
    <xf numFmtId="0" fontId="0" fillId="0" borderId="1" xfId="0" applyBorder="1" applyAlignment="1">
      <alignment horizontal="center" vertical="center" wrapText="1"/>
    </xf>
    <xf numFmtId="8" fontId="0" fillId="0" borderId="1" xfId="0" applyNumberFormat="1" applyBorder="1" applyAlignment="1">
      <alignment horizontal="center" vertical="center"/>
    </xf>
    <xf numFmtId="0" fontId="0" fillId="0" borderId="1" xfId="0" applyBorder="1" applyAlignment="1">
      <alignment horizontal="center" vertical="center"/>
    </xf>
    <xf numFmtId="44" fontId="0" fillId="0" borderId="0" xfId="2" applyFont="1"/>
    <xf numFmtId="0" fontId="3" fillId="0" borderId="0" xfId="0" applyFont="1" applyAlignment="1">
      <alignment horizontal="center"/>
    </xf>
    <xf numFmtId="0" fontId="0" fillId="0" borderId="0" xfId="0" applyAlignment="1">
      <alignment horizontal="center" vertical="center"/>
    </xf>
    <xf numFmtId="0" fontId="4" fillId="0" borderId="0" xfId="0" applyFont="1" applyAlignment="1">
      <alignment horizontal="left" vertical="top" wrapText="1"/>
    </xf>
    <xf numFmtId="0" fontId="3" fillId="0" borderId="1" xfId="0" applyFont="1" applyBorder="1" applyAlignment="1">
      <alignment horizontal="center"/>
    </xf>
    <xf numFmtId="0" fontId="4" fillId="0" borderId="1" xfId="0" applyFont="1" applyBorder="1" applyAlignment="1">
      <alignment horizontal="center"/>
    </xf>
    <xf numFmtId="0" fontId="0" fillId="0" borderId="0" xfId="0" applyAlignment="1">
      <alignment horizontal="center"/>
    </xf>
    <xf numFmtId="0" fontId="0" fillId="0" borderId="1" xfId="0" applyBorder="1" applyAlignment="1">
      <alignment horizontal="center"/>
    </xf>
    <xf numFmtId="0" fontId="0" fillId="0" borderId="1" xfId="0" applyBorder="1" applyAlignment="1">
      <alignment horizontal="center" wrapText="1"/>
    </xf>
    <xf numFmtId="0" fontId="4" fillId="0" borderId="1" xfId="0" applyFont="1" applyBorder="1" applyAlignment="1">
      <alignment horizontal="center" wrapText="1"/>
    </xf>
    <xf numFmtId="0" fontId="0" fillId="0" borderId="7" xfId="0" applyBorder="1" applyAlignment="1">
      <alignment horizontal="center"/>
    </xf>
    <xf numFmtId="0" fontId="4" fillId="0" borderId="5" xfId="0" applyFont="1" applyBorder="1" applyAlignment="1">
      <alignment horizontal="center"/>
    </xf>
    <xf numFmtId="0" fontId="4" fillId="0" borderId="0" xfId="0" applyFont="1" applyAlignment="1">
      <alignment horizontal="center"/>
    </xf>
    <xf numFmtId="0" fontId="4" fillId="0" borderId="6" xfId="0" applyFont="1" applyBorder="1" applyAlignment="1">
      <alignment horizontal="center"/>
    </xf>
    <xf numFmtId="0" fontId="0" fillId="0" borderId="2" xfId="0" applyBorder="1" applyAlignment="1">
      <alignment horizontal="center"/>
    </xf>
    <xf numFmtId="0" fontId="4" fillId="0" borderId="2" xfId="0" applyFont="1" applyBorder="1" applyAlignment="1">
      <alignment horizontal="center"/>
    </xf>
    <xf numFmtId="0" fontId="4" fillId="0" borderId="3" xfId="0" applyFont="1" applyBorder="1" applyAlignment="1">
      <alignment horizontal="center"/>
    </xf>
    <xf numFmtId="0" fontId="4" fillId="0" borderId="4" xfId="0" applyFont="1" applyBorder="1" applyAlignment="1">
      <alignment horizontal="center"/>
    </xf>
    <xf numFmtId="0" fontId="4" fillId="0" borderId="8" xfId="0" applyFont="1" applyBorder="1" applyAlignment="1">
      <alignment horizontal="center"/>
    </xf>
    <xf numFmtId="0" fontId="3" fillId="0" borderId="7" xfId="0" applyFont="1" applyBorder="1" applyAlignment="1">
      <alignment horizontal="center"/>
    </xf>
    <xf numFmtId="0" fontId="4" fillId="0" borderId="9" xfId="0" applyFont="1" applyBorder="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4" xfId="0" applyFont="1" applyBorder="1" applyAlignment="1">
      <alignment horizontal="center"/>
    </xf>
    <xf numFmtId="0" fontId="0" fillId="0" borderId="0" xfId="0"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wrapText="1"/>
    </xf>
  </cellXfs>
  <cellStyles count="3">
    <cellStyle name="Currency" xfId="2" builtinId="4"/>
    <cellStyle name="Normal" xfId="0" builtinId="0"/>
    <cellStyle name="Per 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11</xdr:col>
      <xdr:colOff>310087</xdr:colOff>
      <xdr:row>1</xdr:row>
      <xdr:rowOff>137160</xdr:rowOff>
    </xdr:from>
    <xdr:to>
      <xdr:col>22</xdr:col>
      <xdr:colOff>122736</xdr:colOff>
      <xdr:row>11</xdr:row>
      <xdr:rowOff>106679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7526227" y="320040"/>
          <a:ext cx="6518249" cy="17983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376716</xdr:colOff>
      <xdr:row>0</xdr:row>
      <xdr:rowOff>0</xdr:rowOff>
    </xdr:from>
    <xdr:to>
      <xdr:col>19</xdr:col>
      <xdr:colOff>115036</xdr:colOff>
      <xdr:row>13</xdr:row>
      <xdr:rowOff>167905</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7699536" y="0"/>
          <a:ext cx="7053520" cy="2545345"/>
        </a:xfrm>
        <a:prstGeom prst="rect">
          <a:avLst/>
        </a:prstGeom>
      </xdr:spPr>
    </xdr:pic>
    <xdr:clientData/>
  </xdr:twoCellAnchor>
  <xdr:twoCellAnchor editAs="oneCell">
    <xdr:from>
      <xdr:col>7</xdr:col>
      <xdr:colOff>487680</xdr:colOff>
      <xdr:row>12</xdr:row>
      <xdr:rowOff>113134</xdr:rowOff>
    </xdr:from>
    <xdr:to>
      <xdr:col>20</xdr:col>
      <xdr:colOff>153108</xdr:colOff>
      <xdr:row>18</xdr:row>
      <xdr:rowOff>99161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tretch>
          <a:fillRect/>
        </a:stretch>
      </xdr:blipFill>
      <xdr:spPr>
        <a:xfrm>
          <a:off x="7848600" y="2307694"/>
          <a:ext cx="7590228" cy="10833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26536</xdr:colOff>
      <xdr:row>0</xdr:row>
      <xdr:rowOff>0</xdr:rowOff>
    </xdr:from>
    <xdr:to>
      <xdr:col>21</xdr:col>
      <xdr:colOff>381726</xdr:colOff>
      <xdr:row>22</xdr:row>
      <xdr:rowOff>69069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8667616" y="0"/>
          <a:ext cx="6077810" cy="4092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26536</xdr:colOff>
      <xdr:row>0</xdr:row>
      <xdr:rowOff>0</xdr:rowOff>
    </xdr:from>
    <xdr:to>
      <xdr:col>21</xdr:col>
      <xdr:colOff>381726</xdr:colOff>
      <xdr:row>22</xdr:row>
      <xdr:rowOff>69069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8667616" y="0"/>
          <a:ext cx="6077810" cy="4092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167618</xdr:colOff>
      <xdr:row>0</xdr:row>
      <xdr:rowOff>30480</xdr:rowOff>
    </xdr:from>
    <xdr:to>
      <xdr:col>23</xdr:col>
      <xdr:colOff>579825</xdr:colOff>
      <xdr:row>22</xdr:row>
      <xdr:rowOff>46203</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stretch>
          <a:fillRect/>
        </a:stretch>
      </xdr:blipFill>
      <xdr:spPr>
        <a:xfrm>
          <a:off x="8313398" y="30480"/>
          <a:ext cx="5898607" cy="403908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364551</xdr:colOff>
      <xdr:row>0</xdr:row>
      <xdr:rowOff>53340</xdr:rowOff>
    </xdr:from>
    <xdr:to>
      <xdr:col>20</xdr:col>
      <xdr:colOff>315668</xdr:colOff>
      <xdr:row>23</xdr:row>
      <xdr:rowOff>175681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stretch>
          <a:fillRect/>
        </a:stretch>
      </xdr:blipFill>
      <xdr:spPr>
        <a:xfrm>
          <a:off x="5444551" y="53340"/>
          <a:ext cx="7232450" cy="434156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53340</xdr:colOff>
      <xdr:row>0</xdr:row>
      <xdr:rowOff>167047</xdr:rowOff>
    </xdr:from>
    <xdr:to>
      <xdr:col>21</xdr:col>
      <xdr:colOff>503650</xdr:colOff>
      <xdr:row>12</xdr:row>
      <xdr:rowOff>99297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6758940" y="167047"/>
          <a:ext cx="6546310" cy="2126810"/>
        </a:xfrm>
        <a:prstGeom prst="rect">
          <a:avLst/>
        </a:prstGeom>
      </xdr:spPr>
    </xdr:pic>
    <xdr:clientData/>
  </xdr:twoCellAnchor>
  <xdr:twoCellAnchor editAs="oneCell">
    <xdr:from>
      <xdr:col>11</xdr:col>
      <xdr:colOff>114300</xdr:colOff>
      <xdr:row>12</xdr:row>
      <xdr:rowOff>11079</xdr:rowOff>
    </xdr:from>
    <xdr:to>
      <xdr:col>21</xdr:col>
      <xdr:colOff>267395</xdr:colOff>
      <xdr:row>23</xdr:row>
      <xdr:rowOff>23085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cstate="print"/>
        <a:stretch>
          <a:fillRect/>
        </a:stretch>
      </xdr:blipFill>
      <xdr:spPr>
        <a:xfrm>
          <a:off x="6819900" y="2205639"/>
          <a:ext cx="6249095" cy="20236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2"/>
  <sheetViews>
    <sheetView workbookViewId="0">
      <selection activeCell="F24" sqref="F24"/>
    </sheetView>
  </sheetViews>
  <sheetFormatPr defaultRowHeight="14.4" x14ac:dyDescent="0.3"/>
  <cols>
    <col min="7" max="7" width="9.21875" bestFit="1" customWidth="1"/>
    <col min="8" max="9" width="12.44140625" bestFit="1" customWidth="1"/>
  </cols>
  <sheetData>
    <row r="1" spans="1:9" x14ac:dyDescent="0.3">
      <c r="A1" s="32" t="s">
        <v>59</v>
      </c>
      <c r="B1" s="32"/>
      <c r="C1" s="32"/>
      <c r="D1" s="32"/>
      <c r="E1" s="32"/>
      <c r="F1" s="32"/>
      <c r="G1" s="32"/>
      <c r="H1" s="32"/>
    </row>
    <row r="2" spans="1:9" x14ac:dyDescent="0.3">
      <c r="A2" s="6"/>
      <c r="B2" s="6"/>
      <c r="C2" s="6" t="s">
        <v>57</v>
      </c>
      <c r="D2" s="6"/>
      <c r="E2" s="6"/>
      <c r="F2" s="6"/>
      <c r="G2" s="6"/>
    </row>
    <row r="3" spans="1:9" x14ac:dyDescent="0.3">
      <c r="A3" s="6" t="s">
        <v>10</v>
      </c>
      <c r="B3" s="6">
        <v>1</v>
      </c>
      <c r="C3" s="6">
        <v>2</v>
      </c>
      <c r="D3" s="6">
        <v>3</v>
      </c>
      <c r="E3" s="6" t="s">
        <v>9</v>
      </c>
      <c r="F3" s="6" t="s">
        <v>10</v>
      </c>
      <c r="G3" s="6"/>
    </row>
    <row r="4" spans="1:9" x14ac:dyDescent="0.3">
      <c r="A4" s="6" t="s">
        <v>58</v>
      </c>
      <c r="B4" s="6">
        <v>50</v>
      </c>
      <c r="C4" s="6">
        <v>75</v>
      </c>
      <c r="D4" s="6">
        <v>35</v>
      </c>
      <c r="E4" s="6">
        <f>MAX(B4:D4)</f>
        <v>75</v>
      </c>
      <c r="F4" s="6" t="str">
        <f>IF(E4=MAX($E$4:$E$6),"Maximum","")</f>
        <v>Maximum</v>
      </c>
      <c r="G4" s="21" t="s">
        <v>11</v>
      </c>
      <c r="I4" s="22"/>
    </row>
    <row r="5" spans="1:9" x14ac:dyDescent="0.3">
      <c r="A5" s="6" t="s">
        <v>60</v>
      </c>
      <c r="B5" s="6">
        <v>40</v>
      </c>
      <c r="C5" s="6">
        <v>50</v>
      </c>
      <c r="D5" s="6">
        <v>60</v>
      </c>
      <c r="E5" s="6">
        <f t="shared" ref="E5:E6" si="0">MAX(B5:D5)</f>
        <v>60</v>
      </c>
      <c r="F5" s="6" t="str">
        <f t="shared" ref="F5:F6" si="1">IF(E5=MAX($E$4:$E$6),"Maximum","")</f>
        <v/>
      </c>
      <c r="G5" s="6"/>
      <c r="I5" s="22"/>
    </row>
    <row r="6" spans="1:9" x14ac:dyDescent="0.3">
      <c r="A6" s="6" t="s">
        <v>61</v>
      </c>
      <c r="B6" s="6">
        <v>40</v>
      </c>
      <c r="C6" s="6">
        <v>35</v>
      </c>
      <c r="D6" s="6">
        <v>30</v>
      </c>
      <c r="E6" s="6">
        <f t="shared" si="0"/>
        <v>40</v>
      </c>
      <c r="F6" s="6" t="str">
        <f t="shared" si="1"/>
        <v/>
      </c>
      <c r="G6" s="6"/>
      <c r="I6" s="22"/>
    </row>
    <row r="7" spans="1:9" x14ac:dyDescent="0.3">
      <c r="I7" s="5"/>
    </row>
    <row r="8" spans="1:9" x14ac:dyDescent="0.3">
      <c r="A8" s="32" t="s">
        <v>62</v>
      </c>
      <c r="B8" s="32"/>
      <c r="C8" s="32"/>
      <c r="D8" s="32"/>
      <c r="E8" s="32"/>
      <c r="F8" s="32"/>
      <c r="G8" s="32"/>
      <c r="H8" s="32"/>
    </row>
    <row r="9" spans="1:9" x14ac:dyDescent="0.3">
      <c r="A9" s="6" t="s">
        <v>10</v>
      </c>
      <c r="B9" s="6">
        <v>1</v>
      </c>
      <c r="C9" s="6">
        <v>2</v>
      </c>
      <c r="D9" s="6">
        <v>3</v>
      </c>
      <c r="E9" s="6" t="s">
        <v>12</v>
      </c>
      <c r="F9" s="6" t="s">
        <v>10</v>
      </c>
      <c r="G9" s="6"/>
    </row>
    <row r="10" spans="1:9" x14ac:dyDescent="0.3">
      <c r="A10" s="6" t="s">
        <v>58</v>
      </c>
      <c r="B10" s="6">
        <v>50</v>
      </c>
      <c r="C10" s="6">
        <v>75</v>
      </c>
      <c r="D10" s="6">
        <v>35</v>
      </c>
      <c r="E10" s="6">
        <f>MIN(B10:D10)</f>
        <v>35</v>
      </c>
      <c r="F10" s="6" t="str">
        <f>IF(E10=MAX($E$10:$E$12),"Maximum","")</f>
        <v/>
      </c>
      <c r="G10" s="6"/>
      <c r="I10" s="22"/>
    </row>
    <row r="11" spans="1:9" x14ac:dyDescent="0.3">
      <c r="A11" s="6" t="s">
        <v>60</v>
      </c>
      <c r="B11" s="6">
        <v>40</v>
      </c>
      <c r="C11" s="6">
        <v>50</v>
      </c>
      <c r="D11" s="6">
        <v>60</v>
      </c>
      <c r="E11" s="6">
        <f t="shared" ref="E11:E12" si="2">MIN(B11:D11)</f>
        <v>40</v>
      </c>
      <c r="F11" s="6" t="str">
        <f t="shared" ref="F11:F12" si="3">IF(E11=MAX($E$10:$E$12),"Maximum","")</f>
        <v>Maximum</v>
      </c>
      <c r="G11" s="21" t="s">
        <v>11</v>
      </c>
      <c r="I11" s="22"/>
    </row>
    <row r="12" spans="1:9" x14ac:dyDescent="0.3">
      <c r="A12" s="6" t="s">
        <v>61</v>
      </c>
      <c r="B12" s="6">
        <v>40</v>
      </c>
      <c r="C12" s="6">
        <v>35</v>
      </c>
      <c r="D12" s="6">
        <v>30</v>
      </c>
      <c r="E12" s="6">
        <f t="shared" si="2"/>
        <v>30</v>
      </c>
      <c r="F12" s="6" t="str">
        <f t="shared" si="3"/>
        <v/>
      </c>
      <c r="G12" s="6"/>
      <c r="I12" s="22"/>
    </row>
    <row r="13" spans="1:9" x14ac:dyDescent="0.3">
      <c r="I13" s="5"/>
    </row>
    <row r="14" spans="1:9" x14ac:dyDescent="0.3">
      <c r="A14" s="32" t="s">
        <v>92</v>
      </c>
      <c r="B14" s="32"/>
      <c r="C14" s="32"/>
      <c r="D14" s="32"/>
      <c r="E14" s="32"/>
      <c r="F14" s="32"/>
      <c r="G14" s="32"/>
      <c r="H14" s="32"/>
    </row>
    <row r="15" spans="1:9" x14ac:dyDescent="0.3">
      <c r="A15" s="6" t="s">
        <v>10</v>
      </c>
      <c r="B15" s="6">
        <v>1</v>
      </c>
      <c r="C15" s="6">
        <v>2</v>
      </c>
      <c r="D15" s="6">
        <v>3</v>
      </c>
      <c r="E15" s="6" t="s">
        <v>9</v>
      </c>
      <c r="F15" s="6" t="s">
        <v>10</v>
      </c>
      <c r="G15" s="6"/>
    </row>
    <row r="16" spans="1:9" x14ac:dyDescent="0.3">
      <c r="A16" s="6" t="s">
        <v>58</v>
      </c>
      <c r="B16" s="6">
        <f>MAX(B$4:B$6)-B4</f>
        <v>0</v>
      </c>
      <c r="C16" s="6">
        <f t="shared" ref="C16:D16" si="4">MAX(C$4:C$6)-C4</f>
        <v>0</v>
      </c>
      <c r="D16" s="6">
        <f t="shared" si="4"/>
        <v>25</v>
      </c>
      <c r="E16" s="6">
        <f>MAX(B16:D16)</f>
        <v>25</v>
      </c>
      <c r="F16" s="6" t="str">
        <f>IF(E16=MIN($E$16:$E$18),"Mnimum","")</f>
        <v>Mnimum</v>
      </c>
      <c r="G16" s="21" t="s">
        <v>11</v>
      </c>
      <c r="H16" s="33" t="s">
        <v>63</v>
      </c>
      <c r="I16" s="22"/>
    </row>
    <row r="17" spans="1:9" x14ac:dyDescent="0.3">
      <c r="A17" s="6" t="s">
        <v>60</v>
      </c>
      <c r="B17" s="6">
        <f>MAX(B$4:B$6)-B5</f>
        <v>10</v>
      </c>
      <c r="C17" s="6">
        <f>MAX(C$4:C$6)-C5</f>
        <v>25</v>
      </c>
      <c r="D17" s="6">
        <f>MAX(D$4:D$6)-D5</f>
        <v>0</v>
      </c>
      <c r="E17" s="6">
        <f t="shared" ref="E17:E18" si="5">MAX(B17:D17)</f>
        <v>25</v>
      </c>
      <c r="F17" s="6" t="str">
        <f t="shared" ref="F17:F18" si="6">IF(E17=MIN($E$16:$E$18),"Mnimum","")</f>
        <v>Mnimum</v>
      </c>
      <c r="G17" s="21" t="s">
        <v>11</v>
      </c>
      <c r="H17" s="33"/>
      <c r="I17" s="22"/>
    </row>
    <row r="18" spans="1:9" x14ac:dyDescent="0.3">
      <c r="A18" s="6" t="s">
        <v>61</v>
      </c>
      <c r="B18" s="6">
        <f>MAX(B$4:B$6)-B6</f>
        <v>10</v>
      </c>
      <c r="C18" s="6">
        <f>MAX(C$4:C$6)-C6</f>
        <v>40</v>
      </c>
      <c r="D18" s="6">
        <f>MAX(D$4:D$6)-D6</f>
        <v>30</v>
      </c>
      <c r="E18" s="6">
        <f t="shared" si="5"/>
        <v>40</v>
      </c>
      <c r="F18" s="6" t="str">
        <f t="shared" si="6"/>
        <v/>
      </c>
      <c r="G18" s="6"/>
      <c r="I18" s="22"/>
    </row>
    <row r="19" spans="1:9" x14ac:dyDescent="0.3">
      <c r="A19" s="6"/>
      <c r="B19" s="6"/>
      <c r="C19" s="6"/>
      <c r="D19" s="6"/>
      <c r="E19" s="6"/>
      <c r="F19" s="6"/>
      <c r="G19" s="6"/>
    </row>
    <row r="20" spans="1:9" x14ac:dyDescent="0.3">
      <c r="A20" s="34" t="s">
        <v>64</v>
      </c>
      <c r="B20" s="34"/>
      <c r="C20" s="34"/>
      <c r="D20" s="34"/>
      <c r="E20" s="34"/>
      <c r="F20" s="34"/>
      <c r="G20" s="34"/>
      <c r="H20" s="34"/>
      <c r="I20" s="34"/>
    </row>
    <row r="21" spans="1:9" x14ac:dyDescent="0.3">
      <c r="A21" s="34"/>
      <c r="B21" s="34"/>
      <c r="C21" s="34"/>
      <c r="D21" s="34"/>
      <c r="E21" s="34"/>
      <c r="F21" s="34"/>
      <c r="G21" s="34"/>
      <c r="H21" s="34"/>
      <c r="I21" s="34"/>
    </row>
    <row r="22" spans="1:9" x14ac:dyDescent="0.3">
      <c r="A22" s="34"/>
      <c r="B22" s="34"/>
      <c r="C22" s="34"/>
      <c r="D22" s="34"/>
      <c r="E22" s="34"/>
      <c r="F22" s="34"/>
      <c r="G22" s="34"/>
      <c r="H22" s="34"/>
      <c r="I22" s="34"/>
    </row>
  </sheetData>
  <mergeCells count="5">
    <mergeCell ref="A1:H1"/>
    <mergeCell ref="A8:H8"/>
    <mergeCell ref="A14:H14"/>
    <mergeCell ref="H16:H17"/>
    <mergeCell ref="A20:I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63"/>
  <sheetViews>
    <sheetView topLeftCell="A32" workbookViewId="0">
      <selection activeCell="B10" sqref="B10"/>
    </sheetView>
  </sheetViews>
  <sheetFormatPr defaultRowHeight="14.4" x14ac:dyDescent="0.3"/>
  <cols>
    <col min="1" max="1" width="21.5546875" bestFit="1" customWidth="1"/>
    <col min="2" max="5" width="10.5546875" bestFit="1" customWidth="1"/>
    <col min="6" max="7" width="11.109375" bestFit="1" customWidth="1"/>
  </cols>
  <sheetData>
    <row r="1" spans="1:7" x14ac:dyDescent="0.3">
      <c r="A1" s="24"/>
      <c r="B1" s="24"/>
      <c r="C1" s="24"/>
      <c r="D1" s="24"/>
    </row>
    <row r="2" spans="1:7" x14ac:dyDescent="0.3">
      <c r="A2" s="6" t="s">
        <v>0</v>
      </c>
      <c r="B2" s="38">
        <v>30000</v>
      </c>
      <c r="C2" s="38"/>
      <c r="D2" s="38"/>
    </row>
    <row r="3" spans="1:7" x14ac:dyDescent="0.3">
      <c r="A3" s="6" t="s">
        <v>1</v>
      </c>
      <c r="B3" s="6" t="s">
        <v>2</v>
      </c>
      <c r="C3" s="6" t="s">
        <v>3</v>
      </c>
      <c r="D3" s="6" t="s">
        <v>4</v>
      </c>
    </row>
    <row r="4" spans="1:7" x14ac:dyDescent="0.3">
      <c r="A4" s="6" t="s">
        <v>28</v>
      </c>
      <c r="B4" s="23">
        <v>0.08</v>
      </c>
      <c r="C4" s="23">
        <v>0.08</v>
      </c>
      <c r="D4" s="23">
        <v>0.08</v>
      </c>
    </row>
    <row r="5" spans="1:7" x14ac:dyDescent="0.3">
      <c r="A5" s="6" t="s">
        <v>5</v>
      </c>
      <c r="B5" s="23">
        <v>0.16</v>
      </c>
      <c r="C5" s="23">
        <v>0.09</v>
      </c>
      <c r="D5" s="23">
        <v>-0.02</v>
      </c>
      <c r="F5" t="s">
        <v>93</v>
      </c>
      <c r="G5" s="1">
        <f>FV(B4,1,,-B2)</f>
        <v>32400.000000000004</v>
      </c>
    </row>
    <row r="7" spans="1:7" x14ac:dyDescent="0.3">
      <c r="A7" s="35" t="s">
        <v>15</v>
      </c>
      <c r="B7" s="35"/>
      <c r="C7" s="35"/>
      <c r="D7" s="35"/>
    </row>
    <row r="8" spans="1:7" x14ac:dyDescent="0.3">
      <c r="A8" s="6"/>
      <c r="B8" s="6" t="s">
        <v>6</v>
      </c>
      <c r="C8" s="6"/>
      <c r="D8" s="6"/>
    </row>
    <row r="9" spans="1:7" x14ac:dyDescent="0.3">
      <c r="A9" s="6" t="s">
        <v>7</v>
      </c>
      <c r="B9" s="6" t="s">
        <v>2</v>
      </c>
      <c r="C9" s="6" t="s">
        <v>3</v>
      </c>
      <c r="D9" s="6" t="s">
        <v>4</v>
      </c>
    </row>
    <row r="10" spans="1:7" x14ac:dyDescent="0.3">
      <c r="A10" s="6" t="s">
        <v>13</v>
      </c>
      <c r="B10" s="12">
        <f>$B$2*(1+B4)</f>
        <v>32400.000000000004</v>
      </c>
      <c r="C10" s="12">
        <f>$B$2*(1+C4)</f>
        <v>32400.000000000004</v>
      </c>
      <c r="D10" s="12">
        <f t="shared" ref="D10" si="0">$B$2*(1+D4)</f>
        <v>32400.000000000004</v>
      </c>
    </row>
    <row r="11" spans="1:7" x14ac:dyDescent="0.3">
      <c r="A11" s="6" t="s">
        <v>8</v>
      </c>
      <c r="B11" s="12">
        <f>$B$2*(1+B5)</f>
        <v>34800</v>
      </c>
      <c r="C11" s="12">
        <f t="shared" ref="C11:D11" si="1">$B$2*(1+C5)</f>
        <v>32700.000000000004</v>
      </c>
      <c r="D11" s="12">
        <f t="shared" si="1"/>
        <v>29400</v>
      </c>
    </row>
    <row r="12" spans="1:7" x14ac:dyDescent="0.3">
      <c r="A12" s="36" t="s">
        <v>95</v>
      </c>
      <c r="B12" s="36"/>
      <c r="C12" s="36"/>
      <c r="D12" s="36"/>
      <c r="E12" s="27"/>
      <c r="F12" s="27"/>
      <c r="G12" s="27"/>
    </row>
    <row r="13" spans="1:7" x14ac:dyDescent="0.3">
      <c r="A13" s="8"/>
      <c r="B13" s="8"/>
      <c r="C13" s="8"/>
      <c r="D13" s="8"/>
      <c r="E13" s="27"/>
      <c r="F13" s="27"/>
      <c r="G13" s="27"/>
    </row>
    <row r="14" spans="1:7" x14ac:dyDescent="0.3">
      <c r="B14" s="1"/>
      <c r="C14" s="1"/>
      <c r="D14" s="1"/>
    </row>
    <row r="15" spans="1:7" x14ac:dyDescent="0.3">
      <c r="A15" s="35" t="s">
        <v>38</v>
      </c>
      <c r="B15" s="35"/>
      <c r="C15" s="35"/>
      <c r="D15" s="35"/>
      <c r="E15" s="35"/>
      <c r="F15" s="35"/>
      <c r="G15" s="35"/>
    </row>
    <row r="16" spans="1:7" x14ac:dyDescent="0.3">
      <c r="A16" s="6"/>
      <c r="B16" s="6" t="s">
        <v>6</v>
      </c>
      <c r="C16" s="6"/>
      <c r="D16" s="6"/>
      <c r="E16" s="6"/>
      <c r="F16" s="6"/>
      <c r="G16" s="6"/>
    </row>
    <row r="17" spans="1:13" x14ac:dyDescent="0.3">
      <c r="A17" s="6" t="s">
        <v>7</v>
      </c>
      <c r="B17" s="6" t="s">
        <v>2</v>
      </c>
      <c r="C17" s="6" t="s">
        <v>3</v>
      </c>
      <c r="D17" s="6" t="s">
        <v>4</v>
      </c>
      <c r="E17" s="25" t="s">
        <v>9</v>
      </c>
      <c r="F17" s="6" t="s">
        <v>10</v>
      </c>
      <c r="G17" s="6"/>
    </row>
    <row r="18" spans="1:13" x14ac:dyDescent="0.3">
      <c r="A18" s="6" t="s">
        <v>13</v>
      </c>
      <c r="B18" s="12">
        <f>$B$2*(1+B4)</f>
        <v>32400.000000000004</v>
      </c>
      <c r="C18" s="12">
        <f t="shared" ref="C18:D18" si="2">$B$2*(1+C4)</f>
        <v>32400.000000000004</v>
      </c>
      <c r="D18" s="12">
        <f t="shared" si="2"/>
        <v>32400.000000000004</v>
      </c>
      <c r="E18" s="12">
        <f>MAX(B18:D18)</f>
        <v>32400.000000000004</v>
      </c>
      <c r="F18" s="6" t="str">
        <f>IF(E18=MAX($E$18:$E$19),"maximum","")</f>
        <v/>
      </c>
      <c r="G18" s="6"/>
    </row>
    <row r="19" spans="1:13" x14ac:dyDescent="0.3">
      <c r="A19" s="6" t="s">
        <v>8</v>
      </c>
      <c r="B19" s="12">
        <f>$B$2*(1+B5)</f>
        <v>34800</v>
      </c>
      <c r="C19" s="12">
        <f t="shared" ref="C19:D19" si="3">$B$2*(1+C5)</f>
        <v>32700.000000000004</v>
      </c>
      <c r="D19" s="12">
        <f t="shared" si="3"/>
        <v>29400</v>
      </c>
      <c r="E19" s="12">
        <f>MAX(B19:D19)</f>
        <v>34800</v>
      </c>
      <c r="F19" s="6" t="str">
        <f>IF(E19=MAX($E$18:$E$19),"maximum")</f>
        <v>maximum</v>
      </c>
      <c r="G19" s="26" t="s">
        <v>11</v>
      </c>
    </row>
    <row r="20" spans="1:13" x14ac:dyDescent="0.3">
      <c r="A20" s="36" t="s">
        <v>94</v>
      </c>
      <c r="B20" s="36"/>
      <c r="C20" s="36"/>
      <c r="D20" s="36"/>
      <c r="E20" s="36"/>
      <c r="F20" s="36"/>
      <c r="G20" s="36"/>
    </row>
    <row r="21" spans="1:13" x14ac:dyDescent="0.3">
      <c r="A21" s="8"/>
      <c r="B21" s="8"/>
      <c r="C21" s="8"/>
      <c r="D21" s="8"/>
      <c r="E21" s="8"/>
      <c r="F21" s="8"/>
      <c r="G21" s="8"/>
    </row>
    <row r="22" spans="1:13" x14ac:dyDescent="0.3">
      <c r="A22" s="8"/>
      <c r="B22" s="8"/>
      <c r="C22" s="8"/>
      <c r="D22" s="8"/>
      <c r="E22" s="8"/>
      <c r="F22" s="8"/>
      <c r="G22" s="8"/>
    </row>
    <row r="23" spans="1:13" x14ac:dyDescent="0.3">
      <c r="A23" s="35" t="s">
        <v>40</v>
      </c>
      <c r="B23" s="35"/>
      <c r="C23" s="35"/>
      <c r="D23" s="35"/>
      <c r="E23" s="35"/>
      <c r="F23" s="35"/>
      <c r="G23" s="35"/>
    </row>
    <row r="24" spans="1:13" x14ac:dyDescent="0.3">
      <c r="A24" s="6"/>
      <c r="B24" s="6" t="s">
        <v>6</v>
      </c>
      <c r="C24" s="6"/>
      <c r="D24" s="6"/>
      <c r="E24" s="6"/>
      <c r="F24" s="6"/>
      <c r="G24" s="6"/>
    </row>
    <row r="25" spans="1:13" x14ac:dyDescent="0.3">
      <c r="A25" s="6" t="s">
        <v>7</v>
      </c>
      <c r="B25" s="6" t="s">
        <v>2</v>
      </c>
      <c r="C25" s="6" t="s">
        <v>3</v>
      </c>
      <c r="D25" s="6" t="s">
        <v>4</v>
      </c>
      <c r="E25" s="25" t="s">
        <v>12</v>
      </c>
      <c r="F25" s="6" t="s">
        <v>10</v>
      </c>
      <c r="G25" s="6"/>
    </row>
    <row r="26" spans="1:13" x14ac:dyDescent="0.3">
      <c r="A26" s="6" t="s">
        <v>13</v>
      </c>
      <c r="B26" s="12">
        <v>32400.000000000004</v>
      </c>
      <c r="C26" s="12">
        <v>32400.000000000004</v>
      </c>
      <c r="D26" s="12">
        <v>32400.000000000004</v>
      </c>
      <c r="E26" s="12">
        <f>MIN(B26:D26)</f>
        <v>32400.000000000004</v>
      </c>
      <c r="F26" s="6" t="str">
        <f>IF(E26=MAX($E$26:$E$27),"maximum","")</f>
        <v>maximum</v>
      </c>
      <c r="G26" s="26" t="s">
        <v>11</v>
      </c>
    </row>
    <row r="27" spans="1:13" x14ac:dyDescent="0.3">
      <c r="A27" s="6" t="s">
        <v>8</v>
      </c>
      <c r="B27" s="12">
        <v>34800</v>
      </c>
      <c r="C27" s="12">
        <v>32700.000000000004</v>
      </c>
      <c r="D27" s="12">
        <v>29400</v>
      </c>
      <c r="E27" s="12">
        <f>MIN(B27:D27)</f>
        <v>29400</v>
      </c>
      <c r="F27" s="6" t="str" cm="1">
        <f t="array" ref="F27">IF(E27=MAX($E$26:$E$27),maximum,"")</f>
        <v/>
      </c>
      <c r="G27" s="6"/>
      <c r="J27" s="37"/>
      <c r="K27" s="37"/>
      <c r="L27" s="37"/>
      <c r="M27" s="37"/>
    </row>
    <row r="28" spans="1:13" x14ac:dyDescent="0.3">
      <c r="A28" s="36" t="s">
        <v>96</v>
      </c>
      <c r="B28" s="36"/>
      <c r="C28" s="36"/>
      <c r="D28" s="36"/>
      <c r="E28" s="36"/>
      <c r="F28" s="36"/>
      <c r="G28" s="36"/>
      <c r="J28" s="3"/>
      <c r="K28" s="3"/>
      <c r="L28" s="3"/>
      <c r="M28" s="3"/>
    </row>
    <row r="29" spans="1:13" x14ac:dyDescent="0.3">
      <c r="A29" s="8"/>
      <c r="B29" s="8"/>
      <c r="C29" s="8"/>
      <c r="D29" s="8"/>
      <c r="E29" s="8"/>
      <c r="F29" s="8"/>
      <c r="G29" s="8"/>
      <c r="J29" s="3"/>
      <c r="K29" s="3"/>
      <c r="L29" s="3"/>
      <c r="M29" s="3"/>
    </row>
    <row r="30" spans="1:13" x14ac:dyDescent="0.3">
      <c r="A30" s="8"/>
      <c r="B30" s="8"/>
      <c r="C30" s="8"/>
      <c r="D30" s="8"/>
      <c r="E30" s="8"/>
      <c r="F30" s="8"/>
      <c r="G30" s="8"/>
      <c r="J30" s="3"/>
      <c r="K30" s="3"/>
      <c r="L30" s="3"/>
      <c r="M30" s="3"/>
    </row>
    <row r="31" spans="1:13" x14ac:dyDescent="0.3">
      <c r="A31" s="35" t="s">
        <v>41</v>
      </c>
      <c r="B31" s="35"/>
      <c r="C31" s="35"/>
      <c r="D31" s="35"/>
      <c r="E31" s="35"/>
      <c r="F31" s="35"/>
      <c r="G31" s="35"/>
    </row>
    <row r="32" spans="1:13" x14ac:dyDescent="0.3">
      <c r="A32" s="6"/>
      <c r="B32" s="6" t="s">
        <v>6</v>
      </c>
      <c r="C32" s="6"/>
      <c r="D32" s="6"/>
      <c r="E32" s="6"/>
      <c r="F32" s="6"/>
      <c r="G32" s="6"/>
    </row>
    <row r="33" spans="1:7" x14ac:dyDescent="0.3">
      <c r="A33" s="6" t="s">
        <v>7</v>
      </c>
      <c r="B33" s="6" t="s">
        <v>2</v>
      </c>
      <c r="C33" s="6" t="s">
        <v>3</v>
      </c>
      <c r="D33" s="6" t="s">
        <v>4</v>
      </c>
      <c r="E33" s="25" t="s">
        <v>9</v>
      </c>
      <c r="F33" s="6" t="s">
        <v>10</v>
      </c>
      <c r="G33" s="6"/>
    </row>
    <row r="34" spans="1:7" x14ac:dyDescent="0.3">
      <c r="A34" s="6" t="s">
        <v>13</v>
      </c>
      <c r="B34" s="12">
        <f t="shared" ref="B34:D35" si="4">MAX(B$26:B$27)-B26</f>
        <v>2399.9999999999964</v>
      </c>
      <c r="C34" s="12">
        <f t="shared" si="4"/>
        <v>300</v>
      </c>
      <c r="D34" s="12">
        <f t="shared" si="4"/>
        <v>0</v>
      </c>
      <c r="E34" s="12">
        <f>MAX(B34:D34)</f>
        <v>2399.9999999999964</v>
      </c>
      <c r="F34" s="6" t="str">
        <f>IF(E34=MIN($E$34:$E$35),"minimum","")</f>
        <v>minimum</v>
      </c>
      <c r="G34" s="26" t="s">
        <v>11</v>
      </c>
    </row>
    <row r="35" spans="1:7" x14ac:dyDescent="0.3">
      <c r="A35" s="6" t="s">
        <v>8</v>
      </c>
      <c r="B35" s="12">
        <f t="shared" si="4"/>
        <v>0</v>
      </c>
      <c r="C35" s="12">
        <f t="shared" si="4"/>
        <v>0</v>
      </c>
      <c r="D35" s="12">
        <f t="shared" si="4"/>
        <v>3000.0000000000036</v>
      </c>
      <c r="E35" s="12">
        <f>MAX(B35:D35)</f>
        <v>3000.0000000000036</v>
      </c>
      <c r="F35" s="6" t="str" cm="1">
        <f t="array" ref="F35">IF(E35=MAX($E$26:$E$27),maximum,"")</f>
        <v/>
      </c>
      <c r="G35" s="6"/>
    </row>
    <row r="36" spans="1:7" x14ac:dyDescent="0.3">
      <c r="A36" s="36" t="s">
        <v>97</v>
      </c>
      <c r="B36" s="36"/>
      <c r="C36" s="36"/>
      <c r="D36" s="36"/>
      <c r="E36" s="36"/>
      <c r="F36" s="36"/>
      <c r="G36" s="36"/>
    </row>
    <row r="37" spans="1:7" x14ac:dyDescent="0.3">
      <c r="A37" s="8"/>
      <c r="B37" s="8"/>
      <c r="C37" s="8"/>
      <c r="D37" s="8"/>
      <c r="E37" s="8"/>
      <c r="F37" s="8"/>
      <c r="G37" s="8"/>
    </row>
    <row r="38" spans="1:7" x14ac:dyDescent="0.3">
      <c r="A38" s="8"/>
      <c r="B38" s="8"/>
      <c r="C38" s="8"/>
      <c r="D38" s="8"/>
      <c r="E38" s="8"/>
      <c r="F38" s="8"/>
      <c r="G38" s="8"/>
    </row>
    <row r="39" spans="1:7" x14ac:dyDescent="0.3">
      <c r="A39" s="35" t="s">
        <v>42</v>
      </c>
      <c r="B39" s="35"/>
      <c r="C39" s="35"/>
      <c r="D39" s="35"/>
      <c r="E39" s="35"/>
      <c r="F39" s="35"/>
      <c r="G39" s="35"/>
    </row>
    <row r="40" spans="1:7" x14ac:dyDescent="0.3">
      <c r="A40" s="6" t="s">
        <v>7</v>
      </c>
      <c r="B40" s="6" t="s">
        <v>2</v>
      </c>
      <c r="C40" s="6" t="s">
        <v>3</v>
      </c>
      <c r="D40" s="6" t="s">
        <v>4</v>
      </c>
      <c r="E40" s="6" t="s">
        <v>14</v>
      </c>
      <c r="F40" s="6" t="s">
        <v>10</v>
      </c>
      <c r="G40" s="6"/>
    </row>
    <row r="41" spans="1:7" x14ac:dyDescent="0.3">
      <c r="A41" s="6" t="s">
        <v>13</v>
      </c>
      <c r="B41" s="12">
        <v>32400.000000000004</v>
      </c>
      <c r="C41" s="12">
        <v>32400.000000000004</v>
      </c>
      <c r="D41" s="12">
        <v>32400.000000000004</v>
      </c>
      <c r="E41" s="6">
        <f>SUMPRODUCT($B$43:$D$43,B41:D41)</f>
        <v>32400.000000000004</v>
      </c>
      <c r="F41" s="6" t="str">
        <f>IF(E41=MAX($E$41:$E$42),"maximum","")</f>
        <v/>
      </c>
      <c r="G41" s="6"/>
    </row>
    <row r="42" spans="1:7" x14ac:dyDescent="0.3">
      <c r="A42" s="6" t="s">
        <v>8</v>
      </c>
      <c r="B42" s="12">
        <v>34800</v>
      </c>
      <c r="C42" s="12">
        <v>32700.000000000004</v>
      </c>
      <c r="D42" s="12">
        <v>29400</v>
      </c>
      <c r="E42" s="6">
        <f>SUMPRODUCT($B$43:$D$43,B42:D42)</f>
        <v>32745.000000000004</v>
      </c>
      <c r="F42" s="6" t="str">
        <f>IF(E42=MAX($E$41:$E$42),"maximum","")</f>
        <v>maximum</v>
      </c>
      <c r="G42" s="26" t="s">
        <v>11</v>
      </c>
    </row>
    <row r="43" spans="1:7" x14ac:dyDescent="0.3">
      <c r="A43" s="6" t="s">
        <v>16</v>
      </c>
      <c r="B43" s="6">
        <v>0.1</v>
      </c>
      <c r="C43" s="6">
        <v>0.85</v>
      </c>
      <c r="D43" s="6">
        <v>0.05</v>
      </c>
      <c r="E43" s="6"/>
      <c r="F43" s="6"/>
      <c r="G43" s="6"/>
    </row>
    <row r="44" spans="1:7" x14ac:dyDescent="0.3">
      <c r="A44" s="36" t="s">
        <v>98</v>
      </c>
      <c r="B44" s="36"/>
      <c r="C44" s="36"/>
      <c r="D44" s="36"/>
      <c r="E44" s="36"/>
      <c r="F44" s="36"/>
      <c r="G44" s="36"/>
    </row>
    <row r="46" spans="1:7" x14ac:dyDescent="0.3">
      <c r="A46" s="8"/>
      <c r="B46" s="8"/>
      <c r="C46" s="8"/>
      <c r="D46" s="8"/>
      <c r="E46" s="8"/>
      <c r="F46" s="8"/>
      <c r="G46" s="8"/>
    </row>
    <row r="47" spans="1:7" x14ac:dyDescent="0.3">
      <c r="A47" s="35" t="s">
        <v>99</v>
      </c>
      <c r="B47" s="35"/>
      <c r="C47" s="35"/>
      <c r="D47" s="35"/>
      <c r="E47" s="35"/>
      <c r="F47" s="35"/>
      <c r="G47" s="35"/>
    </row>
    <row r="48" spans="1:7" x14ac:dyDescent="0.3">
      <c r="A48" s="6" t="s">
        <v>7</v>
      </c>
      <c r="B48" s="6" t="s">
        <v>2</v>
      </c>
      <c r="C48" s="6" t="s">
        <v>3</v>
      </c>
      <c r="D48" s="6" t="s">
        <v>4</v>
      </c>
      <c r="E48" s="25" t="s">
        <v>17</v>
      </c>
      <c r="F48" s="6" t="s">
        <v>10</v>
      </c>
      <c r="G48" s="6"/>
    </row>
    <row r="49" spans="1:7" x14ac:dyDescent="0.3">
      <c r="A49" s="6" t="s">
        <v>13</v>
      </c>
      <c r="B49" s="12">
        <v>2399.9999999999964</v>
      </c>
      <c r="C49" s="12">
        <v>300</v>
      </c>
      <c r="D49" s="12">
        <v>0</v>
      </c>
      <c r="E49" s="12">
        <f>SUMPRODUCT($B$51:$D$51,B49:D49)</f>
        <v>494.99999999999966</v>
      </c>
      <c r="F49" s="6" t="str">
        <f>IF(E49=MIN($E$49:$E$50),"minimum","")</f>
        <v/>
      </c>
      <c r="G49" s="6"/>
    </row>
    <row r="50" spans="1:7" x14ac:dyDescent="0.3">
      <c r="A50" s="6" t="s">
        <v>8</v>
      </c>
      <c r="B50" s="12">
        <v>0</v>
      </c>
      <c r="C50" s="12">
        <v>0</v>
      </c>
      <c r="D50" s="12">
        <v>3000.0000000000036</v>
      </c>
      <c r="E50" s="12">
        <f>SUMPRODUCT($B$51:$D$51,B50:D50)</f>
        <v>150.0000000000002</v>
      </c>
      <c r="F50" s="6" t="str">
        <f>IF(E50=MIN($E$49:$E$50),"minimum","")</f>
        <v>minimum</v>
      </c>
      <c r="G50" s="26" t="s">
        <v>11</v>
      </c>
    </row>
    <row r="51" spans="1:7" x14ac:dyDescent="0.3">
      <c r="A51" s="6" t="s">
        <v>16</v>
      </c>
      <c r="B51" s="6">
        <v>0.1</v>
      </c>
      <c r="C51" s="6">
        <v>0.85</v>
      </c>
      <c r="D51" s="6">
        <v>0.05</v>
      </c>
      <c r="E51" s="6"/>
      <c r="F51" s="6"/>
      <c r="G51" s="6"/>
    </row>
    <row r="52" spans="1:7" x14ac:dyDescent="0.3">
      <c r="A52" s="36" t="s">
        <v>100</v>
      </c>
      <c r="B52" s="36"/>
      <c r="C52" s="36"/>
      <c r="D52" s="36"/>
      <c r="E52" s="36"/>
      <c r="F52" s="36"/>
      <c r="G52" s="36"/>
    </row>
    <row r="53" spans="1:7" x14ac:dyDescent="0.3">
      <c r="A53" s="8"/>
      <c r="B53" s="8"/>
      <c r="C53" s="8"/>
      <c r="D53" s="8"/>
      <c r="E53" s="8"/>
      <c r="F53" s="8"/>
      <c r="G53" s="8"/>
    </row>
    <row r="54" spans="1:7" x14ac:dyDescent="0.3">
      <c r="A54" s="35" t="s">
        <v>26</v>
      </c>
      <c r="B54" s="35"/>
      <c r="C54" s="35"/>
      <c r="D54" s="35"/>
      <c r="E54" s="35"/>
      <c r="F54" s="35"/>
      <c r="G54" s="35"/>
    </row>
    <row r="55" spans="1:7" x14ac:dyDescent="0.3">
      <c r="A55" s="6" t="s">
        <v>7</v>
      </c>
      <c r="B55" s="6" t="s">
        <v>2</v>
      </c>
      <c r="C55" s="6" t="s">
        <v>3</v>
      </c>
      <c r="D55" s="6" t="s">
        <v>4</v>
      </c>
      <c r="E55" s="6" t="s">
        <v>14</v>
      </c>
      <c r="F55" s="6" t="s">
        <v>10</v>
      </c>
      <c r="G55" s="6"/>
    </row>
    <row r="56" spans="1:7" x14ac:dyDescent="0.3">
      <c r="A56" s="6" t="s">
        <v>13</v>
      </c>
      <c r="B56" s="12">
        <v>32400.000000000004</v>
      </c>
      <c r="C56" s="12">
        <v>32400.000000000004</v>
      </c>
      <c r="D56" s="12">
        <v>32400.000000000004</v>
      </c>
      <c r="E56" s="6">
        <f>SUMPRODUCT($B$43:$D$43,B56:D56)</f>
        <v>32400.000000000004</v>
      </c>
      <c r="F56" s="6" t="str">
        <f>IF(E56=MAX($E$41:$E$42),"maximum","")</f>
        <v/>
      </c>
      <c r="G56" s="6"/>
    </row>
    <row r="57" spans="1:7" x14ac:dyDescent="0.3">
      <c r="A57" s="6" t="s">
        <v>8</v>
      </c>
      <c r="B57" s="12">
        <v>34800</v>
      </c>
      <c r="C57" s="12">
        <v>32700.000000000004</v>
      </c>
      <c r="D57" s="12">
        <v>29400</v>
      </c>
      <c r="E57" s="6">
        <f>SUMPRODUCT($B$43:$D$43,B57:D57)</f>
        <v>32745.000000000004</v>
      </c>
      <c r="F57" s="6" t="str">
        <f>IF(E57=MAX($E$41:$E$42),"maximum","")</f>
        <v>maximum</v>
      </c>
      <c r="G57" s="26" t="s">
        <v>11</v>
      </c>
    </row>
    <row r="58" spans="1:7" x14ac:dyDescent="0.3">
      <c r="A58" s="6" t="s">
        <v>16</v>
      </c>
      <c r="B58" s="6">
        <v>0.1</v>
      </c>
      <c r="C58" s="6">
        <v>0.85</v>
      </c>
      <c r="D58" s="6">
        <v>0.05</v>
      </c>
      <c r="E58" s="6"/>
      <c r="F58" s="6"/>
      <c r="G58" s="6"/>
    </row>
    <row r="59" spans="1:7" ht="14.4" customHeight="1" x14ac:dyDescent="0.3"/>
    <row r="60" spans="1:7" ht="28.8" customHeight="1" x14ac:dyDescent="0.3">
      <c r="A60" s="28" t="s">
        <v>18</v>
      </c>
      <c r="B60" s="29">
        <f>MAX(B56:B57)</f>
        <v>34800</v>
      </c>
      <c r="C60" s="29">
        <f>MAX(C56:C57)</f>
        <v>32700.000000000004</v>
      </c>
      <c r="D60" s="29">
        <f>MAX(D56:D57)</f>
        <v>32400.000000000004</v>
      </c>
      <c r="E60" s="30">
        <f>SUMPRODUCT(B60:D60,B58:D58)</f>
        <v>32895.000000000007</v>
      </c>
    </row>
    <row r="61" spans="1:7" x14ac:dyDescent="0.3">
      <c r="A61" s="22"/>
    </row>
    <row r="62" spans="1:7" x14ac:dyDescent="0.3">
      <c r="A62" s="22"/>
      <c r="C62" s="6" t="s">
        <v>26</v>
      </c>
      <c r="D62" s="25">
        <f>E60-MAX(E56:E57)</f>
        <v>150.00000000000364</v>
      </c>
    </row>
    <row r="63" spans="1:7" x14ac:dyDescent="0.3">
      <c r="A63" s="36" t="s">
        <v>101</v>
      </c>
      <c r="B63" s="36"/>
      <c r="C63" s="36"/>
      <c r="D63" s="36"/>
      <c r="E63" s="36"/>
      <c r="F63" s="36"/>
      <c r="G63" s="36"/>
    </row>
  </sheetData>
  <mergeCells count="16">
    <mergeCell ref="A23:G23"/>
    <mergeCell ref="A28:G28"/>
    <mergeCell ref="A31:G31"/>
    <mergeCell ref="A36:G36"/>
    <mergeCell ref="A39:G39"/>
    <mergeCell ref="B2:D2"/>
    <mergeCell ref="A7:D7"/>
    <mergeCell ref="A15:G15"/>
    <mergeCell ref="A20:G20"/>
    <mergeCell ref="A12:D12"/>
    <mergeCell ref="A47:G47"/>
    <mergeCell ref="A52:G52"/>
    <mergeCell ref="A54:G54"/>
    <mergeCell ref="A63:G63"/>
    <mergeCell ref="J27:M27"/>
    <mergeCell ref="A44:G44"/>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51"/>
  <sheetViews>
    <sheetView workbookViewId="0">
      <selection activeCell="B6" sqref="B6"/>
    </sheetView>
  </sheetViews>
  <sheetFormatPr defaultRowHeight="14.4" x14ac:dyDescent="0.3"/>
  <cols>
    <col min="1" max="1" width="4.6640625" customWidth="1"/>
    <col min="2" max="2" width="14.6640625" customWidth="1"/>
    <col min="15" max="15" width="26.88671875" customWidth="1"/>
    <col min="16" max="16" width="12.109375" customWidth="1"/>
  </cols>
  <sheetData>
    <row r="1" spans="2:13" x14ac:dyDescent="0.3">
      <c r="B1" s="38" t="s">
        <v>22</v>
      </c>
      <c r="C1" s="38"/>
      <c r="D1" s="12">
        <v>2.4500000000000002</v>
      </c>
    </row>
    <row r="2" spans="2:13" x14ac:dyDescent="0.3">
      <c r="B2" s="38" t="s">
        <v>23</v>
      </c>
      <c r="C2" s="38"/>
      <c r="D2" s="12">
        <v>3.95</v>
      </c>
    </row>
    <row r="3" spans="2:13" x14ac:dyDescent="0.3">
      <c r="B3" s="38" t="s">
        <v>24</v>
      </c>
      <c r="C3" s="38"/>
      <c r="D3" s="12">
        <v>1.25</v>
      </c>
    </row>
    <row r="4" spans="2:13" x14ac:dyDescent="0.3">
      <c r="B4" s="38" t="s">
        <v>25</v>
      </c>
      <c r="C4" s="38"/>
      <c r="D4" s="12">
        <f>D2-D1</f>
        <v>1.5</v>
      </c>
    </row>
    <row r="5" spans="2:13" ht="14.4" customHeight="1" x14ac:dyDescent="0.3">
      <c r="B5" s="39" t="s">
        <v>91</v>
      </c>
      <c r="C5" s="39"/>
      <c r="D5" s="19">
        <f>D3-D1</f>
        <v>-1.2000000000000002</v>
      </c>
    </row>
    <row r="6" spans="2:13" x14ac:dyDescent="0.3">
      <c r="B6" s="18"/>
      <c r="C6" s="18"/>
    </row>
    <row r="7" spans="2:13" x14ac:dyDescent="0.3">
      <c r="B7" s="35" t="s">
        <v>74</v>
      </c>
      <c r="C7" s="35"/>
      <c r="D7" s="35"/>
      <c r="E7" s="35"/>
      <c r="F7" s="35"/>
      <c r="G7" s="35"/>
      <c r="H7" s="35"/>
      <c r="I7" s="35"/>
      <c r="J7" s="35"/>
      <c r="K7" s="35"/>
      <c r="L7" s="35"/>
      <c r="M7" s="35"/>
    </row>
    <row r="8" spans="2:13" x14ac:dyDescent="0.3">
      <c r="B8" s="6"/>
      <c r="C8" s="38" t="s">
        <v>20</v>
      </c>
      <c r="D8" s="38"/>
      <c r="E8" s="38"/>
      <c r="F8" s="38"/>
      <c r="G8" s="38"/>
      <c r="H8" s="38"/>
      <c r="I8" s="38"/>
      <c r="J8" s="38"/>
      <c r="K8" s="38"/>
      <c r="L8" s="38"/>
      <c r="M8" s="38"/>
    </row>
    <row r="9" spans="2:13" x14ac:dyDescent="0.3">
      <c r="B9" s="6" t="s">
        <v>21</v>
      </c>
      <c r="C9" s="6">
        <v>10</v>
      </c>
      <c r="D9" s="6">
        <v>11</v>
      </c>
      <c r="E9" s="6">
        <v>12</v>
      </c>
      <c r="F9" s="6">
        <v>13</v>
      </c>
      <c r="G9" s="6">
        <v>14</v>
      </c>
      <c r="H9" s="6">
        <v>15</v>
      </c>
      <c r="I9" s="6">
        <v>16</v>
      </c>
      <c r="J9" s="6">
        <v>17</v>
      </c>
      <c r="K9" s="6">
        <v>18</v>
      </c>
      <c r="L9" s="6">
        <v>19</v>
      </c>
      <c r="M9" s="6">
        <v>20</v>
      </c>
    </row>
    <row r="10" spans="2:13" x14ac:dyDescent="0.3">
      <c r="B10" s="6">
        <v>10</v>
      </c>
      <c r="C10" s="11">
        <f>IF($B10&gt;C$9,(C$9*$D$4)+($B10-C$9)*$D$5,$B10*$D$4)</f>
        <v>15</v>
      </c>
      <c r="D10" s="11">
        <f t="shared" ref="D10:M20" si="0">IF($B10&gt;D$9,(D$9*$D$4)+($B10-D$9)*$D$5,$B10*$D$4)</f>
        <v>15</v>
      </c>
      <c r="E10" s="11">
        <f t="shared" si="0"/>
        <v>15</v>
      </c>
      <c r="F10" s="11">
        <f t="shared" si="0"/>
        <v>15</v>
      </c>
      <c r="G10" s="11">
        <f t="shared" si="0"/>
        <v>15</v>
      </c>
      <c r="H10" s="11">
        <f t="shared" si="0"/>
        <v>15</v>
      </c>
      <c r="I10" s="11">
        <f t="shared" si="0"/>
        <v>15</v>
      </c>
      <c r="J10" s="11">
        <f t="shared" si="0"/>
        <v>15</v>
      </c>
      <c r="K10" s="11">
        <f t="shared" si="0"/>
        <v>15</v>
      </c>
      <c r="L10" s="11">
        <f t="shared" si="0"/>
        <v>15</v>
      </c>
      <c r="M10" s="11">
        <f>IF($B10&gt;M$9,(M$9*$D$4)+($B10-M$9)*$D$5,$B10*$D$4)</f>
        <v>15</v>
      </c>
    </row>
    <row r="11" spans="2:13" x14ac:dyDescent="0.3">
      <c r="B11" s="6">
        <v>11</v>
      </c>
      <c r="C11" s="11">
        <f t="shared" ref="C11:C20" si="1">IF($B11&gt;C$9,(C$9*$D$4)+($B11-C$9)*$D$5,$B11*$D$4)</f>
        <v>13.8</v>
      </c>
      <c r="D11" s="11">
        <f t="shared" si="0"/>
        <v>16.5</v>
      </c>
      <c r="E11" s="11">
        <f t="shared" si="0"/>
        <v>16.5</v>
      </c>
      <c r="F11" s="11">
        <f t="shared" si="0"/>
        <v>16.5</v>
      </c>
      <c r="G11" s="11">
        <f t="shared" si="0"/>
        <v>16.5</v>
      </c>
      <c r="H11" s="11">
        <f t="shared" si="0"/>
        <v>16.5</v>
      </c>
      <c r="I11" s="11">
        <f t="shared" si="0"/>
        <v>16.5</v>
      </c>
      <c r="J11" s="11">
        <f t="shared" si="0"/>
        <v>16.5</v>
      </c>
      <c r="K11" s="11">
        <f t="shared" si="0"/>
        <v>16.5</v>
      </c>
      <c r="L11" s="11">
        <f t="shared" si="0"/>
        <v>16.5</v>
      </c>
      <c r="M11" s="11">
        <f t="shared" si="0"/>
        <v>16.5</v>
      </c>
    </row>
    <row r="12" spans="2:13" x14ac:dyDescent="0.3">
      <c r="B12" s="6">
        <v>12</v>
      </c>
      <c r="C12" s="11">
        <f t="shared" si="1"/>
        <v>12.6</v>
      </c>
      <c r="D12" s="11">
        <f t="shared" si="0"/>
        <v>15.3</v>
      </c>
      <c r="E12" s="11">
        <f t="shared" si="0"/>
        <v>18</v>
      </c>
      <c r="F12" s="11">
        <f t="shared" si="0"/>
        <v>18</v>
      </c>
      <c r="G12" s="11">
        <f t="shared" si="0"/>
        <v>18</v>
      </c>
      <c r="H12" s="11">
        <f t="shared" si="0"/>
        <v>18</v>
      </c>
      <c r="I12" s="11">
        <f t="shared" si="0"/>
        <v>18</v>
      </c>
      <c r="J12" s="11">
        <f t="shared" si="0"/>
        <v>18</v>
      </c>
      <c r="K12" s="11">
        <f t="shared" si="0"/>
        <v>18</v>
      </c>
      <c r="L12" s="11">
        <f t="shared" si="0"/>
        <v>18</v>
      </c>
      <c r="M12" s="11">
        <f t="shared" si="0"/>
        <v>18</v>
      </c>
    </row>
    <row r="13" spans="2:13" x14ac:dyDescent="0.3">
      <c r="B13" s="6">
        <v>13</v>
      </c>
      <c r="C13" s="11">
        <f t="shared" si="1"/>
        <v>11.399999999999999</v>
      </c>
      <c r="D13" s="11">
        <f t="shared" si="0"/>
        <v>14.1</v>
      </c>
      <c r="E13" s="11">
        <f t="shared" si="0"/>
        <v>16.8</v>
      </c>
      <c r="F13" s="11">
        <f t="shared" si="0"/>
        <v>19.5</v>
      </c>
      <c r="G13" s="11">
        <f t="shared" si="0"/>
        <v>19.5</v>
      </c>
      <c r="H13" s="11">
        <f t="shared" si="0"/>
        <v>19.5</v>
      </c>
      <c r="I13" s="11">
        <f t="shared" si="0"/>
        <v>19.5</v>
      </c>
      <c r="J13" s="11">
        <f t="shared" si="0"/>
        <v>19.5</v>
      </c>
      <c r="K13" s="11">
        <f t="shared" si="0"/>
        <v>19.5</v>
      </c>
      <c r="L13" s="11">
        <f t="shared" si="0"/>
        <v>19.5</v>
      </c>
      <c r="M13" s="11">
        <f t="shared" si="0"/>
        <v>19.5</v>
      </c>
    </row>
    <row r="14" spans="2:13" x14ac:dyDescent="0.3">
      <c r="B14" s="6">
        <v>14</v>
      </c>
      <c r="C14" s="11">
        <f t="shared" si="1"/>
        <v>10.199999999999999</v>
      </c>
      <c r="D14" s="11">
        <f t="shared" si="0"/>
        <v>12.899999999999999</v>
      </c>
      <c r="E14" s="11">
        <f t="shared" si="0"/>
        <v>15.6</v>
      </c>
      <c r="F14" s="11">
        <f t="shared" si="0"/>
        <v>18.3</v>
      </c>
      <c r="G14" s="11">
        <f t="shared" si="0"/>
        <v>21</v>
      </c>
      <c r="H14" s="11">
        <f t="shared" si="0"/>
        <v>21</v>
      </c>
      <c r="I14" s="11">
        <f t="shared" si="0"/>
        <v>21</v>
      </c>
      <c r="J14" s="11">
        <f t="shared" si="0"/>
        <v>21</v>
      </c>
      <c r="K14" s="11">
        <f t="shared" si="0"/>
        <v>21</v>
      </c>
      <c r="L14" s="11">
        <f t="shared" si="0"/>
        <v>21</v>
      </c>
      <c r="M14" s="11">
        <f t="shared" si="0"/>
        <v>21</v>
      </c>
    </row>
    <row r="15" spans="2:13" x14ac:dyDescent="0.3">
      <c r="B15" s="6">
        <v>15</v>
      </c>
      <c r="C15" s="11">
        <f t="shared" si="1"/>
        <v>9</v>
      </c>
      <c r="D15" s="11">
        <f t="shared" si="0"/>
        <v>11.7</v>
      </c>
      <c r="E15" s="11">
        <f t="shared" si="0"/>
        <v>14.399999999999999</v>
      </c>
      <c r="F15" s="11">
        <f t="shared" si="0"/>
        <v>17.100000000000001</v>
      </c>
      <c r="G15" s="11">
        <f t="shared" si="0"/>
        <v>19.8</v>
      </c>
      <c r="H15" s="11">
        <f t="shared" si="0"/>
        <v>22.5</v>
      </c>
      <c r="I15" s="11">
        <f t="shared" si="0"/>
        <v>22.5</v>
      </c>
      <c r="J15" s="11">
        <f t="shared" si="0"/>
        <v>22.5</v>
      </c>
      <c r="K15" s="11">
        <f t="shared" si="0"/>
        <v>22.5</v>
      </c>
      <c r="L15" s="11">
        <f t="shared" si="0"/>
        <v>22.5</v>
      </c>
      <c r="M15" s="11">
        <f t="shared" si="0"/>
        <v>22.5</v>
      </c>
    </row>
    <row r="16" spans="2:13" x14ac:dyDescent="0.3">
      <c r="B16" s="6">
        <v>16</v>
      </c>
      <c r="C16" s="11">
        <f t="shared" si="1"/>
        <v>7.7999999999999989</v>
      </c>
      <c r="D16" s="11">
        <f t="shared" si="0"/>
        <v>10.5</v>
      </c>
      <c r="E16" s="11">
        <f t="shared" si="0"/>
        <v>13.2</v>
      </c>
      <c r="F16" s="11">
        <f t="shared" si="0"/>
        <v>15.899999999999999</v>
      </c>
      <c r="G16" s="11">
        <f t="shared" si="0"/>
        <v>18.600000000000001</v>
      </c>
      <c r="H16" s="11">
        <f t="shared" si="0"/>
        <v>21.3</v>
      </c>
      <c r="I16" s="11">
        <f t="shared" si="0"/>
        <v>24</v>
      </c>
      <c r="J16" s="11">
        <f t="shared" si="0"/>
        <v>24</v>
      </c>
      <c r="K16" s="11">
        <f t="shared" si="0"/>
        <v>24</v>
      </c>
      <c r="L16" s="11">
        <f t="shared" si="0"/>
        <v>24</v>
      </c>
      <c r="M16" s="11">
        <f t="shared" si="0"/>
        <v>24</v>
      </c>
    </row>
    <row r="17" spans="2:15" x14ac:dyDescent="0.3">
      <c r="B17" s="6">
        <v>17</v>
      </c>
      <c r="C17" s="11">
        <f t="shared" si="1"/>
        <v>6.5999999999999979</v>
      </c>
      <c r="D17" s="11">
        <f t="shared" si="0"/>
        <v>9.2999999999999989</v>
      </c>
      <c r="E17" s="11">
        <f t="shared" si="0"/>
        <v>12</v>
      </c>
      <c r="F17" s="11">
        <f t="shared" si="0"/>
        <v>14.7</v>
      </c>
      <c r="G17" s="11">
        <f t="shared" si="0"/>
        <v>17.399999999999999</v>
      </c>
      <c r="H17" s="11">
        <f t="shared" si="0"/>
        <v>20.100000000000001</v>
      </c>
      <c r="I17" s="11">
        <f t="shared" si="0"/>
        <v>22.8</v>
      </c>
      <c r="J17" s="11">
        <f t="shared" si="0"/>
        <v>25.5</v>
      </c>
      <c r="K17" s="11">
        <f t="shared" si="0"/>
        <v>25.5</v>
      </c>
      <c r="L17" s="11">
        <f t="shared" si="0"/>
        <v>25.5</v>
      </c>
      <c r="M17" s="11">
        <f t="shared" si="0"/>
        <v>25.5</v>
      </c>
    </row>
    <row r="18" spans="2:15" x14ac:dyDescent="0.3">
      <c r="B18" s="6">
        <v>18</v>
      </c>
      <c r="C18" s="11">
        <f t="shared" si="1"/>
        <v>5.3999999999999986</v>
      </c>
      <c r="D18" s="11">
        <f t="shared" si="0"/>
        <v>8.0999999999999979</v>
      </c>
      <c r="E18" s="11">
        <f t="shared" si="0"/>
        <v>10.799999999999999</v>
      </c>
      <c r="F18" s="11">
        <f t="shared" si="0"/>
        <v>13.5</v>
      </c>
      <c r="G18" s="11">
        <f t="shared" si="0"/>
        <v>16.2</v>
      </c>
      <c r="H18" s="11">
        <f t="shared" si="0"/>
        <v>18.899999999999999</v>
      </c>
      <c r="I18" s="11">
        <f t="shared" si="0"/>
        <v>21.6</v>
      </c>
      <c r="J18" s="11">
        <f t="shared" si="0"/>
        <v>24.3</v>
      </c>
      <c r="K18" s="11">
        <f t="shared" si="0"/>
        <v>27</v>
      </c>
      <c r="L18" s="11">
        <f t="shared" si="0"/>
        <v>27</v>
      </c>
      <c r="M18" s="11">
        <f t="shared" si="0"/>
        <v>27</v>
      </c>
    </row>
    <row r="19" spans="2:15" x14ac:dyDescent="0.3">
      <c r="B19" s="6">
        <v>19</v>
      </c>
      <c r="C19" s="11">
        <f t="shared" si="1"/>
        <v>4.1999999999999993</v>
      </c>
      <c r="D19" s="11">
        <f t="shared" si="0"/>
        <v>6.8999999999999986</v>
      </c>
      <c r="E19" s="11">
        <f t="shared" si="0"/>
        <v>9.5999999999999979</v>
      </c>
      <c r="F19" s="11">
        <f t="shared" si="0"/>
        <v>12.299999999999999</v>
      </c>
      <c r="G19" s="11">
        <f t="shared" si="0"/>
        <v>15</v>
      </c>
      <c r="H19" s="11">
        <f t="shared" si="0"/>
        <v>17.7</v>
      </c>
      <c r="I19" s="11">
        <f t="shared" si="0"/>
        <v>20.399999999999999</v>
      </c>
      <c r="J19" s="11">
        <f t="shared" si="0"/>
        <v>23.1</v>
      </c>
      <c r="K19" s="11">
        <f t="shared" si="0"/>
        <v>25.8</v>
      </c>
      <c r="L19" s="11">
        <f t="shared" si="0"/>
        <v>28.5</v>
      </c>
      <c r="M19" s="11">
        <f t="shared" si="0"/>
        <v>28.5</v>
      </c>
    </row>
    <row r="20" spans="2:15" x14ac:dyDescent="0.3">
      <c r="B20" s="6">
        <v>20</v>
      </c>
      <c r="C20" s="11">
        <f t="shared" si="1"/>
        <v>2.9999999999999982</v>
      </c>
      <c r="D20" s="11">
        <f t="shared" si="0"/>
        <v>5.6999999999999993</v>
      </c>
      <c r="E20" s="11">
        <f t="shared" si="0"/>
        <v>8.3999999999999986</v>
      </c>
      <c r="F20" s="11">
        <f t="shared" si="0"/>
        <v>11.099999999999998</v>
      </c>
      <c r="G20" s="11">
        <f t="shared" si="0"/>
        <v>13.799999999999999</v>
      </c>
      <c r="H20" s="11">
        <f t="shared" si="0"/>
        <v>16.5</v>
      </c>
      <c r="I20" s="11">
        <f t="shared" si="0"/>
        <v>19.2</v>
      </c>
      <c r="J20" s="11">
        <f t="shared" si="0"/>
        <v>21.9</v>
      </c>
      <c r="K20" s="11">
        <f t="shared" si="0"/>
        <v>24.6</v>
      </c>
      <c r="L20" s="11">
        <f t="shared" si="0"/>
        <v>27.3</v>
      </c>
      <c r="M20" s="11">
        <f t="shared" si="0"/>
        <v>30</v>
      </c>
    </row>
    <row r="21" spans="2:15" x14ac:dyDescent="0.3">
      <c r="B21" s="44" t="s">
        <v>73</v>
      </c>
      <c r="C21" s="44"/>
      <c r="D21" s="44"/>
      <c r="E21" s="44"/>
      <c r="F21" s="44"/>
      <c r="G21" s="44"/>
      <c r="H21" s="44"/>
      <c r="I21" s="44"/>
      <c r="J21" s="44"/>
      <c r="K21" s="44"/>
      <c r="L21" s="44"/>
      <c r="M21" s="44"/>
    </row>
    <row r="22" spans="2:15" x14ac:dyDescent="0.3">
      <c r="B22" s="8"/>
      <c r="C22" s="8"/>
      <c r="D22" s="8"/>
      <c r="E22" s="8"/>
      <c r="F22" s="8"/>
      <c r="G22" s="8"/>
      <c r="H22" s="8"/>
      <c r="I22" s="8"/>
      <c r="J22" s="8"/>
      <c r="K22" s="8"/>
      <c r="L22" s="8"/>
      <c r="M22" s="8"/>
    </row>
    <row r="23" spans="2:15" x14ac:dyDescent="0.3">
      <c r="B23" s="8"/>
      <c r="C23" s="8"/>
      <c r="D23" s="8"/>
      <c r="E23" s="8"/>
      <c r="F23" s="8"/>
      <c r="G23" s="8"/>
      <c r="H23" s="8"/>
      <c r="I23" s="8"/>
      <c r="J23" s="8"/>
      <c r="K23" s="8"/>
      <c r="L23" s="8"/>
      <c r="M23" s="8"/>
    </row>
    <row r="24" spans="2:15" x14ac:dyDescent="0.3">
      <c r="B24" s="35" t="s">
        <v>38</v>
      </c>
      <c r="C24" s="35"/>
      <c r="D24" s="35"/>
      <c r="E24" s="35"/>
      <c r="F24" s="35"/>
      <c r="G24" s="35"/>
      <c r="H24" s="35"/>
      <c r="I24" s="35"/>
      <c r="J24" s="35"/>
      <c r="K24" s="35"/>
      <c r="L24" s="35"/>
      <c r="M24" s="35"/>
      <c r="N24" s="35"/>
      <c r="O24" s="35"/>
    </row>
    <row r="25" spans="2:15" x14ac:dyDescent="0.3">
      <c r="B25" s="6"/>
      <c r="C25" s="38" t="s">
        <v>20</v>
      </c>
      <c r="D25" s="38"/>
      <c r="E25" s="38"/>
      <c r="F25" s="38"/>
      <c r="G25" s="38"/>
      <c r="H25" s="38"/>
      <c r="I25" s="38"/>
      <c r="J25" s="38"/>
      <c r="K25" s="38"/>
      <c r="L25" s="38"/>
      <c r="M25" s="38"/>
      <c r="N25" s="6"/>
      <c r="O25" s="6"/>
    </row>
    <row r="26" spans="2:15" x14ac:dyDescent="0.3">
      <c r="B26" s="6" t="s">
        <v>21</v>
      </c>
      <c r="C26" s="6">
        <v>10</v>
      </c>
      <c r="D26" s="6">
        <v>11</v>
      </c>
      <c r="E26" s="6">
        <v>12</v>
      </c>
      <c r="F26" s="6">
        <v>13</v>
      </c>
      <c r="G26" s="6">
        <v>14</v>
      </c>
      <c r="H26" s="6">
        <v>15</v>
      </c>
      <c r="I26" s="6">
        <v>16</v>
      </c>
      <c r="J26" s="6">
        <v>17</v>
      </c>
      <c r="K26" s="6">
        <v>18</v>
      </c>
      <c r="L26" s="6">
        <v>19</v>
      </c>
      <c r="M26" s="6">
        <v>20</v>
      </c>
      <c r="N26" s="6" t="s">
        <v>9</v>
      </c>
      <c r="O26" s="6" t="s">
        <v>10</v>
      </c>
    </row>
    <row r="27" spans="2:15" x14ac:dyDescent="0.3">
      <c r="B27" s="6">
        <v>10</v>
      </c>
      <c r="C27" s="11">
        <f>IF($B27&gt;C$9,(C$9*$D$4)+($B27-C$9)*$D$5,$B27*$D$4)</f>
        <v>15</v>
      </c>
      <c r="D27" s="11">
        <f t="shared" ref="D27:M37" si="2">IF($B27&gt;D$9,(D$9*$D$4)+($B27-D$9)*$D$5,$B27*$D$4)</f>
        <v>15</v>
      </c>
      <c r="E27" s="11">
        <f t="shared" si="2"/>
        <v>15</v>
      </c>
      <c r="F27" s="11">
        <f t="shared" si="2"/>
        <v>15</v>
      </c>
      <c r="G27" s="11">
        <f t="shared" si="2"/>
        <v>15</v>
      </c>
      <c r="H27" s="11">
        <f t="shared" si="2"/>
        <v>15</v>
      </c>
      <c r="I27" s="11">
        <f t="shared" si="2"/>
        <v>15</v>
      </c>
      <c r="J27" s="11">
        <f t="shared" si="2"/>
        <v>15</v>
      </c>
      <c r="K27" s="11">
        <f t="shared" si="2"/>
        <v>15</v>
      </c>
      <c r="L27" s="11">
        <f t="shared" si="2"/>
        <v>15</v>
      </c>
      <c r="M27" s="11">
        <f>IF($B27&gt;M$9,(M$9*$D$4)+($B27-M$9)*$D$5,$B27*$D$4)</f>
        <v>15</v>
      </c>
      <c r="N27" s="11">
        <f>MAX(C27:M27)</f>
        <v>15</v>
      </c>
      <c r="O27" s="11" t="str">
        <f>IF(MAX($N$27:$N$37)=N27,"Maximum. Select this.","")</f>
        <v/>
      </c>
    </row>
    <row r="28" spans="2:15" x14ac:dyDescent="0.3">
      <c r="B28" s="6">
        <v>11</v>
      </c>
      <c r="C28" s="11">
        <f t="shared" ref="C28:C37" si="3">IF($B28&gt;C$9,(C$9*$D$4)+($B28-C$9)*$D$5,$B28*$D$4)</f>
        <v>13.8</v>
      </c>
      <c r="D28" s="11">
        <f t="shared" si="2"/>
        <v>16.5</v>
      </c>
      <c r="E28" s="11">
        <f t="shared" si="2"/>
        <v>16.5</v>
      </c>
      <c r="F28" s="11">
        <f t="shared" si="2"/>
        <v>16.5</v>
      </c>
      <c r="G28" s="11">
        <f t="shared" si="2"/>
        <v>16.5</v>
      </c>
      <c r="H28" s="11">
        <f t="shared" si="2"/>
        <v>16.5</v>
      </c>
      <c r="I28" s="11">
        <f t="shared" si="2"/>
        <v>16.5</v>
      </c>
      <c r="J28" s="11">
        <f t="shared" si="2"/>
        <v>16.5</v>
      </c>
      <c r="K28" s="11">
        <f t="shared" si="2"/>
        <v>16.5</v>
      </c>
      <c r="L28" s="11">
        <f t="shared" si="2"/>
        <v>16.5</v>
      </c>
      <c r="M28" s="11">
        <f t="shared" si="2"/>
        <v>16.5</v>
      </c>
      <c r="N28" s="11">
        <f t="shared" ref="N28:N37" si="4">MAX(C28:M28)</f>
        <v>16.5</v>
      </c>
      <c r="O28" s="11" t="str">
        <f t="shared" ref="O28:O37" si="5">IF(MAX($N$27:$N$37)=N28,"Maximum. Select this.","")</f>
        <v/>
      </c>
    </row>
    <row r="29" spans="2:15" x14ac:dyDescent="0.3">
      <c r="B29" s="6">
        <v>12</v>
      </c>
      <c r="C29" s="11">
        <f t="shared" si="3"/>
        <v>12.6</v>
      </c>
      <c r="D29" s="11">
        <f t="shared" si="2"/>
        <v>15.3</v>
      </c>
      <c r="E29" s="11">
        <f t="shared" si="2"/>
        <v>18</v>
      </c>
      <c r="F29" s="11">
        <f t="shared" si="2"/>
        <v>18</v>
      </c>
      <c r="G29" s="11">
        <f t="shared" si="2"/>
        <v>18</v>
      </c>
      <c r="H29" s="11">
        <f t="shared" si="2"/>
        <v>18</v>
      </c>
      <c r="I29" s="11">
        <f t="shared" si="2"/>
        <v>18</v>
      </c>
      <c r="J29" s="11">
        <f t="shared" si="2"/>
        <v>18</v>
      </c>
      <c r="K29" s="11">
        <f t="shared" si="2"/>
        <v>18</v>
      </c>
      <c r="L29" s="11">
        <f t="shared" si="2"/>
        <v>18</v>
      </c>
      <c r="M29" s="11">
        <f t="shared" si="2"/>
        <v>18</v>
      </c>
      <c r="N29" s="11">
        <f t="shared" si="4"/>
        <v>18</v>
      </c>
      <c r="O29" s="11" t="str">
        <f t="shared" si="5"/>
        <v/>
      </c>
    </row>
    <row r="30" spans="2:15" x14ac:dyDescent="0.3">
      <c r="B30" s="6">
        <v>13</v>
      </c>
      <c r="C30" s="11">
        <f t="shared" si="3"/>
        <v>11.399999999999999</v>
      </c>
      <c r="D30" s="11">
        <f t="shared" si="2"/>
        <v>14.1</v>
      </c>
      <c r="E30" s="11">
        <f t="shared" si="2"/>
        <v>16.8</v>
      </c>
      <c r="F30" s="11">
        <f t="shared" si="2"/>
        <v>19.5</v>
      </c>
      <c r="G30" s="11">
        <f t="shared" si="2"/>
        <v>19.5</v>
      </c>
      <c r="H30" s="11">
        <f t="shared" si="2"/>
        <v>19.5</v>
      </c>
      <c r="I30" s="11">
        <f t="shared" si="2"/>
        <v>19.5</v>
      </c>
      <c r="J30" s="11">
        <f t="shared" si="2"/>
        <v>19.5</v>
      </c>
      <c r="K30" s="11">
        <f t="shared" si="2"/>
        <v>19.5</v>
      </c>
      <c r="L30" s="11">
        <f t="shared" si="2"/>
        <v>19.5</v>
      </c>
      <c r="M30" s="11">
        <f t="shared" si="2"/>
        <v>19.5</v>
      </c>
      <c r="N30" s="11">
        <f t="shared" si="4"/>
        <v>19.5</v>
      </c>
      <c r="O30" s="11" t="str">
        <f t="shared" si="5"/>
        <v/>
      </c>
    </row>
    <row r="31" spans="2:15" x14ac:dyDescent="0.3">
      <c r="B31" s="6">
        <v>14</v>
      </c>
      <c r="C31" s="11">
        <f t="shared" si="3"/>
        <v>10.199999999999999</v>
      </c>
      <c r="D31" s="11">
        <f t="shared" si="2"/>
        <v>12.899999999999999</v>
      </c>
      <c r="E31" s="11">
        <f t="shared" si="2"/>
        <v>15.6</v>
      </c>
      <c r="F31" s="11">
        <f t="shared" si="2"/>
        <v>18.3</v>
      </c>
      <c r="G31" s="11">
        <f t="shared" si="2"/>
        <v>21</v>
      </c>
      <c r="H31" s="11">
        <f t="shared" si="2"/>
        <v>21</v>
      </c>
      <c r="I31" s="11">
        <f t="shared" si="2"/>
        <v>21</v>
      </c>
      <c r="J31" s="11">
        <f t="shared" si="2"/>
        <v>21</v>
      </c>
      <c r="K31" s="11">
        <f t="shared" si="2"/>
        <v>21</v>
      </c>
      <c r="L31" s="11">
        <f t="shared" si="2"/>
        <v>21</v>
      </c>
      <c r="M31" s="11">
        <f t="shared" si="2"/>
        <v>21</v>
      </c>
      <c r="N31" s="11">
        <f t="shared" si="4"/>
        <v>21</v>
      </c>
      <c r="O31" s="11" t="str">
        <f t="shared" si="5"/>
        <v/>
      </c>
    </row>
    <row r="32" spans="2:15" x14ac:dyDescent="0.3">
      <c r="B32" s="6">
        <v>15</v>
      </c>
      <c r="C32" s="11">
        <f t="shared" si="3"/>
        <v>9</v>
      </c>
      <c r="D32" s="11">
        <f t="shared" si="2"/>
        <v>11.7</v>
      </c>
      <c r="E32" s="11">
        <f t="shared" si="2"/>
        <v>14.399999999999999</v>
      </c>
      <c r="F32" s="11">
        <f t="shared" si="2"/>
        <v>17.100000000000001</v>
      </c>
      <c r="G32" s="11">
        <f t="shared" si="2"/>
        <v>19.8</v>
      </c>
      <c r="H32" s="11">
        <f t="shared" si="2"/>
        <v>22.5</v>
      </c>
      <c r="I32" s="11">
        <f t="shared" si="2"/>
        <v>22.5</v>
      </c>
      <c r="J32" s="11">
        <f t="shared" si="2"/>
        <v>22.5</v>
      </c>
      <c r="K32" s="11">
        <f t="shared" si="2"/>
        <v>22.5</v>
      </c>
      <c r="L32" s="11">
        <f t="shared" si="2"/>
        <v>22.5</v>
      </c>
      <c r="M32" s="11">
        <f t="shared" si="2"/>
        <v>22.5</v>
      </c>
      <c r="N32" s="11">
        <f t="shared" si="4"/>
        <v>22.5</v>
      </c>
      <c r="O32" s="11" t="str">
        <f t="shared" si="5"/>
        <v/>
      </c>
    </row>
    <row r="33" spans="2:15" x14ac:dyDescent="0.3">
      <c r="B33" s="6">
        <v>16</v>
      </c>
      <c r="C33" s="11">
        <f t="shared" si="3"/>
        <v>7.7999999999999989</v>
      </c>
      <c r="D33" s="11">
        <f t="shared" si="2"/>
        <v>10.5</v>
      </c>
      <c r="E33" s="11">
        <f t="shared" si="2"/>
        <v>13.2</v>
      </c>
      <c r="F33" s="11">
        <f t="shared" si="2"/>
        <v>15.899999999999999</v>
      </c>
      <c r="G33" s="11">
        <f t="shared" si="2"/>
        <v>18.600000000000001</v>
      </c>
      <c r="H33" s="11">
        <f t="shared" si="2"/>
        <v>21.3</v>
      </c>
      <c r="I33" s="11">
        <f t="shared" si="2"/>
        <v>24</v>
      </c>
      <c r="J33" s="11">
        <f t="shared" si="2"/>
        <v>24</v>
      </c>
      <c r="K33" s="11">
        <f t="shared" si="2"/>
        <v>24</v>
      </c>
      <c r="L33" s="11">
        <f t="shared" si="2"/>
        <v>24</v>
      </c>
      <c r="M33" s="11">
        <f t="shared" si="2"/>
        <v>24</v>
      </c>
      <c r="N33" s="11">
        <f t="shared" si="4"/>
        <v>24</v>
      </c>
      <c r="O33" s="11" t="str">
        <f t="shared" si="5"/>
        <v/>
      </c>
    </row>
    <row r="34" spans="2:15" x14ac:dyDescent="0.3">
      <c r="B34" s="6">
        <v>17</v>
      </c>
      <c r="C34" s="11">
        <f t="shared" si="3"/>
        <v>6.5999999999999979</v>
      </c>
      <c r="D34" s="11">
        <f t="shared" si="2"/>
        <v>9.2999999999999989</v>
      </c>
      <c r="E34" s="11">
        <f t="shared" si="2"/>
        <v>12</v>
      </c>
      <c r="F34" s="11">
        <f t="shared" si="2"/>
        <v>14.7</v>
      </c>
      <c r="G34" s="11">
        <f t="shared" si="2"/>
        <v>17.399999999999999</v>
      </c>
      <c r="H34" s="11">
        <f t="shared" si="2"/>
        <v>20.100000000000001</v>
      </c>
      <c r="I34" s="11">
        <f t="shared" si="2"/>
        <v>22.8</v>
      </c>
      <c r="J34" s="11">
        <f t="shared" si="2"/>
        <v>25.5</v>
      </c>
      <c r="K34" s="11">
        <f t="shared" si="2"/>
        <v>25.5</v>
      </c>
      <c r="L34" s="11">
        <f t="shared" si="2"/>
        <v>25.5</v>
      </c>
      <c r="M34" s="11">
        <f t="shared" si="2"/>
        <v>25.5</v>
      </c>
      <c r="N34" s="11">
        <f t="shared" si="4"/>
        <v>25.5</v>
      </c>
      <c r="O34" s="11" t="str">
        <f t="shared" si="5"/>
        <v/>
      </c>
    </row>
    <row r="35" spans="2:15" x14ac:dyDescent="0.3">
      <c r="B35" s="6">
        <v>18</v>
      </c>
      <c r="C35" s="11">
        <f t="shared" si="3"/>
        <v>5.3999999999999986</v>
      </c>
      <c r="D35" s="11">
        <f t="shared" si="2"/>
        <v>8.0999999999999979</v>
      </c>
      <c r="E35" s="11">
        <f t="shared" si="2"/>
        <v>10.799999999999999</v>
      </c>
      <c r="F35" s="11">
        <f t="shared" si="2"/>
        <v>13.5</v>
      </c>
      <c r="G35" s="11">
        <f t="shared" si="2"/>
        <v>16.2</v>
      </c>
      <c r="H35" s="11">
        <f t="shared" si="2"/>
        <v>18.899999999999999</v>
      </c>
      <c r="I35" s="11">
        <f t="shared" si="2"/>
        <v>21.6</v>
      </c>
      <c r="J35" s="11">
        <f t="shared" si="2"/>
        <v>24.3</v>
      </c>
      <c r="K35" s="11">
        <f t="shared" si="2"/>
        <v>27</v>
      </c>
      <c r="L35" s="11">
        <f t="shared" si="2"/>
        <v>27</v>
      </c>
      <c r="M35" s="11">
        <f t="shared" si="2"/>
        <v>27</v>
      </c>
      <c r="N35" s="11">
        <f t="shared" si="4"/>
        <v>27</v>
      </c>
      <c r="O35" s="11" t="str">
        <f t="shared" si="5"/>
        <v/>
      </c>
    </row>
    <row r="36" spans="2:15" x14ac:dyDescent="0.3">
      <c r="B36" s="6">
        <v>19</v>
      </c>
      <c r="C36" s="11">
        <f t="shared" si="3"/>
        <v>4.1999999999999993</v>
      </c>
      <c r="D36" s="11">
        <f t="shared" si="2"/>
        <v>6.8999999999999986</v>
      </c>
      <c r="E36" s="11">
        <f t="shared" si="2"/>
        <v>9.5999999999999979</v>
      </c>
      <c r="F36" s="11">
        <f t="shared" si="2"/>
        <v>12.299999999999999</v>
      </c>
      <c r="G36" s="11">
        <f t="shared" si="2"/>
        <v>15</v>
      </c>
      <c r="H36" s="11">
        <f t="shared" si="2"/>
        <v>17.7</v>
      </c>
      <c r="I36" s="11">
        <f t="shared" si="2"/>
        <v>20.399999999999999</v>
      </c>
      <c r="J36" s="11">
        <f t="shared" si="2"/>
        <v>23.1</v>
      </c>
      <c r="K36" s="11">
        <f t="shared" si="2"/>
        <v>25.8</v>
      </c>
      <c r="L36" s="11">
        <f t="shared" si="2"/>
        <v>28.5</v>
      </c>
      <c r="M36" s="11">
        <f t="shared" si="2"/>
        <v>28.5</v>
      </c>
      <c r="N36" s="11">
        <f t="shared" si="4"/>
        <v>28.5</v>
      </c>
      <c r="O36" s="11" t="str">
        <f t="shared" si="5"/>
        <v/>
      </c>
    </row>
    <row r="37" spans="2:15" x14ac:dyDescent="0.3">
      <c r="B37" s="14">
        <v>20</v>
      </c>
      <c r="C37" s="13">
        <f t="shared" si="3"/>
        <v>2.9999999999999982</v>
      </c>
      <c r="D37" s="13">
        <f t="shared" si="2"/>
        <v>5.6999999999999993</v>
      </c>
      <c r="E37" s="13">
        <f t="shared" si="2"/>
        <v>8.3999999999999986</v>
      </c>
      <c r="F37" s="13">
        <f t="shared" si="2"/>
        <v>11.099999999999998</v>
      </c>
      <c r="G37" s="13">
        <f t="shared" si="2"/>
        <v>13.799999999999999</v>
      </c>
      <c r="H37" s="13">
        <f t="shared" si="2"/>
        <v>16.5</v>
      </c>
      <c r="I37" s="13">
        <f t="shared" si="2"/>
        <v>19.2</v>
      </c>
      <c r="J37" s="13">
        <f t="shared" si="2"/>
        <v>21.9</v>
      </c>
      <c r="K37" s="13">
        <f t="shared" si="2"/>
        <v>24.6</v>
      </c>
      <c r="L37" s="13">
        <f t="shared" si="2"/>
        <v>27.3</v>
      </c>
      <c r="M37" s="13">
        <f t="shared" si="2"/>
        <v>30</v>
      </c>
      <c r="N37" s="13">
        <f t="shared" si="4"/>
        <v>30</v>
      </c>
      <c r="O37" s="13" t="str">
        <f t="shared" si="5"/>
        <v>Maximum. Select this.</v>
      </c>
    </row>
    <row r="38" spans="2:15" x14ac:dyDescent="0.3">
      <c r="B38" s="36" t="s">
        <v>75</v>
      </c>
      <c r="C38" s="36"/>
      <c r="D38" s="36"/>
      <c r="E38" s="36"/>
      <c r="F38" s="36"/>
      <c r="G38" s="36"/>
      <c r="H38" s="36"/>
      <c r="I38" s="36"/>
      <c r="J38" s="36"/>
      <c r="K38" s="36"/>
      <c r="L38" s="36"/>
      <c r="M38" s="36"/>
      <c r="N38" s="36"/>
      <c r="O38" s="36"/>
    </row>
    <row r="39" spans="2:15" x14ac:dyDescent="0.3">
      <c r="B39" s="8"/>
      <c r="C39" s="8"/>
      <c r="D39" s="8"/>
      <c r="E39" s="8"/>
      <c r="F39" s="8"/>
      <c r="G39" s="8"/>
      <c r="H39" s="8"/>
      <c r="I39" s="8"/>
      <c r="J39" s="8"/>
      <c r="K39" s="8"/>
      <c r="L39" s="8"/>
      <c r="M39" s="8"/>
    </row>
    <row r="41" spans="2:15" x14ac:dyDescent="0.3">
      <c r="B41" s="35" t="s">
        <v>40</v>
      </c>
      <c r="C41" s="35"/>
      <c r="D41" s="35"/>
      <c r="E41" s="35"/>
      <c r="F41" s="35"/>
      <c r="G41" s="35"/>
      <c r="H41" s="35"/>
      <c r="I41" s="35"/>
      <c r="J41" s="35"/>
      <c r="K41" s="35"/>
      <c r="L41" s="35"/>
      <c r="M41" s="35"/>
      <c r="N41" s="35"/>
      <c r="O41" s="35"/>
    </row>
    <row r="42" spans="2:15" x14ac:dyDescent="0.3">
      <c r="B42" s="6"/>
      <c r="C42" s="38" t="s">
        <v>20</v>
      </c>
      <c r="D42" s="38"/>
      <c r="E42" s="38"/>
      <c r="F42" s="38"/>
      <c r="G42" s="38"/>
      <c r="H42" s="38"/>
      <c r="I42" s="38"/>
      <c r="J42" s="38"/>
      <c r="K42" s="38"/>
      <c r="L42" s="38"/>
      <c r="M42" s="38"/>
      <c r="N42" s="6"/>
      <c r="O42" s="6"/>
    </row>
    <row r="43" spans="2:15" x14ac:dyDescent="0.3">
      <c r="B43" s="6" t="s">
        <v>21</v>
      </c>
      <c r="C43" s="6">
        <v>10</v>
      </c>
      <c r="D43" s="6">
        <v>11</v>
      </c>
      <c r="E43" s="6">
        <v>12</v>
      </c>
      <c r="F43" s="6">
        <v>13</v>
      </c>
      <c r="G43" s="6">
        <v>14</v>
      </c>
      <c r="H43" s="6">
        <v>15</v>
      </c>
      <c r="I43" s="6">
        <v>16</v>
      </c>
      <c r="J43" s="6">
        <v>17</v>
      </c>
      <c r="K43" s="6">
        <v>18</v>
      </c>
      <c r="L43" s="6">
        <v>19</v>
      </c>
      <c r="M43" s="6">
        <v>20</v>
      </c>
      <c r="N43" s="6" t="s">
        <v>12</v>
      </c>
      <c r="O43" s="6" t="s">
        <v>10</v>
      </c>
    </row>
    <row r="44" spans="2:15" x14ac:dyDescent="0.3">
      <c r="B44" s="14">
        <v>10</v>
      </c>
      <c r="C44" s="13">
        <f>IF($B44&gt;C$9,(C$9*$D$4)+($B44-C$9)*$D$5,$B44*$D$4)</f>
        <v>15</v>
      </c>
      <c r="D44" s="13">
        <f t="shared" ref="D44:M54" si="6">IF($B44&gt;D$9,(D$9*$D$4)+($B44-D$9)*$D$5,$B44*$D$4)</f>
        <v>15</v>
      </c>
      <c r="E44" s="13">
        <f t="shared" si="6"/>
        <v>15</v>
      </c>
      <c r="F44" s="13">
        <f t="shared" si="6"/>
        <v>15</v>
      </c>
      <c r="G44" s="13">
        <f t="shared" si="6"/>
        <v>15</v>
      </c>
      <c r="H44" s="13">
        <f t="shared" si="6"/>
        <v>15</v>
      </c>
      <c r="I44" s="13">
        <f t="shared" si="6"/>
        <v>15</v>
      </c>
      <c r="J44" s="13">
        <f t="shared" si="6"/>
        <v>15</v>
      </c>
      <c r="K44" s="13">
        <f t="shared" si="6"/>
        <v>15</v>
      </c>
      <c r="L44" s="13">
        <f t="shared" si="6"/>
        <v>15</v>
      </c>
      <c r="M44" s="13">
        <f>IF($B44&gt;M$9,(M$9*$D$4)+($B44-M$9)*$D$5,$B44*$D$4)</f>
        <v>15</v>
      </c>
      <c r="N44" s="13">
        <f>MIN(C44:M44)</f>
        <v>15</v>
      </c>
      <c r="O44" s="13" t="str">
        <f>IF(MAX($N$44:$N$54)=N44,"Maximum. Select this.","")</f>
        <v>Maximum. Select this.</v>
      </c>
    </row>
    <row r="45" spans="2:15" x14ac:dyDescent="0.3">
      <c r="B45" s="6">
        <v>11</v>
      </c>
      <c r="C45" s="11">
        <f t="shared" ref="C45:C54" si="7">IF($B45&gt;C$9,(C$9*$D$4)+($B45-C$9)*$D$5,$B45*$D$4)</f>
        <v>13.8</v>
      </c>
      <c r="D45" s="11">
        <f t="shared" si="6"/>
        <v>16.5</v>
      </c>
      <c r="E45" s="11">
        <f t="shared" si="6"/>
        <v>16.5</v>
      </c>
      <c r="F45" s="11">
        <f t="shared" si="6"/>
        <v>16.5</v>
      </c>
      <c r="G45" s="11">
        <f t="shared" si="6"/>
        <v>16.5</v>
      </c>
      <c r="H45" s="11">
        <f t="shared" si="6"/>
        <v>16.5</v>
      </c>
      <c r="I45" s="11">
        <f t="shared" si="6"/>
        <v>16.5</v>
      </c>
      <c r="J45" s="11">
        <f t="shared" si="6"/>
        <v>16.5</v>
      </c>
      <c r="K45" s="11">
        <f t="shared" si="6"/>
        <v>16.5</v>
      </c>
      <c r="L45" s="11">
        <f t="shared" si="6"/>
        <v>16.5</v>
      </c>
      <c r="M45" s="11">
        <f t="shared" si="6"/>
        <v>16.5</v>
      </c>
      <c r="N45" s="11">
        <f t="shared" ref="N45:N54" si="8">MIN(C45:M45)</f>
        <v>13.8</v>
      </c>
      <c r="O45" s="11" t="str">
        <f t="shared" ref="O45:O54" si="9">IF(MAX($N$44:$N$54)=N45,"Maximum. Select this.","")</f>
        <v/>
      </c>
    </row>
    <row r="46" spans="2:15" x14ac:dyDescent="0.3">
      <c r="B46" s="6">
        <v>12</v>
      </c>
      <c r="C46" s="11">
        <f t="shared" si="7"/>
        <v>12.6</v>
      </c>
      <c r="D46" s="11">
        <f t="shared" si="6"/>
        <v>15.3</v>
      </c>
      <c r="E46" s="11">
        <f t="shared" si="6"/>
        <v>18</v>
      </c>
      <c r="F46" s="11">
        <f t="shared" si="6"/>
        <v>18</v>
      </c>
      <c r="G46" s="11">
        <f t="shared" si="6"/>
        <v>18</v>
      </c>
      <c r="H46" s="11">
        <f t="shared" si="6"/>
        <v>18</v>
      </c>
      <c r="I46" s="11">
        <f t="shared" si="6"/>
        <v>18</v>
      </c>
      <c r="J46" s="11">
        <f t="shared" si="6"/>
        <v>18</v>
      </c>
      <c r="K46" s="11">
        <f t="shared" si="6"/>
        <v>18</v>
      </c>
      <c r="L46" s="11">
        <f t="shared" si="6"/>
        <v>18</v>
      </c>
      <c r="M46" s="11">
        <f t="shared" si="6"/>
        <v>18</v>
      </c>
      <c r="N46" s="11">
        <f t="shared" si="8"/>
        <v>12.6</v>
      </c>
      <c r="O46" s="11" t="str">
        <f t="shared" si="9"/>
        <v/>
      </c>
    </row>
    <row r="47" spans="2:15" x14ac:dyDescent="0.3">
      <c r="B47" s="6">
        <v>13</v>
      </c>
      <c r="C47" s="11">
        <f t="shared" si="7"/>
        <v>11.399999999999999</v>
      </c>
      <c r="D47" s="11">
        <f t="shared" si="6"/>
        <v>14.1</v>
      </c>
      <c r="E47" s="11">
        <f t="shared" si="6"/>
        <v>16.8</v>
      </c>
      <c r="F47" s="11">
        <f t="shared" si="6"/>
        <v>19.5</v>
      </c>
      <c r="G47" s="11">
        <f t="shared" si="6"/>
        <v>19.5</v>
      </c>
      <c r="H47" s="11">
        <f t="shared" si="6"/>
        <v>19.5</v>
      </c>
      <c r="I47" s="11">
        <f t="shared" si="6"/>
        <v>19.5</v>
      </c>
      <c r="J47" s="11">
        <f t="shared" si="6"/>
        <v>19.5</v>
      </c>
      <c r="K47" s="11">
        <f t="shared" si="6"/>
        <v>19.5</v>
      </c>
      <c r="L47" s="11">
        <f t="shared" si="6"/>
        <v>19.5</v>
      </c>
      <c r="M47" s="11">
        <f t="shared" si="6"/>
        <v>19.5</v>
      </c>
      <c r="N47" s="11">
        <f t="shared" si="8"/>
        <v>11.399999999999999</v>
      </c>
      <c r="O47" s="11" t="str">
        <f t="shared" si="9"/>
        <v/>
      </c>
    </row>
    <row r="48" spans="2:15" x14ac:dyDescent="0.3">
      <c r="B48" s="6">
        <v>14</v>
      </c>
      <c r="C48" s="11">
        <f t="shared" si="7"/>
        <v>10.199999999999999</v>
      </c>
      <c r="D48" s="11">
        <f t="shared" si="6"/>
        <v>12.899999999999999</v>
      </c>
      <c r="E48" s="11">
        <f t="shared" si="6"/>
        <v>15.6</v>
      </c>
      <c r="F48" s="11">
        <f t="shared" si="6"/>
        <v>18.3</v>
      </c>
      <c r="G48" s="11">
        <f t="shared" si="6"/>
        <v>21</v>
      </c>
      <c r="H48" s="11">
        <f t="shared" si="6"/>
        <v>21</v>
      </c>
      <c r="I48" s="11">
        <f t="shared" si="6"/>
        <v>21</v>
      </c>
      <c r="J48" s="11">
        <f t="shared" si="6"/>
        <v>21</v>
      </c>
      <c r="K48" s="11">
        <f t="shared" si="6"/>
        <v>21</v>
      </c>
      <c r="L48" s="11">
        <f t="shared" si="6"/>
        <v>21</v>
      </c>
      <c r="M48" s="11">
        <f t="shared" si="6"/>
        <v>21</v>
      </c>
      <c r="N48" s="11">
        <f t="shared" si="8"/>
        <v>10.199999999999999</v>
      </c>
      <c r="O48" s="11" t="str">
        <f t="shared" si="9"/>
        <v/>
      </c>
    </row>
    <row r="49" spans="2:15" x14ac:dyDescent="0.3">
      <c r="B49" s="6">
        <v>15</v>
      </c>
      <c r="C49" s="11">
        <f t="shared" si="7"/>
        <v>9</v>
      </c>
      <c r="D49" s="11">
        <f t="shared" si="6"/>
        <v>11.7</v>
      </c>
      <c r="E49" s="11">
        <f t="shared" si="6"/>
        <v>14.399999999999999</v>
      </c>
      <c r="F49" s="11">
        <f t="shared" si="6"/>
        <v>17.100000000000001</v>
      </c>
      <c r="G49" s="11">
        <f t="shared" si="6"/>
        <v>19.8</v>
      </c>
      <c r="H49" s="11">
        <f t="shared" si="6"/>
        <v>22.5</v>
      </c>
      <c r="I49" s="11">
        <f t="shared" si="6"/>
        <v>22.5</v>
      </c>
      <c r="J49" s="11">
        <f t="shared" si="6"/>
        <v>22.5</v>
      </c>
      <c r="K49" s="11">
        <f t="shared" si="6"/>
        <v>22.5</v>
      </c>
      <c r="L49" s="11">
        <f t="shared" si="6"/>
        <v>22.5</v>
      </c>
      <c r="M49" s="11">
        <f t="shared" si="6"/>
        <v>22.5</v>
      </c>
      <c r="N49" s="11">
        <f t="shared" si="8"/>
        <v>9</v>
      </c>
      <c r="O49" s="11" t="str">
        <f t="shared" si="9"/>
        <v/>
      </c>
    </row>
    <row r="50" spans="2:15" x14ac:dyDescent="0.3">
      <c r="B50" s="6">
        <v>16</v>
      </c>
      <c r="C50" s="11">
        <f t="shared" si="7"/>
        <v>7.7999999999999989</v>
      </c>
      <c r="D50" s="11">
        <f t="shared" si="6"/>
        <v>10.5</v>
      </c>
      <c r="E50" s="11">
        <f t="shared" si="6"/>
        <v>13.2</v>
      </c>
      <c r="F50" s="11">
        <f t="shared" si="6"/>
        <v>15.899999999999999</v>
      </c>
      <c r="G50" s="11">
        <f t="shared" si="6"/>
        <v>18.600000000000001</v>
      </c>
      <c r="H50" s="11">
        <f t="shared" si="6"/>
        <v>21.3</v>
      </c>
      <c r="I50" s="11">
        <f t="shared" si="6"/>
        <v>24</v>
      </c>
      <c r="J50" s="11">
        <f t="shared" si="6"/>
        <v>24</v>
      </c>
      <c r="K50" s="11">
        <f t="shared" si="6"/>
        <v>24</v>
      </c>
      <c r="L50" s="11">
        <f t="shared" si="6"/>
        <v>24</v>
      </c>
      <c r="M50" s="11">
        <f t="shared" si="6"/>
        <v>24</v>
      </c>
      <c r="N50" s="11">
        <f t="shared" si="8"/>
        <v>7.7999999999999989</v>
      </c>
      <c r="O50" s="11" t="str">
        <f t="shared" si="9"/>
        <v/>
      </c>
    </row>
    <row r="51" spans="2:15" x14ac:dyDescent="0.3">
      <c r="B51" s="6">
        <v>17</v>
      </c>
      <c r="C51" s="11">
        <f t="shared" si="7"/>
        <v>6.5999999999999979</v>
      </c>
      <c r="D51" s="11">
        <f t="shared" si="6"/>
        <v>9.2999999999999989</v>
      </c>
      <c r="E51" s="11">
        <f t="shared" si="6"/>
        <v>12</v>
      </c>
      <c r="F51" s="11">
        <f t="shared" si="6"/>
        <v>14.7</v>
      </c>
      <c r="G51" s="11">
        <f t="shared" si="6"/>
        <v>17.399999999999999</v>
      </c>
      <c r="H51" s="11">
        <f t="shared" si="6"/>
        <v>20.100000000000001</v>
      </c>
      <c r="I51" s="11">
        <f t="shared" si="6"/>
        <v>22.8</v>
      </c>
      <c r="J51" s="11">
        <f t="shared" si="6"/>
        <v>25.5</v>
      </c>
      <c r="K51" s="11">
        <f t="shared" si="6"/>
        <v>25.5</v>
      </c>
      <c r="L51" s="11">
        <f t="shared" si="6"/>
        <v>25.5</v>
      </c>
      <c r="M51" s="11">
        <f t="shared" si="6"/>
        <v>25.5</v>
      </c>
      <c r="N51" s="11">
        <f t="shared" si="8"/>
        <v>6.5999999999999979</v>
      </c>
      <c r="O51" s="11" t="str">
        <f t="shared" si="9"/>
        <v/>
      </c>
    </row>
    <row r="52" spans="2:15" ht="14.4" customHeight="1" x14ac:dyDescent="0.3">
      <c r="B52" s="6">
        <v>18</v>
      </c>
      <c r="C52" s="11">
        <f t="shared" si="7"/>
        <v>5.3999999999999986</v>
      </c>
      <c r="D52" s="11">
        <f t="shared" si="6"/>
        <v>8.0999999999999979</v>
      </c>
      <c r="E52" s="11">
        <f t="shared" si="6"/>
        <v>10.799999999999999</v>
      </c>
      <c r="F52" s="11">
        <f t="shared" si="6"/>
        <v>13.5</v>
      </c>
      <c r="G52" s="11">
        <f t="shared" si="6"/>
        <v>16.2</v>
      </c>
      <c r="H52" s="11">
        <f t="shared" si="6"/>
        <v>18.899999999999999</v>
      </c>
      <c r="I52" s="11">
        <f t="shared" si="6"/>
        <v>21.6</v>
      </c>
      <c r="J52" s="11">
        <f t="shared" si="6"/>
        <v>24.3</v>
      </c>
      <c r="K52" s="11">
        <f t="shared" si="6"/>
        <v>27</v>
      </c>
      <c r="L52" s="11">
        <f t="shared" si="6"/>
        <v>27</v>
      </c>
      <c r="M52" s="11">
        <f t="shared" si="6"/>
        <v>27</v>
      </c>
      <c r="N52" s="11">
        <f t="shared" si="8"/>
        <v>5.3999999999999986</v>
      </c>
      <c r="O52" s="11" t="str">
        <f t="shared" si="9"/>
        <v/>
      </c>
    </row>
    <row r="53" spans="2:15" x14ac:dyDescent="0.3">
      <c r="B53" s="6">
        <v>19</v>
      </c>
      <c r="C53" s="11">
        <f t="shared" si="7"/>
        <v>4.1999999999999993</v>
      </c>
      <c r="D53" s="11">
        <f t="shared" si="6"/>
        <v>6.8999999999999986</v>
      </c>
      <c r="E53" s="11">
        <f t="shared" si="6"/>
        <v>9.5999999999999979</v>
      </c>
      <c r="F53" s="11">
        <f t="shared" si="6"/>
        <v>12.299999999999999</v>
      </c>
      <c r="G53" s="11">
        <f t="shared" si="6"/>
        <v>15</v>
      </c>
      <c r="H53" s="11">
        <f t="shared" si="6"/>
        <v>17.7</v>
      </c>
      <c r="I53" s="11">
        <f t="shared" si="6"/>
        <v>20.399999999999999</v>
      </c>
      <c r="J53" s="11">
        <f t="shared" si="6"/>
        <v>23.1</v>
      </c>
      <c r="K53" s="11">
        <f t="shared" si="6"/>
        <v>25.8</v>
      </c>
      <c r="L53" s="11">
        <f t="shared" si="6"/>
        <v>28.5</v>
      </c>
      <c r="M53" s="11">
        <f t="shared" si="6"/>
        <v>28.5</v>
      </c>
      <c r="N53" s="11">
        <f t="shared" si="8"/>
        <v>4.1999999999999993</v>
      </c>
      <c r="O53" s="11" t="str">
        <f t="shared" si="9"/>
        <v/>
      </c>
    </row>
    <row r="54" spans="2:15" ht="17.25" customHeight="1" x14ac:dyDescent="0.3">
      <c r="B54" s="6">
        <v>20</v>
      </c>
      <c r="C54" s="11">
        <f t="shared" si="7"/>
        <v>2.9999999999999982</v>
      </c>
      <c r="D54" s="11">
        <f t="shared" si="6"/>
        <v>5.6999999999999993</v>
      </c>
      <c r="E54" s="11">
        <f t="shared" si="6"/>
        <v>8.3999999999999986</v>
      </c>
      <c r="F54" s="11">
        <f t="shared" si="6"/>
        <v>11.099999999999998</v>
      </c>
      <c r="G54" s="11">
        <f t="shared" si="6"/>
        <v>13.799999999999999</v>
      </c>
      <c r="H54" s="11">
        <f t="shared" si="6"/>
        <v>16.5</v>
      </c>
      <c r="I54" s="11">
        <f t="shared" si="6"/>
        <v>19.2</v>
      </c>
      <c r="J54" s="11">
        <f t="shared" si="6"/>
        <v>21.9</v>
      </c>
      <c r="K54" s="11">
        <f t="shared" si="6"/>
        <v>24.6</v>
      </c>
      <c r="L54" s="11">
        <f t="shared" si="6"/>
        <v>27.3</v>
      </c>
      <c r="M54" s="11">
        <f t="shared" si="6"/>
        <v>30</v>
      </c>
      <c r="N54" s="11">
        <f t="shared" si="8"/>
        <v>2.9999999999999982</v>
      </c>
      <c r="O54" s="11" t="str">
        <f t="shared" si="9"/>
        <v/>
      </c>
    </row>
    <row r="55" spans="2:15" x14ac:dyDescent="0.3">
      <c r="B55" s="36" t="s">
        <v>77</v>
      </c>
      <c r="C55" s="36"/>
      <c r="D55" s="36"/>
      <c r="E55" s="36"/>
      <c r="F55" s="36"/>
      <c r="G55" s="36"/>
      <c r="H55" s="36"/>
      <c r="I55" s="36"/>
      <c r="J55" s="36"/>
      <c r="K55" s="36"/>
      <c r="L55" s="36"/>
      <c r="M55" s="36"/>
      <c r="N55" s="36"/>
      <c r="O55" s="36"/>
    </row>
    <row r="56" spans="2:15" x14ac:dyDescent="0.3">
      <c r="B56" s="8"/>
      <c r="C56" s="8"/>
      <c r="D56" s="8"/>
      <c r="E56" s="8"/>
      <c r="F56" s="8"/>
      <c r="G56" s="8"/>
      <c r="H56" s="8"/>
      <c r="I56" s="8"/>
      <c r="J56" s="8"/>
      <c r="K56" s="8"/>
      <c r="L56" s="8"/>
      <c r="M56" s="8"/>
      <c r="N56" s="8"/>
      <c r="O56" s="8"/>
    </row>
    <row r="57" spans="2:15" x14ac:dyDescent="0.3">
      <c r="B57" s="8"/>
      <c r="C57" s="8"/>
      <c r="D57" s="8"/>
      <c r="E57" s="8"/>
      <c r="F57" s="8"/>
      <c r="G57" s="8"/>
      <c r="H57" s="8"/>
      <c r="I57" s="8"/>
      <c r="J57" s="8"/>
      <c r="K57" s="8"/>
      <c r="L57" s="8"/>
      <c r="M57" s="8"/>
      <c r="N57" s="8"/>
      <c r="O57" s="8"/>
    </row>
    <row r="58" spans="2:15" x14ac:dyDescent="0.3">
      <c r="B58" s="35" t="s">
        <v>41</v>
      </c>
      <c r="C58" s="35"/>
      <c r="D58" s="35"/>
      <c r="E58" s="35"/>
      <c r="F58" s="35"/>
      <c r="G58" s="35"/>
      <c r="H58" s="35"/>
      <c r="I58" s="35"/>
      <c r="J58" s="35"/>
      <c r="K58" s="35"/>
      <c r="L58" s="35"/>
      <c r="M58" s="35"/>
      <c r="N58" s="35"/>
      <c r="O58" s="35"/>
    </row>
    <row r="59" spans="2:15" x14ac:dyDescent="0.3">
      <c r="B59" s="6"/>
      <c r="C59" s="38" t="s">
        <v>20</v>
      </c>
      <c r="D59" s="38"/>
      <c r="E59" s="38"/>
      <c r="F59" s="38"/>
      <c r="G59" s="38"/>
      <c r="H59" s="38"/>
      <c r="I59" s="38"/>
      <c r="J59" s="38"/>
      <c r="K59" s="38"/>
      <c r="L59" s="38"/>
      <c r="M59" s="38"/>
      <c r="N59" s="6"/>
      <c r="O59" s="6"/>
    </row>
    <row r="60" spans="2:15" x14ac:dyDescent="0.3">
      <c r="B60" s="6" t="s">
        <v>21</v>
      </c>
      <c r="C60" s="6">
        <v>10</v>
      </c>
      <c r="D60" s="6">
        <v>11</v>
      </c>
      <c r="E60" s="6">
        <v>12</v>
      </c>
      <c r="F60" s="6">
        <v>13</v>
      </c>
      <c r="G60" s="6">
        <v>14</v>
      </c>
      <c r="H60" s="6">
        <v>15</v>
      </c>
      <c r="I60" s="6">
        <v>16</v>
      </c>
      <c r="J60" s="6">
        <v>17</v>
      </c>
      <c r="K60" s="6">
        <v>18</v>
      </c>
      <c r="L60" s="6">
        <v>19</v>
      </c>
      <c r="M60" s="6">
        <v>20</v>
      </c>
      <c r="N60" s="6" t="s">
        <v>9</v>
      </c>
      <c r="O60" s="6" t="s">
        <v>10</v>
      </c>
    </row>
    <row r="61" spans="2:15" x14ac:dyDescent="0.3">
      <c r="B61" s="6">
        <v>10</v>
      </c>
      <c r="C61" s="11">
        <f t="shared" ref="C61:M61" si="10">MAX(C$10:C$20)-C10</f>
        <v>0</v>
      </c>
      <c r="D61" s="11">
        <f t="shared" si="10"/>
        <v>1.5</v>
      </c>
      <c r="E61" s="11">
        <f t="shared" si="10"/>
        <v>3</v>
      </c>
      <c r="F61" s="11">
        <f t="shared" si="10"/>
        <v>4.5</v>
      </c>
      <c r="G61" s="11">
        <f t="shared" si="10"/>
        <v>6</v>
      </c>
      <c r="H61" s="11">
        <f t="shared" si="10"/>
        <v>7.5</v>
      </c>
      <c r="I61" s="11">
        <f t="shared" si="10"/>
        <v>9</v>
      </c>
      <c r="J61" s="11">
        <f t="shared" si="10"/>
        <v>10.5</v>
      </c>
      <c r="K61" s="11">
        <f t="shared" si="10"/>
        <v>12</v>
      </c>
      <c r="L61" s="11">
        <f t="shared" si="10"/>
        <v>13.5</v>
      </c>
      <c r="M61" s="11">
        <f t="shared" si="10"/>
        <v>15</v>
      </c>
      <c r="N61" s="11">
        <f>MAX(C61:M61)</f>
        <v>15</v>
      </c>
      <c r="O61" s="11" t="str">
        <f>IF(MIN($N$61:$N$71)=N61,"Minimum. Select this.","")</f>
        <v/>
      </c>
    </row>
    <row r="62" spans="2:15" x14ac:dyDescent="0.3">
      <c r="B62" s="6">
        <v>11</v>
      </c>
      <c r="C62" s="11">
        <f t="shared" ref="C62:M62" si="11">MAX(C$10:C$20)-C11</f>
        <v>1.1999999999999993</v>
      </c>
      <c r="D62" s="11">
        <f t="shared" si="11"/>
        <v>0</v>
      </c>
      <c r="E62" s="11">
        <f t="shared" si="11"/>
        <v>1.5</v>
      </c>
      <c r="F62" s="11">
        <f t="shared" si="11"/>
        <v>3</v>
      </c>
      <c r="G62" s="11">
        <f t="shared" si="11"/>
        <v>4.5</v>
      </c>
      <c r="H62" s="11">
        <f t="shared" si="11"/>
        <v>6</v>
      </c>
      <c r="I62" s="11">
        <f t="shared" si="11"/>
        <v>7.5</v>
      </c>
      <c r="J62" s="11">
        <f t="shared" si="11"/>
        <v>9</v>
      </c>
      <c r="K62" s="11">
        <f t="shared" si="11"/>
        <v>10.5</v>
      </c>
      <c r="L62" s="11">
        <f t="shared" si="11"/>
        <v>12</v>
      </c>
      <c r="M62" s="11">
        <f t="shared" si="11"/>
        <v>13.5</v>
      </c>
      <c r="N62" s="11">
        <f t="shared" ref="N62:N71" si="12">MAX(C62:M62)</f>
        <v>13.5</v>
      </c>
      <c r="O62" s="11" t="str">
        <f t="shared" ref="O62:O71" si="13">IF(MIN($N$61:$N$71)=N62,"Minimum. Select this.","")</f>
        <v/>
      </c>
    </row>
    <row r="63" spans="2:15" x14ac:dyDescent="0.3">
      <c r="B63" s="6">
        <v>12</v>
      </c>
      <c r="C63" s="11">
        <f t="shared" ref="C63:M63" si="14">MAX(C$10:C$20)-C12</f>
        <v>2.4000000000000004</v>
      </c>
      <c r="D63" s="11">
        <f t="shared" si="14"/>
        <v>1.1999999999999993</v>
      </c>
      <c r="E63" s="11">
        <f t="shared" si="14"/>
        <v>0</v>
      </c>
      <c r="F63" s="11">
        <f t="shared" si="14"/>
        <v>1.5</v>
      </c>
      <c r="G63" s="11">
        <f t="shared" si="14"/>
        <v>3</v>
      </c>
      <c r="H63" s="11">
        <f t="shared" si="14"/>
        <v>4.5</v>
      </c>
      <c r="I63" s="11">
        <f t="shared" si="14"/>
        <v>6</v>
      </c>
      <c r="J63" s="11">
        <f t="shared" si="14"/>
        <v>7.5</v>
      </c>
      <c r="K63" s="11">
        <f t="shared" si="14"/>
        <v>9</v>
      </c>
      <c r="L63" s="11">
        <f t="shared" si="14"/>
        <v>10.5</v>
      </c>
      <c r="M63" s="11">
        <f t="shared" si="14"/>
        <v>12</v>
      </c>
      <c r="N63" s="11">
        <f t="shared" si="12"/>
        <v>12</v>
      </c>
      <c r="O63" s="11" t="str">
        <f t="shared" si="13"/>
        <v/>
      </c>
    </row>
    <row r="64" spans="2:15" x14ac:dyDescent="0.3">
      <c r="B64" s="6">
        <v>13</v>
      </c>
      <c r="C64" s="11">
        <f t="shared" ref="C64:M64" si="15">MAX(C$10:C$20)-C13</f>
        <v>3.6000000000000014</v>
      </c>
      <c r="D64" s="11">
        <f t="shared" si="15"/>
        <v>2.4000000000000004</v>
      </c>
      <c r="E64" s="11">
        <f t="shared" si="15"/>
        <v>1.1999999999999993</v>
      </c>
      <c r="F64" s="11">
        <f t="shared" si="15"/>
        <v>0</v>
      </c>
      <c r="G64" s="11">
        <f t="shared" si="15"/>
        <v>1.5</v>
      </c>
      <c r="H64" s="11">
        <f t="shared" si="15"/>
        <v>3</v>
      </c>
      <c r="I64" s="11">
        <f t="shared" si="15"/>
        <v>4.5</v>
      </c>
      <c r="J64" s="11">
        <f t="shared" si="15"/>
        <v>6</v>
      </c>
      <c r="K64" s="11">
        <f t="shared" si="15"/>
        <v>7.5</v>
      </c>
      <c r="L64" s="11">
        <f t="shared" si="15"/>
        <v>9</v>
      </c>
      <c r="M64" s="11">
        <f t="shared" si="15"/>
        <v>10.5</v>
      </c>
      <c r="N64" s="11">
        <f t="shared" si="12"/>
        <v>10.5</v>
      </c>
      <c r="O64" s="11" t="str">
        <f t="shared" si="13"/>
        <v/>
      </c>
    </row>
    <row r="65" spans="2:15" x14ac:dyDescent="0.3">
      <c r="B65" s="6">
        <v>14</v>
      </c>
      <c r="C65" s="11">
        <f t="shared" ref="C65:M65" si="16">MAX(C$10:C$20)-C14</f>
        <v>4.8000000000000007</v>
      </c>
      <c r="D65" s="11">
        <f t="shared" si="16"/>
        <v>3.6000000000000014</v>
      </c>
      <c r="E65" s="11">
        <f t="shared" si="16"/>
        <v>2.4000000000000004</v>
      </c>
      <c r="F65" s="11">
        <f t="shared" si="16"/>
        <v>1.1999999999999993</v>
      </c>
      <c r="G65" s="11">
        <f t="shared" si="16"/>
        <v>0</v>
      </c>
      <c r="H65" s="11">
        <f t="shared" si="16"/>
        <v>1.5</v>
      </c>
      <c r="I65" s="11">
        <f t="shared" si="16"/>
        <v>3</v>
      </c>
      <c r="J65" s="11">
        <f t="shared" si="16"/>
        <v>4.5</v>
      </c>
      <c r="K65" s="11">
        <f t="shared" si="16"/>
        <v>6</v>
      </c>
      <c r="L65" s="11">
        <f t="shared" si="16"/>
        <v>7.5</v>
      </c>
      <c r="M65" s="11">
        <f t="shared" si="16"/>
        <v>9</v>
      </c>
      <c r="N65" s="11">
        <f t="shared" si="12"/>
        <v>9</v>
      </c>
      <c r="O65" s="11" t="str">
        <f t="shared" si="13"/>
        <v/>
      </c>
    </row>
    <row r="66" spans="2:15" x14ac:dyDescent="0.3">
      <c r="B66" s="6">
        <v>15</v>
      </c>
      <c r="C66" s="11">
        <f t="shared" ref="C66:M66" si="17">MAX(C$10:C$20)-C15</f>
        <v>6</v>
      </c>
      <c r="D66" s="11">
        <f t="shared" si="17"/>
        <v>4.8000000000000007</v>
      </c>
      <c r="E66" s="11">
        <f t="shared" si="17"/>
        <v>3.6000000000000014</v>
      </c>
      <c r="F66" s="11">
        <f t="shared" si="17"/>
        <v>2.3999999999999986</v>
      </c>
      <c r="G66" s="11">
        <f t="shared" si="17"/>
        <v>1.1999999999999993</v>
      </c>
      <c r="H66" s="11">
        <f t="shared" si="17"/>
        <v>0</v>
      </c>
      <c r="I66" s="11">
        <f t="shared" si="17"/>
        <v>1.5</v>
      </c>
      <c r="J66" s="11">
        <f t="shared" si="17"/>
        <v>3</v>
      </c>
      <c r="K66" s="11">
        <f t="shared" si="17"/>
        <v>4.5</v>
      </c>
      <c r="L66" s="11">
        <f t="shared" si="17"/>
        <v>6</v>
      </c>
      <c r="M66" s="11">
        <f t="shared" si="17"/>
        <v>7.5</v>
      </c>
      <c r="N66" s="11">
        <f t="shared" si="12"/>
        <v>7.5</v>
      </c>
      <c r="O66" s="11" t="str">
        <f t="shared" si="13"/>
        <v/>
      </c>
    </row>
    <row r="67" spans="2:15" x14ac:dyDescent="0.3">
      <c r="B67" s="14">
        <v>16</v>
      </c>
      <c r="C67" s="13">
        <f t="shared" ref="C67:M67" si="18">MAX(C$10:C$20)-C16</f>
        <v>7.2000000000000011</v>
      </c>
      <c r="D67" s="13">
        <f t="shared" si="18"/>
        <v>6</v>
      </c>
      <c r="E67" s="13">
        <f t="shared" si="18"/>
        <v>4.8000000000000007</v>
      </c>
      <c r="F67" s="13">
        <f t="shared" si="18"/>
        <v>3.6000000000000014</v>
      </c>
      <c r="G67" s="13">
        <f t="shared" si="18"/>
        <v>2.3999999999999986</v>
      </c>
      <c r="H67" s="13">
        <f t="shared" si="18"/>
        <v>1.1999999999999993</v>
      </c>
      <c r="I67" s="13">
        <f t="shared" si="18"/>
        <v>0</v>
      </c>
      <c r="J67" s="13">
        <f t="shared" si="18"/>
        <v>1.5</v>
      </c>
      <c r="K67" s="13">
        <f t="shared" si="18"/>
        <v>3</v>
      </c>
      <c r="L67" s="13">
        <f t="shared" si="18"/>
        <v>4.5</v>
      </c>
      <c r="M67" s="13">
        <f t="shared" si="18"/>
        <v>6</v>
      </c>
      <c r="N67" s="13">
        <f t="shared" si="12"/>
        <v>7.2000000000000011</v>
      </c>
      <c r="O67" s="13" t="str">
        <f t="shared" si="13"/>
        <v>Minimum. Select this.</v>
      </c>
    </row>
    <row r="68" spans="2:15" x14ac:dyDescent="0.3">
      <c r="B68" s="6">
        <v>17</v>
      </c>
      <c r="C68" s="11">
        <f t="shared" ref="C68:M68" si="19">MAX(C$10:C$20)-C17</f>
        <v>8.4000000000000021</v>
      </c>
      <c r="D68" s="11">
        <f t="shared" si="19"/>
        <v>7.2000000000000011</v>
      </c>
      <c r="E68" s="11">
        <f t="shared" si="19"/>
        <v>6</v>
      </c>
      <c r="F68" s="11">
        <f t="shared" si="19"/>
        <v>4.8000000000000007</v>
      </c>
      <c r="G68" s="11">
        <f t="shared" si="19"/>
        <v>3.6000000000000014</v>
      </c>
      <c r="H68" s="11">
        <f t="shared" si="19"/>
        <v>2.3999999999999986</v>
      </c>
      <c r="I68" s="11">
        <f t="shared" si="19"/>
        <v>1.1999999999999993</v>
      </c>
      <c r="J68" s="11">
        <f t="shared" si="19"/>
        <v>0</v>
      </c>
      <c r="K68" s="11">
        <f t="shared" si="19"/>
        <v>1.5</v>
      </c>
      <c r="L68" s="11">
        <f t="shared" si="19"/>
        <v>3</v>
      </c>
      <c r="M68" s="11">
        <f t="shared" si="19"/>
        <v>4.5</v>
      </c>
      <c r="N68" s="11">
        <f t="shared" si="12"/>
        <v>8.4000000000000021</v>
      </c>
      <c r="O68" s="11" t="str">
        <f t="shared" si="13"/>
        <v/>
      </c>
    </row>
    <row r="69" spans="2:15" x14ac:dyDescent="0.3">
      <c r="B69" s="6">
        <v>18</v>
      </c>
      <c r="C69" s="11">
        <f t="shared" ref="C69:M69" si="20">MAX(C$10:C$20)-C18</f>
        <v>9.6000000000000014</v>
      </c>
      <c r="D69" s="11">
        <f t="shared" si="20"/>
        <v>8.4000000000000021</v>
      </c>
      <c r="E69" s="11">
        <f t="shared" si="20"/>
        <v>7.2000000000000011</v>
      </c>
      <c r="F69" s="11">
        <f t="shared" si="20"/>
        <v>6</v>
      </c>
      <c r="G69" s="11">
        <f t="shared" si="20"/>
        <v>4.8000000000000007</v>
      </c>
      <c r="H69" s="11">
        <f t="shared" si="20"/>
        <v>3.6000000000000014</v>
      </c>
      <c r="I69" s="11">
        <f t="shared" si="20"/>
        <v>2.3999999999999986</v>
      </c>
      <c r="J69" s="11">
        <f t="shared" si="20"/>
        <v>1.1999999999999993</v>
      </c>
      <c r="K69" s="11">
        <f t="shared" si="20"/>
        <v>0</v>
      </c>
      <c r="L69" s="11">
        <f t="shared" si="20"/>
        <v>1.5</v>
      </c>
      <c r="M69" s="11">
        <f t="shared" si="20"/>
        <v>3</v>
      </c>
      <c r="N69" s="11">
        <f t="shared" si="12"/>
        <v>9.6000000000000014</v>
      </c>
      <c r="O69" s="11" t="str">
        <f t="shared" si="13"/>
        <v/>
      </c>
    </row>
    <row r="70" spans="2:15" x14ac:dyDescent="0.3">
      <c r="B70" s="6">
        <v>19</v>
      </c>
      <c r="C70" s="11">
        <f t="shared" ref="C70:M70" si="21">MAX(C$10:C$20)-C19</f>
        <v>10.8</v>
      </c>
      <c r="D70" s="11">
        <f t="shared" si="21"/>
        <v>9.6000000000000014</v>
      </c>
      <c r="E70" s="11">
        <f t="shared" si="21"/>
        <v>8.4000000000000021</v>
      </c>
      <c r="F70" s="11">
        <f t="shared" si="21"/>
        <v>7.2000000000000011</v>
      </c>
      <c r="G70" s="11">
        <f t="shared" si="21"/>
        <v>6</v>
      </c>
      <c r="H70" s="11">
        <f t="shared" si="21"/>
        <v>4.8000000000000007</v>
      </c>
      <c r="I70" s="11">
        <f t="shared" si="21"/>
        <v>3.6000000000000014</v>
      </c>
      <c r="J70" s="11">
        <f t="shared" si="21"/>
        <v>2.3999999999999986</v>
      </c>
      <c r="K70" s="11">
        <f t="shared" si="21"/>
        <v>1.1999999999999993</v>
      </c>
      <c r="L70" s="11">
        <f t="shared" si="21"/>
        <v>0</v>
      </c>
      <c r="M70" s="11">
        <f t="shared" si="21"/>
        <v>1.5</v>
      </c>
      <c r="N70" s="11">
        <f t="shared" si="12"/>
        <v>10.8</v>
      </c>
      <c r="O70" s="11" t="str">
        <f t="shared" si="13"/>
        <v/>
      </c>
    </row>
    <row r="71" spans="2:15" x14ac:dyDescent="0.3">
      <c r="B71" s="6">
        <v>20</v>
      </c>
      <c r="C71" s="11">
        <f t="shared" ref="C71:M71" si="22">MAX(C$10:C$20)-C20</f>
        <v>12.000000000000002</v>
      </c>
      <c r="D71" s="11">
        <f t="shared" si="22"/>
        <v>10.8</v>
      </c>
      <c r="E71" s="11">
        <f t="shared" si="22"/>
        <v>9.6000000000000014</v>
      </c>
      <c r="F71" s="11">
        <f t="shared" si="22"/>
        <v>8.4000000000000021</v>
      </c>
      <c r="G71" s="11">
        <f t="shared" si="22"/>
        <v>7.2000000000000011</v>
      </c>
      <c r="H71" s="11">
        <f t="shared" si="22"/>
        <v>6</v>
      </c>
      <c r="I71" s="11">
        <f t="shared" si="22"/>
        <v>4.8000000000000007</v>
      </c>
      <c r="J71" s="11">
        <f t="shared" si="22"/>
        <v>3.6000000000000014</v>
      </c>
      <c r="K71" s="11">
        <f t="shared" si="22"/>
        <v>2.3999999999999986</v>
      </c>
      <c r="L71" s="11">
        <f t="shared" si="22"/>
        <v>1.1999999999999993</v>
      </c>
      <c r="M71" s="11">
        <f t="shared" si="22"/>
        <v>0</v>
      </c>
      <c r="N71" s="11">
        <f t="shared" si="12"/>
        <v>12.000000000000002</v>
      </c>
      <c r="O71" s="11" t="str">
        <f t="shared" si="13"/>
        <v/>
      </c>
    </row>
    <row r="72" spans="2:15" x14ac:dyDescent="0.3">
      <c r="B72" s="36" t="s">
        <v>76</v>
      </c>
      <c r="C72" s="36"/>
      <c r="D72" s="36"/>
      <c r="E72" s="36"/>
      <c r="F72" s="36"/>
      <c r="G72" s="36"/>
      <c r="H72" s="36"/>
      <c r="I72" s="36"/>
      <c r="J72" s="36"/>
      <c r="K72" s="36"/>
      <c r="L72" s="36"/>
      <c r="M72" s="36"/>
      <c r="N72" s="36"/>
      <c r="O72" s="36"/>
    </row>
    <row r="73" spans="2:15" x14ac:dyDescent="0.3">
      <c r="B73" s="8"/>
      <c r="C73" s="8"/>
      <c r="D73" s="8"/>
      <c r="E73" s="8"/>
      <c r="F73" s="8"/>
      <c r="G73" s="8"/>
      <c r="H73" s="8"/>
      <c r="I73" s="8"/>
      <c r="J73" s="8"/>
      <c r="K73" s="8"/>
      <c r="L73" s="8"/>
      <c r="M73" s="8"/>
      <c r="N73" s="8"/>
      <c r="O73" s="8"/>
    </row>
    <row r="75" spans="2:15" x14ac:dyDescent="0.3">
      <c r="B75" s="35" t="s">
        <v>42</v>
      </c>
      <c r="C75" s="35"/>
      <c r="D75" s="35"/>
      <c r="E75" s="35"/>
      <c r="F75" s="35"/>
      <c r="G75" s="35"/>
      <c r="H75" s="35"/>
      <c r="I75" s="35"/>
      <c r="J75" s="35"/>
      <c r="K75" s="35"/>
      <c r="L75" s="35"/>
      <c r="M75" s="35"/>
      <c r="N75" s="35"/>
      <c r="O75" s="35"/>
    </row>
    <row r="76" spans="2:15" x14ac:dyDescent="0.3">
      <c r="B76" s="6"/>
      <c r="C76" s="38" t="s">
        <v>20</v>
      </c>
      <c r="D76" s="38"/>
      <c r="E76" s="38"/>
      <c r="F76" s="38"/>
      <c r="G76" s="38"/>
      <c r="H76" s="38"/>
      <c r="I76" s="38"/>
      <c r="J76" s="38"/>
      <c r="K76" s="38"/>
      <c r="L76" s="38"/>
      <c r="M76" s="38"/>
      <c r="N76" s="6"/>
      <c r="O76" s="6"/>
    </row>
    <row r="77" spans="2:15" x14ac:dyDescent="0.3">
      <c r="B77" s="6" t="s">
        <v>21</v>
      </c>
      <c r="C77" s="6">
        <v>10</v>
      </c>
      <c r="D77" s="6">
        <v>11</v>
      </c>
      <c r="E77" s="6">
        <v>12</v>
      </c>
      <c r="F77" s="6">
        <v>13</v>
      </c>
      <c r="G77" s="6">
        <v>14</v>
      </c>
      <c r="H77" s="6">
        <v>15</v>
      </c>
      <c r="I77" s="6">
        <v>16</v>
      </c>
      <c r="J77" s="6">
        <v>17</v>
      </c>
      <c r="K77" s="6">
        <v>18</v>
      </c>
      <c r="L77" s="6">
        <v>19</v>
      </c>
      <c r="M77" s="6">
        <v>20</v>
      </c>
      <c r="N77" s="6" t="s">
        <v>14</v>
      </c>
      <c r="O77" s="6" t="s">
        <v>10</v>
      </c>
    </row>
    <row r="78" spans="2:15" x14ac:dyDescent="0.3">
      <c r="B78" s="6">
        <v>10</v>
      </c>
      <c r="C78" s="11">
        <f>IF($B78&gt;C$9,(C$9*$D$4)+($B78-C$9)*$D$5,$B78*$D$4)</f>
        <v>15</v>
      </c>
      <c r="D78" s="11">
        <f t="shared" ref="D78:M88" si="23">IF($B78&gt;D$9,(D$9*$D$4)+($B78-D$9)*$D$5,$B78*$D$4)</f>
        <v>15</v>
      </c>
      <c r="E78" s="11">
        <f t="shared" si="23"/>
        <v>15</v>
      </c>
      <c r="F78" s="11">
        <f t="shared" si="23"/>
        <v>15</v>
      </c>
      <c r="G78" s="11">
        <f t="shared" si="23"/>
        <v>15</v>
      </c>
      <c r="H78" s="11">
        <f t="shared" si="23"/>
        <v>15</v>
      </c>
      <c r="I78" s="11">
        <f t="shared" si="23"/>
        <v>15</v>
      </c>
      <c r="J78" s="11">
        <f t="shared" si="23"/>
        <v>15</v>
      </c>
      <c r="K78" s="11">
        <f t="shared" si="23"/>
        <v>15</v>
      </c>
      <c r="L78" s="11">
        <f t="shared" si="23"/>
        <v>15</v>
      </c>
      <c r="M78" s="11">
        <f>IF($B78&gt;M$9,(M$9*$D$4)+($B78-M$9)*$D$5,$B78*$D$4)</f>
        <v>15</v>
      </c>
      <c r="N78" s="11">
        <f>SUMPRODUCT(C78:M78,$C$91:$M$91)</f>
        <v>14.999999999999998</v>
      </c>
      <c r="O78" s="11" t="str">
        <f>IF(MAX($N$78:$N$88)=N78,"Maximum. Select this.","")</f>
        <v/>
      </c>
    </row>
    <row r="79" spans="2:15" x14ac:dyDescent="0.3">
      <c r="B79" s="6">
        <v>11</v>
      </c>
      <c r="C79" s="11">
        <f t="shared" ref="C79:C88" si="24">IF($B79&gt;C$9,(C$9*$D$4)+($B79-C$9)*$D$5,$B79*$D$4)</f>
        <v>13.8</v>
      </c>
      <c r="D79" s="11">
        <f t="shared" si="23"/>
        <v>16.5</v>
      </c>
      <c r="E79" s="11">
        <f t="shared" si="23"/>
        <v>16.5</v>
      </c>
      <c r="F79" s="11">
        <f t="shared" si="23"/>
        <v>16.5</v>
      </c>
      <c r="G79" s="11">
        <f t="shared" si="23"/>
        <v>16.5</v>
      </c>
      <c r="H79" s="11">
        <f t="shared" si="23"/>
        <v>16.5</v>
      </c>
      <c r="I79" s="11">
        <f t="shared" si="23"/>
        <v>16.5</v>
      </c>
      <c r="J79" s="11">
        <f t="shared" si="23"/>
        <v>16.5</v>
      </c>
      <c r="K79" s="11">
        <f t="shared" si="23"/>
        <v>16.5</v>
      </c>
      <c r="L79" s="11">
        <f t="shared" si="23"/>
        <v>16.5</v>
      </c>
      <c r="M79" s="11">
        <f t="shared" si="23"/>
        <v>16.5</v>
      </c>
      <c r="N79" s="11">
        <f t="shared" ref="N79:N88" si="25">SUMPRODUCT(C79:M79,$C$91:$M$91)</f>
        <v>16.445999999999998</v>
      </c>
      <c r="O79" s="11" t="str">
        <f t="shared" ref="O79:O88" si="26">IF(MAX($N$78:$N$88)=N79,"Maximum. Select this.","")</f>
        <v/>
      </c>
    </row>
    <row r="80" spans="2:15" x14ac:dyDescent="0.3">
      <c r="B80" s="6">
        <v>12</v>
      </c>
      <c r="C80" s="11">
        <f t="shared" si="24"/>
        <v>12.6</v>
      </c>
      <c r="D80" s="11">
        <f t="shared" si="23"/>
        <v>15.3</v>
      </c>
      <c r="E80" s="11">
        <f t="shared" si="23"/>
        <v>18</v>
      </c>
      <c r="F80" s="11">
        <f t="shared" si="23"/>
        <v>18</v>
      </c>
      <c r="G80" s="11">
        <f t="shared" si="23"/>
        <v>18</v>
      </c>
      <c r="H80" s="11">
        <f t="shared" si="23"/>
        <v>18</v>
      </c>
      <c r="I80" s="11">
        <f t="shared" si="23"/>
        <v>18</v>
      </c>
      <c r="J80" s="11">
        <f t="shared" si="23"/>
        <v>18</v>
      </c>
      <c r="K80" s="11">
        <f t="shared" si="23"/>
        <v>18</v>
      </c>
      <c r="L80" s="11">
        <f t="shared" si="23"/>
        <v>18</v>
      </c>
      <c r="M80" s="11">
        <f t="shared" si="23"/>
        <v>18</v>
      </c>
      <c r="N80" s="11">
        <f t="shared" si="25"/>
        <v>17.729999999999997</v>
      </c>
      <c r="O80" s="11" t="str">
        <f t="shared" si="26"/>
        <v/>
      </c>
    </row>
    <row r="81" spans="2:15" x14ac:dyDescent="0.3">
      <c r="B81" s="6">
        <v>13</v>
      </c>
      <c r="C81" s="11">
        <f t="shared" si="24"/>
        <v>11.399999999999999</v>
      </c>
      <c r="D81" s="11">
        <f t="shared" si="23"/>
        <v>14.1</v>
      </c>
      <c r="E81" s="11">
        <f t="shared" si="23"/>
        <v>16.8</v>
      </c>
      <c r="F81" s="11">
        <f t="shared" si="23"/>
        <v>19.5</v>
      </c>
      <c r="G81" s="11">
        <f t="shared" si="23"/>
        <v>19.5</v>
      </c>
      <c r="H81" s="11">
        <f t="shared" si="23"/>
        <v>19.5</v>
      </c>
      <c r="I81" s="11">
        <f t="shared" si="23"/>
        <v>19.5</v>
      </c>
      <c r="J81" s="11">
        <f t="shared" si="23"/>
        <v>19.5</v>
      </c>
      <c r="K81" s="11">
        <f t="shared" si="23"/>
        <v>19.5</v>
      </c>
      <c r="L81" s="11">
        <f t="shared" si="23"/>
        <v>19.5</v>
      </c>
      <c r="M81" s="11">
        <f t="shared" si="23"/>
        <v>19.5</v>
      </c>
      <c r="N81" s="11">
        <f t="shared" si="25"/>
        <v>18.771000000000001</v>
      </c>
      <c r="O81" s="11" t="str">
        <f t="shared" si="26"/>
        <v/>
      </c>
    </row>
    <row r="82" spans="2:15" x14ac:dyDescent="0.3">
      <c r="B82" s="6">
        <v>14</v>
      </c>
      <c r="C82" s="11">
        <f t="shared" si="24"/>
        <v>10.199999999999999</v>
      </c>
      <c r="D82" s="11">
        <f t="shared" si="23"/>
        <v>12.899999999999999</v>
      </c>
      <c r="E82" s="11">
        <f t="shared" si="23"/>
        <v>15.6</v>
      </c>
      <c r="F82" s="11">
        <f t="shared" si="23"/>
        <v>18.3</v>
      </c>
      <c r="G82" s="11">
        <f t="shared" si="23"/>
        <v>21</v>
      </c>
      <c r="H82" s="11">
        <f t="shared" si="23"/>
        <v>21</v>
      </c>
      <c r="I82" s="11">
        <f t="shared" si="23"/>
        <v>21</v>
      </c>
      <c r="J82" s="11">
        <f t="shared" si="23"/>
        <v>21</v>
      </c>
      <c r="K82" s="11">
        <f t="shared" si="23"/>
        <v>21</v>
      </c>
      <c r="L82" s="11">
        <f t="shared" si="23"/>
        <v>21</v>
      </c>
      <c r="M82" s="11">
        <f t="shared" si="23"/>
        <v>21</v>
      </c>
      <c r="N82" s="11">
        <f t="shared" si="25"/>
        <v>19.514999999999997</v>
      </c>
      <c r="O82" s="11" t="str">
        <f t="shared" si="26"/>
        <v/>
      </c>
    </row>
    <row r="83" spans="2:15" x14ac:dyDescent="0.3">
      <c r="B83" s="14">
        <v>15</v>
      </c>
      <c r="C83" s="13">
        <f t="shared" si="24"/>
        <v>9</v>
      </c>
      <c r="D83" s="13">
        <f t="shared" si="23"/>
        <v>11.7</v>
      </c>
      <c r="E83" s="13">
        <f t="shared" si="23"/>
        <v>14.399999999999999</v>
      </c>
      <c r="F83" s="13">
        <f t="shared" si="23"/>
        <v>17.100000000000001</v>
      </c>
      <c r="G83" s="13">
        <f t="shared" si="23"/>
        <v>19.8</v>
      </c>
      <c r="H83" s="13">
        <f t="shared" si="23"/>
        <v>22.5</v>
      </c>
      <c r="I83" s="13">
        <f t="shared" si="23"/>
        <v>22.5</v>
      </c>
      <c r="J83" s="13">
        <f t="shared" si="23"/>
        <v>22.5</v>
      </c>
      <c r="K83" s="13">
        <f t="shared" si="23"/>
        <v>22.5</v>
      </c>
      <c r="L83" s="13">
        <f t="shared" si="23"/>
        <v>22.5</v>
      </c>
      <c r="M83" s="13">
        <f t="shared" si="23"/>
        <v>22.5</v>
      </c>
      <c r="N83" s="13">
        <f t="shared" si="25"/>
        <v>19.908000000000001</v>
      </c>
      <c r="O83" s="13" t="str">
        <f t="shared" si="26"/>
        <v>Maximum. Select this.</v>
      </c>
    </row>
    <row r="84" spans="2:15" x14ac:dyDescent="0.3">
      <c r="B84" s="6">
        <v>16</v>
      </c>
      <c r="C84" s="11">
        <f t="shared" si="24"/>
        <v>7.7999999999999989</v>
      </c>
      <c r="D84" s="11">
        <f t="shared" si="23"/>
        <v>10.5</v>
      </c>
      <c r="E84" s="11">
        <f t="shared" si="23"/>
        <v>13.2</v>
      </c>
      <c r="F84" s="11">
        <f t="shared" si="23"/>
        <v>15.899999999999999</v>
      </c>
      <c r="G84" s="11">
        <f t="shared" si="23"/>
        <v>18.600000000000001</v>
      </c>
      <c r="H84" s="11">
        <f t="shared" si="23"/>
        <v>21.3</v>
      </c>
      <c r="I84" s="11">
        <f t="shared" si="23"/>
        <v>24</v>
      </c>
      <c r="J84" s="11">
        <f t="shared" si="23"/>
        <v>24</v>
      </c>
      <c r="K84" s="11">
        <f t="shared" si="23"/>
        <v>24</v>
      </c>
      <c r="L84" s="11">
        <f t="shared" si="23"/>
        <v>24</v>
      </c>
      <c r="M84" s="11">
        <f t="shared" si="23"/>
        <v>24</v>
      </c>
      <c r="N84" s="11">
        <f t="shared" si="25"/>
        <v>19.895999999999997</v>
      </c>
      <c r="O84" s="11" t="str">
        <f t="shared" si="26"/>
        <v/>
      </c>
    </row>
    <row r="85" spans="2:15" x14ac:dyDescent="0.3">
      <c r="B85" s="6">
        <v>17</v>
      </c>
      <c r="C85" s="11">
        <f t="shared" si="24"/>
        <v>6.5999999999999979</v>
      </c>
      <c r="D85" s="11">
        <f t="shared" si="23"/>
        <v>9.2999999999999989</v>
      </c>
      <c r="E85" s="11">
        <f t="shared" si="23"/>
        <v>12</v>
      </c>
      <c r="F85" s="11">
        <f t="shared" si="23"/>
        <v>14.7</v>
      </c>
      <c r="G85" s="11">
        <f t="shared" si="23"/>
        <v>17.399999999999999</v>
      </c>
      <c r="H85" s="11">
        <f t="shared" si="23"/>
        <v>20.100000000000001</v>
      </c>
      <c r="I85" s="11">
        <f t="shared" si="23"/>
        <v>22.8</v>
      </c>
      <c r="J85" s="11">
        <f t="shared" si="23"/>
        <v>25.5</v>
      </c>
      <c r="K85" s="11">
        <f t="shared" si="23"/>
        <v>25.5</v>
      </c>
      <c r="L85" s="11">
        <f t="shared" si="23"/>
        <v>25.5</v>
      </c>
      <c r="M85" s="11">
        <f t="shared" si="23"/>
        <v>25.5</v>
      </c>
      <c r="N85" s="11">
        <f t="shared" si="25"/>
        <v>19.398</v>
      </c>
      <c r="O85" s="11" t="str">
        <f t="shared" si="26"/>
        <v/>
      </c>
    </row>
    <row r="86" spans="2:15" x14ac:dyDescent="0.3">
      <c r="B86" s="6">
        <v>18</v>
      </c>
      <c r="C86" s="11">
        <f t="shared" si="24"/>
        <v>5.3999999999999986</v>
      </c>
      <c r="D86" s="11">
        <f t="shared" si="23"/>
        <v>8.0999999999999979</v>
      </c>
      <c r="E86" s="11">
        <f t="shared" si="23"/>
        <v>10.799999999999999</v>
      </c>
      <c r="F86" s="11">
        <f t="shared" si="23"/>
        <v>13.5</v>
      </c>
      <c r="G86" s="11">
        <f t="shared" si="23"/>
        <v>16.2</v>
      </c>
      <c r="H86" s="11">
        <f t="shared" si="23"/>
        <v>18.899999999999999</v>
      </c>
      <c r="I86" s="11">
        <f t="shared" si="23"/>
        <v>21.6</v>
      </c>
      <c r="J86" s="11">
        <f t="shared" si="23"/>
        <v>24.3</v>
      </c>
      <c r="K86" s="11">
        <f t="shared" si="23"/>
        <v>27</v>
      </c>
      <c r="L86" s="11">
        <f t="shared" si="23"/>
        <v>27</v>
      </c>
      <c r="M86" s="11">
        <f t="shared" si="23"/>
        <v>27</v>
      </c>
      <c r="N86" s="11">
        <f t="shared" si="25"/>
        <v>18.602999999999998</v>
      </c>
      <c r="O86" s="11" t="str">
        <f t="shared" si="26"/>
        <v/>
      </c>
    </row>
    <row r="87" spans="2:15" x14ac:dyDescent="0.3">
      <c r="B87" s="6">
        <v>19</v>
      </c>
      <c r="C87" s="11">
        <f t="shared" si="24"/>
        <v>4.1999999999999993</v>
      </c>
      <c r="D87" s="11">
        <f t="shared" si="23"/>
        <v>6.8999999999999986</v>
      </c>
      <c r="E87" s="11">
        <f t="shared" si="23"/>
        <v>9.5999999999999979</v>
      </c>
      <c r="F87" s="11">
        <f t="shared" si="23"/>
        <v>12.299999999999999</v>
      </c>
      <c r="G87" s="11">
        <f t="shared" si="23"/>
        <v>15</v>
      </c>
      <c r="H87" s="11">
        <f t="shared" si="23"/>
        <v>17.7</v>
      </c>
      <c r="I87" s="11">
        <f t="shared" si="23"/>
        <v>20.399999999999999</v>
      </c>
      <c r="J87" s="11">
        <f t="shared" si="23"/>
        <v>23.1</v>
      </c>
      <c r="K87" s="11">
        <f t="shared" si="23"/>
        <v>25.8</v>
      </c>
      <c r="L87" s="11">
        <f t="shared" si="23"/>
        <v>28.5</v>
      </c>
      <c r="M87" s="11">
        <f t="shared" si="23"/>
        <v>28.5</v>
      </c>
      <c r="N87" s="11">
        <f t="shared" si="25"/>
        <v>17.619000000000003</v>
      </c>
      <c r="O87" s="11" t="str">
        <f t="shared" si="26"/>
        <v/>
      </c>
    </row>
    <row r="88" spans="2:15" x14ac:dyDescent="0.3">
      <c r="B88" s="6">
        <v>20</v>
      </c>
      <c r="C88" s="11">
        <f t="shared" si="24"/>
        <v>2.9999999999999982</v>
      </c>
      <c r="D88" s="11">
        <f t="shared" si="23"/>
        <v>5.6999999999999993</v>
      </c>
      <c r="E88" s="11">
        <f t="shared" si="23"/>
        <v>8.3999999999999986</v>
      </c>
      <c r="F88" s="11">
        <f t="shared" si="23"/>
        <v>11.099999999999998</v>
      </c>
      <c r="G88" s="11">
        <f t="shared" si="23"/>
        <v>13.799999999999999</v>
      </c>
      <c r="H88" s="11">
        <f t="shared" si="23"/>
        <v>16.5</v>
      </c>
      <c r="I88" s="11">
        <f t="shared" si="23"/>
        <v>19.2</v>
      </c>
      <c r="J88" s="11">
        <f t="shared" si="23"/>
        <v>21.9</v>
      </c>
      <c r="K88" s="11">
        <f t="shared" si="23"/>
        <v>24.6</v>
      </c>
      <c r="L88" s="11">
        <f t="shared" si="23"/>
        <v>27.3</v>
      </c>
      <c r="M88" s="11">
        <f t="shared" si="23"/>
        <v>30</v>
      </c>
      <c r="N88" s="11">
        <f t="shared" si="25"/>
        <v>16.499999999999996</v>
      </c>
      <c r="O88" s="11" t="str">
        <f t="shared" si="26"/>
        <v/>
      </c>
    </row>
    <row r="89" spans="2:15" x14ac:dyDescent="0.3">
      <c r="B89" s="36" t="s">
        <v>78</v>
      </c>
      <c r="C89" s="36"/>
      <c r="D89" s="36"/>
      <c r="E89" s="36"/>
      <c r="F89" s="36"/>
      <c r="G89" s="36"/>
      <c r="H89" s="36"/>
      <c r="I89" s="36"/>
      <c r="J89" s="36"/>
      <c r="K89" s="36"/>
      <c r="L89" s="36"/>
      <c r="M89" s="36"/>
      <c r="N89" s="36"/>
      <c r="O89" s="36"/>
    </row>
    <row r="90" spans="2:15" x14ac:dyDescent="0.3">
      <c r="B90" s="8"/>
      <c r="C90" s="8"/>
      <c r="D90" s="8"/>
      <c r="E90" s="8"/>
      <c r="F90" s="8"/>
      <c r="G90" s="8"/>
      <c r="H90" s="8"/>
      <c r="I90" s="8"/>
      <c r="J90" s="8"/>
      <c r="K90" s="8"/>
      <c r="L90" s="8"/>
      <c r="M90" s="8"/>
      <c r="N90" s="8"/>
      <c r="O90" s="8"/>
    </row>
    <row r="91" spans="2:15" x14ac:dyDescent="0.3">
      <c r="B91" s="10" t="s">
        <v>19</v>
      </c>
      <c r="C91" s="10">
        <v>0.02</v>
      </c>
      <c r="D91" s="10">
        <v>0.06</v>
      </c>
      <c r="E91" s="10">
        <v>0.09</v>
      </c>
      <c r="F91" s="10">
        <v>0.11</v>
      </c>
      <c r="G91" s="10">
        <v>0.13</v>
      </c>
      <c r="H91" s="10">
        <v>0.15</v>
      </c>
      <c r="I91" s="10">
        <v>0.18</v>
      </c>
      <c r="J91" s="10">
        <v>0.11</v>
      </c>
      <c r="K91" s="10">
        <v>7.0000000000000007E-2</v>
      </c>
      <c r="L91" s="10">
        <v>0.05</v>
      </c>
      <c r="M91" s="10">
        <v>0.03</v>
      </c>
      <c r="N91" s="3"/>
      <c r="O91" s="3"/>
    </row>
    <row r="92" spans="2:15" x14ac:dyDescent="0.3">
      <c r="B92" s="8"/>
      <c r="C92" s="8"/>
      <c r="D92" s="8"/>
      <c r="E92" s="8"/>
      <c r="F92" s="8"/>
      <c r="G92" s="8"/>
      <c r="H92" s="8"/>
      <c r="I92" s="8"/>
      <c r="J92" s="8"/>
      <c r="K92" s="8"/>
      <c r="L92" s="8"/>
      <c r="M92" s="8"/>
      <c r="N92" s="8"/>
      <c r="O92" s="8"/>
    </row>
    <row r="93" spans="2:15" x14ac:dyDescent="0.3">
      <c r="B93" s="8"/>
      <c r="C93" s="8"/>
      <c r="D93" s="8"/>
      <c r="E93" s="8"/>
      <c r="F93" s="8"/>
      <c r="G93" s="8"/>
      <c r="H93" s="8"/>
      <c r="I93" s="8"/>
      <c r="J93" s="8"/>
      <c r="K93" s="8"/>
      <c r="L93" s="8"/>
      <c r="M93" s="8"/>
      <c r="N93" s="8"/>
      <c r="O93" s="8"/>
    </row>
    <row r="94" spans="2:15" x14ac:dyDescent="0.3">
      <c r="B94" s="35" t="s">
        <v>41</v>
      </c>
      <c r="C94" s="35"/>
      <c r="D94" s="35"/>
      <c r="E94" s="35"/>
      <c r="F94" s="35"/>
      <c r="G94" s="35"/>
      <c r="H94" s="35"/>
      <c r="I94" s="35"/>
      <c r="J94" s="35"/>
      <c r="K94" s="35"/>
      <c r="L94" s="35"/>
      <c r="M94" s="35"/>
      <c r="N94" s="35"/>
      <c r="O94" s="35"/>
    </row>
    <row r="95" spans="2:15" x14ac:dyDescent="0.3">
      <c r="B95" s="6"/>
      <c r="C95" s="38" t="s">
        <v>20</v>
      </c>
      <c r="D95" s="38"/>
      <c r="E95" s="38"/>
      <c r="F95" s="38"/>
      <c r="G95" s="38"/>
      <c r="H95" s="38"/>
      <c r="I95" s="38"/>
      <c r="J95" s="38"/>
      <c r="K95" s="38"/>
      <c r="L95" s="38"/>
      <c r="M95" s="38"/>
      <c r="N95" s="6"/>
      <c r="O95" s="6"/>
    </row>
    <row r="96" spans="2:15" x14ac:dyDescent="0.3">
      <c r="B96" s="6" t="s">
        <v>21</v>
      </c>
      <c r="C96" s="6">
        <v>10</v>
      </c>
      <c r="D96" s="6">
        <v>11</v>
      </c>
      <c r="E96" s="6">
        <v>12</v>
      </c>
      <c r="F96" s="6">
        <v>13</v>
      </c>
      <c r="G96" s="6">
        <v>14</v>
      </c>
      <c r="H96" s="6">
        <v>15</v>
      </c>
      <c r="I96" s="6">
        <v>16</v>
      </c>
      <c r="J96" s="6">
        <v>17</v>
      </c>
      <c r="K96" s="6">
        <v>18</v>
      </c>
      <c r="L96" s="6">
        <v>19</v>
      </c>
      <c r="M96" s="6">
        <v>20</v>
      </c>
      <c r="N96" s="6" t="s">
        <v>17</v>
      </c>
      <c r="O96" s="6" t="s">
        <v>10</v>
      </c>
    </row>
    <row r="97" spans="2:15" x14ac:dyDescent="0.3">
      <c r="B97" s="6">
        <v>10</v>
      </c>
      <c r="C97" s="11">
        <f>MAX(C$10:C$20)-C10</f>
        <v>0</v>
      </c>
      <c r="D97" s="11">
        <f t="shared" ref="D97:M97" si="27">MAX(D$10:D$20)-D10</f>
        <v>1.5</v>
      </c>
      <c r="E97" s="11">
        <f t="shared" si="27"/>
        <v>3</v>
      </c>
      <c r="F97" s="11">
        <f t="shared" si="27"/>
        <v>4.5</v>
      </c>
      <c r="G97" s="11">
        <f t="shared" si="27"/>
        <v>6</v>
      </c>
      <c r="H97" s="11">
        <f t="shared" si="27"/>
        <v>7.5</v>
      </c>
      <c r="I97" s="11">
        <f t="shared" si="27"/>
        <v>9</v>
      </c>
      <c r="J97" s="11">
        <f t="shared" si="27"/>
        <v>10.5</v>
      </c>
      <c r="K97" s="11">
        <f t="shared" si="27"/>
        <v>12</v>
      </c>
      <c r="L97" s="11">
        <f t="shared" si="27"/>
        <v>13.5</v>
      </c>
      <c r="M97" s="11">
        <f t="shared" si="27"/>
        <v>15</v>
      </c>
      <c r="N97" s="11">
        <f>SUMPRODUCT($C$91:$M$91,C97:M97)</f>
        <v>7.5</v>
      </c>
      <c r="O97" s="11" t="str">
        <f>IF(MIN($N$97:$N$107)=N97,"Minimum. Select this.","")</f>
        <v/>
      </c>
    </row>
    <row r="98" spans="2:15" x14ac:dyDescent="0.3">
      <c r="B98" s="6">
        <v>11</v>
      </c>
      <c r="C98" s="11">
        <f t="shared" ref="C98:M98" si="28">MAX(C$10:C$20)-C11</f>
        <v>1.1999999999999993</v>
      </c>
      <c r="D98" s="11">
        <f t="shared" si="28"/>
        <v>0</v>
      </c>
      <c r="E98" s="11">
        <f t="shared" si="28"/>
        <v>1.5</v>
      </c>
      <c r="F98" s="11">
        <f t="shared" si="28"/>
        <v>3</v>
      </c>
      <c r="G98" s="11">
        <f t="shared" si="28"/>
        <v>4.5</v>
      </c>
      <c r="H98" s="11">
        <f t="shared" si="28"/>
        <v>6</v>
      </c>
      <c r="I98" s="11">
        <f t="shared" si="28"/>
        <v>7.5</v>
      </c>
      <c r="J98" s="11">
        <f t="shared" si="28"/>
        <v>9</v>
      </c>
      <c r="K98" s="11">
        <f t="shared" si="28"/>
        <v>10.5</v>
      </c>
      <c r="L98" s="11">
        <f t="shared" si="28"/>
        <v>12</v>
      </c>
      <c r="M98" s="11">
        <f t="shared" si="28"/>
        <v>13.5</v>
      </c>
      <c r="N98" s="11">
        <f t="shared" ref="N98:N107" si="29">SUMPRODUCT($C$91:$M$91,C98:M98)</f>
        <v>6.0540000000000012</v>
      </c>
      <c r="O98" s="11" t="str">
        <f t="shared" ref="O98:O107" si="30">IF(MIN($N$97:$N$107)=N98,"Minimum. Select this.","")</f>
        <v/>
      </c>
    </row>
    <row r="99" spans="2:15" x14ac:dyDescent="0.3">
      <c r="B99" s="6">
        <v>12</v>
      </c>
      <c r="C99" s="11">
        <f t="shared" ref="C99:M99" si="31">MAX(C$10:C$20)-C12</f>
        <v>2.4000000000000004</v>
      </c>
      <c r="D99" s="11">
        <f t="shared" si="31"/>
        <v>1.1999999999999993</v>
      </c>
      <c r="E99" s="11">
        <f t="shared" si="31"/>
        <v>0</v>
      </c>
      <c r="F99" s="11">
        <f t="shared" si="31"/>
        <v>1.5</v>
      </c>
      <c r="G99" s="11">
        <f t="shared" si="31"/>
        <v>3</v>
      </c>
      <c r="H99" s="11">
        <f t="shared" si="31"/>
        <v>4.5</v>
      </c>
      <c r="I99" s="11">
        <f t="shared" si="31"/>
        <v>6</v>
      </c>
      <c r="J99" s="11">
        <f t="shared" si="31"/>
        <v>7.5</v>
      </c>
      <c r="K99" s="11">
        <f t="shared" si="31"/>
        <v>9</v>
      </c>
      <c r="L99" s="11">
        <f t="shared" si="31"/>
        <v>10.5</v>
      </c>
      <c r="M99" s="11">
        <f t="shared" si="31"/>
        <v>12</v>
      </c>
      <c r="N99" s="11">
        <f t="shared" si="29"/>
        <v>4.7700000000000005</v>
      </c>
      <c r="O99" s="11" t="str">
        <f t="shared" si="30"/>
        <v/>
      </c>
    </row>
    <row r="100" spans="2:15" x14ac:dyDescent="0.3">
      <c r="B100" s="6">
        <v>13</v>
      </c>
      <c r="C100" s="11">
        <f t="shared" ref="C100:M100" si="32">MAX(C$10:C$20)-C13</f>
        <v>3.6000000000000014</v>
      </c>
      <c r="D100" s="11">
        <f t="shared" si="32"/>
        <v>2.4000000000000004</v>
      </c>
      <c r="E100" s="11">
        <f t="shared" si="32"/>
        <v>1.1999999999999993</v>
      </c>
      <c r="F100" s="11">
        <f t="shared" si="32"/>
        <v>0</v>
      </c>
      <c r="G100" s="11">
        <f t="shared" si="32"/>
        <v>1.5</v>
      </c>
      <c r="H100" s="11">
        <f t="shared" si="32"/>
        <v>3</v>
      </c>
      <c r="I100" s="11">
        <f t="shared" si="32"/>
        <v>4.5</v>
      </c>
      <c r="J100" s="11">
        <f t="shared" si="32"/>
        <v>6</v>
      </c>
      <c r="K100" s="11">
        <f t="shared" si="32"/>
        <v>7.5</v>
      </c>
      <c r="L100" s="11">
        <f t="shared" si="32"/>
        <v>9</v>
      </c>
      <c r="M100" s="11">
        <f t="shared" si="32"/>
        <v>10.5</v>
      </c>
      <c r="N100" s="11">
        <f t="shared" si="29"/>
        <v>3.7290000000000001</v>
      </c>
      <c r="O100" s="11" t="str">
        <f t="shared" si="30"/>
        <v/>
      </c>
    </row>
    <row r="101" spans="2:15" x14ac:dyDescent="0.3">
      <c r="B101" s="6">
        <v>14</v>
      </c>
      <c r="C101" s="11">
        <f t="shared" ref="C101:M101" si="33">MAX(C$10:C$20)-C14</f>
        <v>4.8000000000000007</v>
      </c>
      <c r="D101" s="11">
        <f t="shared" si="33"/>
        <v>3.6000000000000014</v>
      </c>
      <c r="E101" s="11">
        <f t="shared" si="33"/>
        <v>2.4000000000000004</v>
      </c>
      <c r="F101" s="11">
        <f t="shared" si="33"/>
        <v>1.1999999999999993</v>
      </c>
      <c r="G101" s="11">
        <f t="shared" si="33"/>
        <v>0</v>
      </c>
      <c r="H101" s="11">
        <f t="shared" si="33"/>
        <v>1.5</v>
      </c>
      <c r="I101" s="11">
        <f t="shared" si="33"/>
        <v>3</v>
      </c>
      <c r="J101" s="11">
        <f t="shared" si="33"/>
        <v>4.5</v>
      </c>
      <c r="K101" s="11">
        <f t="shared" si="33"/>
        <v>6</v>
      </c>
      <c r="L101" s="11">
        <f t="shared" si="33"/>
        <v>7.5</v>
      </c>
      <c r="M101" s="11">
        <f t="shared" si="33"/>
        <v>9</v>
      </c>
      <c r="N101" s="11">
        <f t="shared" si="29"/>
        <v>2.9849999999999999</v>
      </c>
      <c r="O101" s="11" t="str">
        <f t="shared" si="30"/>
        <v/>
      </c>
    </row>
    <row r="102" spans="2:15" x14ac:dyDescent="0.3">
      <c r="B102" s="14">
        <v>15</v>
      </c>
      <c r="C102" s="13">
        <f t="shared" ref="C102:M102" si="34">MAX(C$10:C$20)-C15</f>
        <v>6</v>
      </c>
      <c r="D102" s="13">
        <f t="shared" si="34"/>
        <v>4.8000000000000007</v>
      </c>
      <c r="E102" s="13">
        <f t="shared" si="34"/>
        <v>3.6000000000000014</v>
      </c>
      <c r="F102" s="13">
        <f t="shared" si="34"/>
        <v>2.3999999999999986</v>
      </c>
      <c r="G102" s="13">
        <f t="shared" si="34"/>
        <v>1.1999999999999993</v>
      </c>
      <c r="H102" s="13">
        <f t="shared" si="34"/>
        <v>0</v>
      </c>
      <c r="I102" s="13">
        <f t="shared" si="34"/>
        <v>1.5</v>
      </c>
      <c r="J102" s="13">
        <f t="shared" si="34"/>
        <v>3</v>
      </c>
      <c r="K102" s="13">
        <f t="shared" si="34"/>
        <v>4.5</v>
      </c>
      <c r="L102" s="13">
        <f t="shared" si="34"/>
        <v>6</v>
      </c>
      <c r="M102" s="13">
        <f t="shared" si="34"/>
        <v>7.5</v>
      </c>
      <c r="N102" s="13">
        <f t="shared" si="29"/>
        <v>2.5920000000000001</v>
      </c>
      <c r="O102" s="13" t="str">
        <f t="shared" si="30"/>
        <v>Minimum. Select this.</v>
      </c>
    </row>
    <row r="103" spans="2:15" x14ac:dyDescent="0.3">
      <c r="B103" s="6">
        <v>16</v>
      </c>
      <c r="C103" s="11">
        <f t="shared" ref="C103:M103" si="35">MAX(C$10:C$20)-C16</f>
        <v>7.2000000000000011</v>
      </c>
      <c r="D103" s="11">
        <f t="shared" si="35"/>
        <v>6</v>
      </c>
      <c r="E103" s="11">
        <f t="shared" si="35"/>
        <v>4.8000000000000007</v>
      </c>
      <c r="F103" s="11">
        <f t="shared" si="35"/>
        <v>3.6000000000000014</v>
      </c>
      <c r="G103" s="11">
        <f t="shared" si="35"/>
        <v>2.3999999999999986</v>
      </c>
      <c r="H103" s="11">
        <f t="shared" si="35"/>
        <v>1.1999999999999993</v>
      </c>
      <c r="I103" s="11">
        <f t="shared" si="35"/>
        <v>0</v>
      </c>
      <c r="J103" s="11">
        <f t="shared" si="35"/>
        <v>1.5</v>
      </c>
      <c r="K103" s="11">
        <f t="shared" si="35"/>
        <v>3</v>
      </c>
      <c r="L103" s="11">
        <f t="shared" si="35"/>
        <v>4.5</v>
      </c>
      <c r="M103" s="11">
        <f t="shared" si="35"/>
        <v>6</v>
      </c>
      <c r="N103" s="11">
        <f t="shared" si="29"/>
        <v>2.6040000000000005</v>
      </c>
      <c r="O103" s="11" t="str">
        <f t="shared" si="30"/>
        <v/>
      </c>
    </row>
    <row r="104" spans="2:15" x14ac:dyDescent="0.3">
      <c r="B104" s="6">
        <v>17</v>
      </c>
      <c r="C104" s="11">
        <f t="shared" ref="C104:M104" si="36">MAX(C$10:C$20)-C17</f>
        <v>8.4000000000000021</v>
      </c>
      <c r="D104" s="11">
        <f t="shared" si="36"/>
        <v>7.2000000000000011</v>
      </c>
      <c r="E104" s="11">
        <f t="shared" si="36"/>
        <v>6</v>
      </c>
      <c r="F104" s="11">
        <f t="shared" si="36"/>
        <v>4.8000000000000007</v>
      </c>
      <c r="G104" s="11">
        <f t="shared" si="36"/>
        <v>3.6000000000000014</v>
      </c>
      <c r="H104" s="11">
        <f t="shared" si="36"/>
        <v>2.3999999999999986</v>
      </c>
      <c r="I104" s="11">
        <f t="shared" si="36"/>
        <v>1.1999999999999993</v>
      </c>
      <c r="J104" s="11">
        <f t="shared" si="36"/>
        <v>0</v>
      </c>
      <c r="K104" s="11">
        <f t="shared" si="36"/>
        <v>1.5</v>
      </c>
      <c r="L104" s="11">
        <f t="shared" si="36"/>
        <v>3</v>
      </c>
      <c r="M104" s="11">
        <f t="shared" si="36"/>
        <v>4.5</v>
      </c>
      <c r="N104" s="11">
        <f t="shared" si="29"/>
        <v>3.1019999999999994</v>
      </c>
      <c r="O104" s="11" t="str">
        <f t="shared" si="30"/>
        <v/>
      </c>
    </row>
    <row r="105" spans="2:15" x14ac:dyDescent="0.3">
      <c r="B105" s="6">
        <v>18</v>
      </c>
      <c r="C105" s="11">
        <f t="shared" ref="C105:M105" si="37">MAX(C$10:C$20)-C18</f>
        <v>9.6000000000000014</v>
      </c>
      <c r="D105" s="11">
        <f t="shared" si="37"/>
        <v>8.4000000000000021</v>
      </c>
      <c r="E105" s="11">
        <f t="shared" si="37"/>
        <v>7.2000000000000011</v>
      </c>
      <c r="F105" s="11">
        <f t="shared" si="37"/>
        <v>6</v>
      </c>
      <c r="G105" s="11">
        <f t="shared" si="37"/>
        <v>4.8000000000000007</v>
      </c>
      <c r="H105" s="11">
        <f t="shared" si="37"/>
        <v>3.6000000000000014</v>
      </c>
      <c r="I105" s="11">
        <f t="shared" si="37"/>
        <v>2.3999999999999986</v>
      </c>
      <c r="J105" s="11">
        <f t="shared" si="37"/>
        <v>1.1999999999999993</v>
      </c>
      <c r="K105" s="11">
        <f t="shared" si="37"/>
        <v>0</v>
      </c>
      <c r="L105" s="11">
        <f t="shared" si="37"/>
        <v>1.5</v>
      </c>
      <c r="M105" s="11">
        <f t="shared" si="37"/>
        <v>3</v>
      </c>
      <c r="N105" s="11">
        <f t="shared" si="29"/>
        <v>3.8970000000000007</v>
      </c>
      <c r="O105" s="11" t="str">
        <f t="shared" si="30"/>
        <v/>
      </c>
    </row>
    <row r="106" spans="2:15" x14ac:dyDescent="0.3">
      <c r="B106" s="6">
        <v>19</v>
      </c>
      <c r="C106" s="11">
        <f t="shared" ref="C106:M106" si="38">MAX(C$10:C$20)-C19</f>
        <v>10.8</v>
      </c>
      <c r="D106" s="11">
        <f t="shared" si="38"/>
        <v>9.6000000000000014</v>
      </c>
      <c r="E106" s="11">
        <f t="shared" si="38"/>
        <v>8.4000000000000021</v>
      </c>
      <c r="F106" s="11">
        <f t="shared" si="38"/>
        <v>7.2000000000000011</v>
      </c>
      <c r="G106" s="11">
        <f t="shared" si="38"/>
        <v>6</v>
      </c>
      <c r="H106" s="11">
        <f t="shared" si="38"/>
        <v>4.8000000000000007</v>
      </c>
      <c r="I106" s="11">
        <f t="shared" si="38"/>
        <v>3.6000000000000014</v>
      </c>
      <c r="J106" s="11">
        <f t="shared" si="38"/>
        <v>2.3999999999999986</v>
      </c>
      <c r="K106" s="11">
        <f t="shared" si="38"/>
        <v>1.1999999999999993</v>
      </c>
      <c r="L106" s="11">
        <f t="shared" si="38"/>
        <v>0</v>
      </c>
      <c r="M106" s="11">
        <f t="shared" si="38"/>
        <v>1.5</v>
      </c>
      <c r="N106" s="11">
        <f t="shared" si="29"/>
        <v>4.8810000000000002</v>
      </c>
      <c r="O106" s="11" t="str">
        <f t="shared" si="30"/>
        <v/>
      </c>
    </row>
    <row r="107" spans="2:15" x14ac:dyDescent="0.3">
      <c r="B107" s="6">
        <v>20</v>
      </c>
      <c r="C107" s="11">
        <f t="shared" ref="C107:M107" si="39">MAX(C$10:C$20)-C20</f>
        <v>12.000000000000002</v>
      </c>
      <c r="D107" s="11">
        <f t="shared" si="39"/>
        <v>10.8</v>
      </c>
      <c r="E107" s="11">
        <f t="shared" si="39"/>
        <v>9.6000000000000014</v>
      </c>
      <c r="F107" s="11">
        <f t="shared" si="39"/>
        <v>8.4000000000000021</v>
      </c>
      <c r="G107" s="11">
        <f t="shared" si="39"/>
        <v>7.2000000000000011</v>
      </c>
      <c r="H107" s="11">
        <f t="shared" si="39"/>
        <v>6</v>
      </c>
      <c r="I107" s="11">
        <f t="shared" si="39"/>
        <v>4.8000000000000007</v>
      </c>
      <c r="J107" s="11">
        <f t="shared" si="39"/>
        <v>3.6000000000000014</v>
      </c>
      <c r="K107" s="11">
        <f t="shared" si="39"/>
        <v>2.3999999999999986</v>
      </c>
      <c r="L107" s="11">
        <f t="shared" si="39"/>
        <v>1.1999999999999993</v>
      </c>
      <c r="M107" s="11">
        <f t="shared" si="39"/>
        <v>0</v>
      </c>
      <c r="N107" s="11">
        <f t="shared" si="29"/>
        <v>6</v>
      </c>
      <c r="O107" s="11" t="str">
        <f t="shared" si="30"/>
        <v/>
      </c>
    </row>
    <row r="108" spans="2:15" x14ac:dyDescent="0.3">
      <c r="B108" s="36" t="s">
        <v>79</v>
      </c>
      <c r="C108" s="36"/>
      <c r="D108" s="36"/>
      <c r="E108" s="36"/>
      <c r="F108" s="36"/>
      <c r="G108" s="36"/>
      <c r="H108" s="36"/>
      <c r="I108" s="36"/>
      <c r="J108" s="36"/>
      <c r="K108" s="36"/>
      <c r="L108" s="36"/>
      <c r="M108" s="36"/>
      <c r="N108" s="36"/>
      <c r="O108" s="36"/>
    </row>
    <row r="111" spans="2:15" x14ac:dyDescent="0.3">
      <c r="B111" s="37" t="s">
        <v>26</v>
      </c>
      <c r="C111" s="37"/>
      <c r="D111" s="37"/>
      <c r="E111" s="37"/>
      <c r="F111" s="37"/>
      <c r="G111" s="37"/>
      <c r="H111" s="37"/>
      <c r="I111" s="37"/>
      <c r="J111" s="37"/>
      <c r="K111" s="37"/>
      <c r="L111" s="37"/>
      <c r="M111" s="37"/>
      <c r="N111" s="37"/>
    </row>
    <row r="112" spans="2:15" x14ac:dyDescent="0.3">
      <c r="B112" s="2"/>
      <c r="C112" s="37" t="s">
        <v>20</v>
      </c>
      <c r="D112" s="37"/>
      <c r="E112" s="37"/>
      <c r="F112" s="37"/>
      <c r="G112" s="37"/>
      <c r="H112" s="37"/>
      <c r="I112" s="37"/>
      <c r="J112" s="37"/>
      <c r="K112" s="37"/>
      <c r="L112" s="37"/>
      <c r="M112" s="37"/>
    </row>
    <row r="113" spans="2:15" x14ac:dyDescent="0.3">
      <c r="B113" s="15" t="s">
        <v>81</v>
      </c>
      <c r="C113" s="6">
        <v>10</v>
      </c>
      <c r="D113" s="6">
        <v>11</v>
      </c>
      <c r="E113" s="6">
        <v>12</v>
      </c>
      <c r="F113" s="6">
        <v>13</v>
      </c>
      <c r="G113" s="6">
        <v>14</v>
      </c>
      <c r="H113" s="6">
        <v>15</v>
      </c>
      <c r="I113" s="6">
        <v>16</v>
      </c>
      <c r="J113" s="6">
        <v>17</v>
      </c>
      <c r="K113" s="6">
        <v>18</v>
      </c>
      <c r="L113" s="6">
        <v>19</v>
      </c>
      <c r="M113" s="6">
        <v>20</v>
      </c>
    </row>
    <row r="114" spans="2:15" x14ac:dyDescent="0.3">
      <c r="B114" s="15" t="s">
        <v>80</v>
      </c>
      <c r="C114" s="11">
        <f>MAX(C10:C20)</f>
        <v>15</v>
      </c>
      <c r="D114" s="11">
        <f t="shared" ref="D114:L114" si="40">MAX(D10:D20)</f>
        <v>16.5</v>
      </c>
      <c r="E114" s="11">
        <f t="shared" si="40"/>
        <v>18</v>
      </c>
      <c r="F114" s="11">
        <f t="shared" si="40"/>
        <v>19.5</v>
      </c>
      <c r="G114" s="11">
        <f t="shared" si="40"/>
        <v>21</v>
      </c>
      <c r="H114" s="11">
        <f t="shared" si="40"/>
        <v>22.5</v>
      </c>
      <c r="I114" s="11">
        <f t="shared" si="40"/>
        <v>24</v>
      </c>
      <c r="J114" s="11">
        <f t="shared" si="40"/>
        <v>25.5</v>
      </c>
      <c r="K114" s="11">
        <f t="shared" si="40"/>
        <v>27</v>
      </c>
      <c r="L114" s="11">
        <f t="shared" si="40"/>
        <v>28.5</v>
      </c>
      <c r="M114" s="11">
        <f>MAX(M10:M20)</f>
        <v>30</v>
      </c>
      <c r="N114" s="4"/>
    </row>
    <row r="115" spans="2:15" x14ac:dyDescent="0.3">
      <c r="B115" s="10" t="s">
        <v>19</v>
      </c>
      <c r="C115" s="10">
        <v>0.02</v>
      </c>
      <c r="D115" s="10">
        <v>0.06</v>
      </c>
      <c r="E115" s="10">
        <v>0.09</v>
      </c>
      <c r="F115" s="10">
        <v>0.11</v>
      </c>
      <c r="G115" s="10">
        <v>0.13</v>
      </c>
      <c r="H115" s="10">
        <v>0.15</v>
      </c>
      <c r="I115" s="10">
        <v>0.18</v>
      </c>
      <c r="J115" s="10">
        <v>0.11</v>
      </c>
      <c r="K115" s="10">
        <v>7.0000000000000007E-2</v>
      </c>
      <c r="L115" s="10">
        <v>0.05</v>
      </c>
      <c r="M115" s="10">
        <v>0.03</v>
      </c>
    </row>
    <row r="116" spans="2:15" x14ac:dyDescent="0.3">
      <c r="B116" s="38" t="s">
        <v>82</v>
      </c>
      <c r="C116" s="38"/>
      <c r="D116" s="38"/>
      <c r="E116" s="38"/>
      <c r="F116" s="16">
        <f>SUMPRODUCT(C114:M114,C115:M115)</f>
        <v>22.5</v>
      </c>
      <c r="N116" s="4"/>
    </row>
    <row r="117" spans="2:15" x14ac:dyDescent="0.3">
      <c r="B117" s="38" t="s">
        <v>83</v>
      </c>
      <c r="C117" s="38"/>
      <c r="D117" s="38"/>
      <c r="E117" s="38"/>
      <c r="F117" s="11">
        <f>N83</f>
        <v>19.908000000000001</v>
      </c>
    </row>
    <row r="118" spans="2:15" x14ac:dyDescent="0.3">
      <c r="B118" s="41" t="s">
        <v>84</v>
      </c>
      <c r="C118" s="41"/>
      <c r="D118" s="41"/>
      <c r="E118" s="41"/>
      <c r="F118" s="17">
        <f>F116-F117</f>
        <v>2.5919999999999987</v>
      </c>
    </row>
    <row r="119" spans="2:15" x14ac:dyDescent="0.3">
      <c r="B119" s="42" t="s">
        <v>85</v>
      </c>
      <c r="C119" s="43"/>
      <c r="D119" s="43"/>
      <c r="E119" s="43"/>
      <c r="F119" s="43"/>
      <c r="G119" s="43"/>
      <c r="H119" s="43"/>
      <c r="I119" s="43"/>
      <c r="J119" s="43"/>
      <c r="K119" s="43"/>
      <c r="L119" s="43"/>
      <c r="M119" s="43"/>
      <c r="N119" s="43"/>
      <c r="O119" s="43"/>
    </row>
    <row r="122" spans="2:15" ht="14.4" customHeight="1" x14ac:dyDescent="0.3">
      <c r="B122" s="40" t="s">
        <v>86</v>
      </c>
      <c r="C122" s="40"/>
      <c r="D122" s="40"/>
      <c r="E122" s="40"/>
      <c r="F122" s="40"/>
      <c r="G122" s="40"/>
      <c r="H122" s="40"/>
      <c r="I122" s="40"/>
      <c r="J122" s="40"/>
      <c r="K122" s="40"/>
      <c r="L122" s="40"/>
      <c r="M122" s="40"/>
      <c r="N122" s="40"/>
      <c r="O122" s="40"/>
    </row>
    <row r="123" spans="2:15" x14ac:dyDescent="0.3">
      <c r="B123" s="40"/>
      <c r="C123" s="40"/>
      <c r="D123" s="40"/>
      <c r="E123" s="40"/>
      <c r="F123" s="40"/>
      <c r="G123" s="40"/>
      <c r="H123" s="40"/>
      <c r="I123" s="40"/>
      <c r="J123" s="40"/>
      <c r="K123" s="40"/>
      <c r="L123" s="40"/>
      <c r="M123" s="40"/>
      <c r="N123" s="40"/>
      <c r="O123" s="40"/>
    </row>
    <row r="126" spans="2:15" x14ac:dyDescent="0.3">
      <c r="B126" s="20" t="s">
        <v>27</v>
      </c>
    </row>
    <row r="127" spans="2:15" x14ac:dyDescent="0.3">
      <c r="B127" s="38" t="s">
        <v>88</v>
      </c>
      <c r="C127" s="38"/>
      <c r="D127" s="38"/>
      <c r="F127" s="38" t="s">
        <v>89</v>
      </c>
      <c r="G127" s="38"/>
      <c r="H127" s="38"/>
      <c r="I127" s="38"/>
    </row>
    <row r="128" spans="2:15" x14ac:dyDescent="0.3">
      <c r="B128" s="38" t="s">
        <v>22</v>
      </c>
      <c r="C128" s="38"/>
      <c r="D128" s="12">
        <v>2.4500000000000002</v>
      </c>
      <c r="F128" s="38" t="s">
        <v>22</v>
      </c>
      <c r="G128" s="38"/>
      <c r="H128" s="38"/>
      <c r="I128" s="12">
        <v>2.25</v>
      </c>
    </row>
    <row r="129" spans="2:15" x14ac:dyDescent="0.3">
      <c r="B129" s="38" t="s">
        <v>23</v>
      </c>
      <c r="C129" s="38"/>
      <c r="D129" s="12">
        <v>3.95</v>
      </c>
      <c r="F129" s="38" t="s">
        <v>23</v>
      </c>
      <c r="G129" s="38"/>
      <c r="H129" s="38"/>
      <c r="I129" s="12">
        <v>3.95</v>
      </c>
    </row>
    <row r="130" spans="2:15" x14ac:dyDescent="0.3">
      <c r="B130" s="38" t="s">
        <v>24</v>
      </c>
      <c r="C130" s="38"/>
      <c r="D130" s="12">
        <v>1.25</v>
      </c>
      <c r="F130" s="38" t="s">
        <v>24</v>
      </c>
      <c r="G130" s="38"/>
      <c r="H130" s="38"/>
      <c r="I130" s="12">
        <v>1.25</v>
      </c>
    </row>
    <row r="131" spans="2:15" x14ac:dyDescent="0.3">
      <c r="B131" s="38" t="s">
        <v>25</v>
      </c>
      <c r="C131" s="38"/>
      <c r="D131" s="12">
        <f>D129-D128</f>
        <v>1.5</v>
      </c>
      <c r="F131" s="38" t="s">
        <v>25</v>
      </c>
      <c r="G131" s="38"/>
      <c r="H131" s="38"/>
      <c r="I131" s="12">
        <f>I129-I128</f>
        <v>1.7000000000000002</v>
      </c>
    </row>
    <row r="132" spans="2:15" ht="14.4" customHeight="1" x14ac:dyDescent="0.3">
      <c r="B132" s="39" t="s">
        <v>87</v>
      </c>
      <c r="C132" s="39"/>
      <c r="D132" s="19">
        <f>D130-D128</f>
        <v>-1.2000000000000002</v>
      </c>
      <c r="F132" s="39" t="s">
        <v>87</v>
      </c>
      <c r="G132" s="39"/>
      <c r="H132" s="39"/>
      <c r="I132" s="19">
        <f>I130-I128</f>
        <v>-1</v>
      </c>
    </row>
    <row r="134" spans="2:15" x14ac:dyDescent="0.3">
      <c r="B134" s="35" t="s">
        <v>74</v>
      </c>
      <c r="C134" s="35"/>
      <c r="D134" s="35"/>
      <c r="E134" s="35"/>
      <c r="F134" s="35"/>
      <c r="G134" s="35"/>
      <c r="H134" s="35"/>
      <c r="I134" s="35"/>
      <c r="J134" s="35"/>
      <c r="K134" s="35"/>
      <c r="L134" s="35"/>
      <c r="M134" s="35"/>
    </row>
    <row r="135" spans="2:15" x14ac:dyDescent="0.3">
      <c r="B135" s="6"/>
      <c r="C135" s="38" t="s">
        <v>20</v>
      </c>
      <c r="D135" s="38"/>
      <c r="E135" s="38"/>
      <c r="F135" s="38"/>
      <c r="G135" s="38"/>
      <c r="H135" s="38"/>
      <c r="I135" s="38"/>
      <c r="J135" s="38"/>
      <c r="K135" s="38"/>
      <c r="L135" s="38"/>
      <c r="M135" s="38"/>
    </row>
    <row r="136" spans="2:15" x14ac:dyDescent="0.3">
      <c r="B136" s="6" t="s">
        <v>21</v>
      </c>
      <c r="C136" s="6">
        <v>10</v>
      </c>
      <c r="D136" s="6">
        <v>11</v>
      </c>
      <c r="E136" s="6">
        <v>12</v>
      </c>
      <c r="F136" s="6">
        <v>13</v>
      </c>
      <c r="G136" s="6">
        <v>14</v>
      </c>
      <c r="H136" s="6">
        <v>15</v>
      </c>
      <c r="I136" s="6">
        <v>16</v>
      </c>
      <c r="J136" s="6">
        <v>17</v>
      </c>
      <c r="K136" s="6">
        <v>18</v>
      </c>
      <c r="L136" s="6">
        <v>19</v>
      </c>
      <c r="M136" s="6">
        <v>20</v>
      </c>
      <c r="N136" s="6" t="s">
        <v>14</v>
      </c>
      <c r="O136" s="6" t="s">
        <v>10</v>
      </c>
    </row>
    <row r="137" spans="2:15" x14ac:dyDescent="0.3">
      <c r="B137" s="6">
        <v>10</v>
      </c>
      <c r="C137" s="11">
        <f>IF($B137&gt;C$136,(C$136*$D$131)+($B137-C$136)*$D$132,$B137*$D$131)</f>
        <v>15</v>
      </c>
      <c r="D137" s="11">
        <f t="shared" ref="D137:M141" si="41">IF($B137&gt;D$136,(D$136*$D$131)+($B137-D$136)*$D$132,$B137*$D$131)</f>
        <v>15</v>
      </c>
      <c r="E137" s="11">
        <f t="shared" si="41"/>
        <v>15</v>
      </c>
      <c r="F137" s="11">
        <f t="shared" si="41"/>
        <v>15</v>
      </c>
      <c r="G137" s="11">
        <f t="shared" si="41"/>
        <v>15</v>
      </c>
      <c r="H137" s="11">
        <f t="shared" si="41"/>
        <v>15</v>
      </c>
      <c r="I137" s="11">
        <f t="shared" si="41"/>
        <v>15</v>
      </c>
      <c r="J137" s="11">
        <f t="shared" si="41"/>
        <v>15</v>
      </c>
      <c r="K137" s="11">
        <f t="shared" si="41"/>
        <v>15</v>
      </c>
      <c r="L137" s="11">
        <f t="shared" si="41"/>
        <v>15</v>
      </c>
      <c r="M137" s="11">
        <f t="shared" si="41"/>
        <v>15</v>
      </c>
      <c r="N137" s="11">
        <f>SUMPRODUCT(C137:M137,$C$149:$M$149)</f>
        <v>14.999999999999998</v>
      </c>
      <c r="O137" s="11" t="str">
        <f>IF(MAX($N$137:$N$147)=N137,"Maximum. Select this.","")</f>
        <v/>
      </c>
    </row>
    <row r="138" spans="2:15" ht="14.4" customHeight="1" x14ac:dyDescent="0.3">
      <c r="B138" s="6">
        <v>11</v>
      </c>
      <c r="C138" s="11">
        <f t="shared" ref="C138:C141" si="42">IF($B138&gt;C$136,(C$136*$D$131)+($B138-C$136)*$D$132,$B138*$D$131)</f>
        <v>13.8</v>
      </c>
      <c r="D138" s="11">
        <f t="shared" si="41"/>
        <v>16.5</v>
      </c>
      <c r="E138" s="11">
        <f t="shared" si="41"/>
        <v>16.5</v>
      </c>
      <c r="F138" s="11">
        <f t="shared" si="41"/>
        <v>16.5</v>
      </c>
      <c r="G138" s="11">
        <f t="shared" si="41"/>
        <v>16.5</v>
      </c>
      <c r="H138" s="11">
        <f t="shared" si="41"/>
        <v>16.5</v>
      </c>
      <c r="I138" s="11">
        <f t="shared" si="41"/>
        <v>16.5</v>
      </c>
      <c r="J138" s="11">
        <f t="shared" si="41"/>
        <v>16.5</v>
      </c>
      <c r="K138" s="11">
        <f t="shared" si="41"/>
        <v>16.5</v>
      </c>
      <c r="L138" s="11">
        <f t="shared" si="41"/>
        <v>16.5</v>
      </c>
      <c r="M138" s="11">
        <f t="shared" si="41"/>
        <v>16.5</v>
      </c>
      <c r="N138" s="11">
        <f t="shared" ref="N138:N147" si="43">SUMPRODUCT(C138:M138,$C$149:$M$149)</f>
        <v>16.445999999999998</v>
      </c>
      <c r="O138" s="11" t="str">
        <f t="shared" ref="O138:O147" si="44">IF(MAX($N$137:$N$147)=N138,"Maximum. Select this.","")</f>
        <v/>
      </c>
    </row>
    <row r="139" spans="2:15" x14ac:dyDescent="0.3">
      <c r="B139" s="6">
        <v>12</v>
      </c>
      <c r="C139" s="11">
        <f t="shared" si="42"/>
        <v>12.6</v>
      </c>
      <c r="D139" s="11">
        <f t="shared" si="41"/>
        <v>15.3</v>
      </c>
      <c r="E139" s="11">
        <f t="shared" si="41"/>
        <v>18</v>
      </c>
      <c r="F139" s="11">
        <f t="shared" si="41"/>
        <v>18</v>
      </c>
      <c r="G139" s="11">
        <f t="shared" si="41"/>
        <v>18</v>
      </c>
      <c r="H139" s="11">
        <f t="shared" si="41"/>
        <v>18</v>
      </c>
      <c r="I139" s="11">
        <f t="shared" si="41"/>
        <v>18</v>
      </c>
      <c r="J139" s="11">
        <f t="shared" si="41"/>
        <v>18</v>
      </c>
      <c r="K139" s="11">
        <f t="shared" si="41"/>
        <v>18</v>
      </c>
      <c r="L139" s="11">
        <f t="shared" si="41"/>
        <v>18</v>
      </c>
      <c r="M139" s="11">
        <f t="shared" si="41"/>
        <v>18</v>
      </c>
      <c r="N139" s="11">
        <f t="shared" si="43"/>
        <v>17.729999999999997</v>
      </c>
      <c r="O139" s="11" t="str">
        <f t="shared" si="44"/>
        <v/>
      </c>
    </row>
    <row r="140" spans="2:15" x14ac:dyDescent="0.3">
      <c r="B140" s="6">
        <v>13</v>
      </c>
      <c r="C140" s="11">
        <f t="shared" si="42"/>
        <v>11.399999999999999</v>
      </c>
      <c r="D140" s="11">
        <f t="shared" si="41"/>
        <v>14.1</v>
      </c>
      <c r="E140" s="11">
        <f t="shared" si="41"/>
        <v>16.8</v>
      </c>
      <c r="F140" s="11">
        <f t="shared" si="41"/>
        <v>19.5</v>
      </c>
      <c r="G140" s="11">
        <f t="shared" si="41"/>
        <v>19.5</v>
      </c>
      <c r="H140" s="11">
        <f t="shared" si="41"/>
        <v>19.5</v>
      </c>
      <c r="I140" s="11">
        <f t="shared" si="41"/>
        <v>19.5</v>
      </c>
      <c r="J140" s="11">
        <f t="shared" si="41"/>
        <v>19.5</v>
      </c>
      <c r="K140" s="11">
        <f t="shared" si="41"/>
        <v>19.5</v>
      </c>
      <c r="L140" s="11">
        <f t="shared" si="41"/>
        <v>19.5</v>
      </c>
      <c r="M140" s="11">
        <f t="shared" si="41"/>
        <v>19.5</v>
      </c>
      <c r="N140" s="11">
        <f t="shared" si="43"/>
        <v>18.771000000000001</v>
      </c>
      <c r="O140" s="11" t="str">
        <f t="shared" si="44"/>
        <v/>
      </c>
    </row>
    <row r="141" spans="2:15" x14ac:dyDescent="0.3">
      <c r="B141" s="6">
        <v>14</v>
      </c>
      <c r="C141" s="11">
        <f t="shared" si="42"/>
        <v>10.199999999999999</v>
      </c>
      <c r="D141" s="11">
        <f t="shared" si="41"/>
        <v>12.899999999999999</v>
      </c>
      <c r="E141" s="11">
        <f t="shared" si="41"/>
        <v>15.6</v>
      </c>
      <c r="F141" s="11">
        <f t="shared" si="41"/>
        <v>18.3</v>
      </c>
      <c r="G141" s="11">
        <f t="shared" si="41"/>
        <v>21</v>
      </c>
      <c r="H141" s="11">
        <f t="shared" si="41"/>
        <v>21</v>
      </c>
      <c r="I141" s="11">
        <f t="shared" si="41"/>
        <v>21</v>
      </c>
      <c r="J141" s="11">
        <f t="shared" si="41"/>
        <v>21</v>
      </c>
      <c r="K141" s="11">
        <f t="shared" si="41"/>
        <v>21</v>
      </c>
      <c r="L141" s="11">
        <f t="shared" si="41"/>
        <v>21</v>
      </c>
      <c r="M141" s="11">
        <f t="shared" si="41"/>
        <v>21</v>
      </c>
      <c r="N141" s="11">
        <f t="shared" si="43"/>
        <v>19.514999999999997</v>
      </c>
      <c r="O141" s="11" t="str">
        <f t="shared" si="44"/>
        <v/>
      </c>
    </row>
    <row r="142" spans="2:15" x14ac:dyDescent="0.3">
      <c r="B142" s="6">
        <v>15</v>
      </c>
      <c r="C142" s="11">
        <f>IF($B142&gt;C$136,(C$136*$I$131)+($B142-C$136)*$I$132,$B142*$I$131)</f>
        <v>12</v>
      </c>
      <c r="D142" s="11">
        <f t="shared" ref="D142:M147" si="45">IF($B142&gt;D$136,(D$136*$I$131)+($B142-D$136)*$I$132,$B142*$I$131)</f>
        <v>14.700000000000003</v>
      </c>
      <c r="E142" s="11">
        <f t="shared" si="45"/>
        <v>17.400000000000002</v>
      </c>
      <c r="F142" s="11">
        <f t="shared" si="45"/>
        <v>20.100000000000001</v>
      </c>
      <c r="G142" s="11">
        <f t="shared" si="45"/>
        <v>22.800000000000004</v>
      </c>
      <c r="H142" s="11">
        <f t="shared" si="45"/>
        <v>25.500000000000004</v>
      </c>
      <c r="I142" s="11">
        <f t="shared" si="45"/>
        <v>25.500000000000004</v>
      </c>
      <c r="J142" s="11">
        <f t="shared" si="45"/>
        <v>25.500000000000004</v>
      </c>
      <c r="K142" s="11">
        <f t="shared" si="45"/>
        <v>25.500000000000004</v>
      </c>
      <c r="L142" s="11">
        <f t="shared" si="45"/>
        <v>25.500000000000004</v>
      </c>
      <c r="M142" s="11">
        <f t="shared" si="45"/>
        <v>25.500000000000004</v>
      </c>
      <c r="N142" s="11">
        <f t="shared" si="43"/>
        <v>22.908000000000001</v>
      </c>
      <c r="O142" s="11" t="str">
        <f t="shared" si="44"/>
        <v/>
      </c>
    </row>
    <row r="143" spans="2:15" x14ac:dyDescent="0.3">
      <c r="B143" s="14">
        <v>16</v>
      </c>
      <c r="C143" s="13">
        <f t="shared" ref="C143:C147" si="46">IF($B143&gt;C$136,(C$136*$I$131)+($B143-C$136)*$I$132,$B143*$I$131)</f>
        <v>11</v>
      </c>
      <c r="D143" s="13">
        <f t="shared" si="45"/>
        <v>13.700000000000003</v>
      </c>
      <c r="E143" s="13">
        <f t="shared" si="45"/>
        <v>16.400000000000002</v>
      </c>
      <c r="F143" s="13">
        <f t="shared" si="45"/>
        <v>19.100000000000001</v>
      </c>
      <c r="G143" s="13">
        <f t="shared" si="45"/>
        <v>21.800000000000004</v>
      </c>
      <c r="H143" s="13">
        <f t="shared" si="45"/>
        <v>24.500000000000004</v>
      </c>
      <c r="I143" s="13">
        <f t="shared" si="45"/>
        <v>27.200000000000003</v>
      </c>
      <c r="J143" s="13">
        <f t="shared" si="45"/>
        <v>27.200000000000003</v>
      </c>
      <c r="K143" s="13">
        <f t="shared" si="45"/>
        <v>27.200000000000003</v>
      </c>
      <c r="L143" s="13">
        <f t="shared" si="45"/>
        <v>27.200000000000003</v>
      </c>
      <c r="M143" s="13">
        <f t="shared" si="45"/>
        <v>27.200000000000003</v>
      </c>
      <c r="N143" s="13">
        <f t="shared" si="43"/>
        <v>23.096</v>
      </c>
      <c r="O143" s="13" t="str">
        <f t="shared" si="44"/>
        <v>Maximum. Select this.</v>
      </c>
    </row>
    <row r="144" spans="2:15" x14ac:dyDescent="0.3">
      <c r="B144" s="6">
        <v>17</v>
      </c>
      <c r="C144" s="11">
        <f t="shared" si="46"/>
        <v>10</v>
      </c>
      <c r="D144" s="11">
        <f t="shared" si="45"/>
        <v>12.700000000000003</v>
      </c>
      <c r="E144" s="11">
        <f t="shared" si="45"/>
        <v>15.400000000000002</v>
      </c>
      <c r="F144" s="11">
        <f t="shared" si="45"/>
        <v>18.100000000000001</v>
      </c>
      <c r="G144" s="11">
        <f t="shared" si="45"/>
        <v>20.800000000000004</v>
      </c>
      <c r="H144" s="11">
        <f t="shared" si="45"/>
        <v>23.500000000000004</v>
      </c>
      <c r="I144" s="11">
        <f t="shared" si="45"/>
        <v>26.200000000000003</v>
      </c>
      <c r="J144" s="11">
        <f t="shared" si="45"/>
        <v>28.900000000000002</v>
      </c>
      <c r="K144" s="11">
        <f t="shared" si="45"/>
        <v>28.900000000000002</v>
      </c>
      <c r="L144" s="11">
        <f t="shared" si="45"/>
        <v>28.900000000000002</v>
      </c>
      <c r="M144" s="11">
        <f t="shared" si="45"/>
        <v>28.900000000000002</v>
      </c>
      <c r="N144" s="11">
        <f t="shared" si="43"/>
        <v>22.798000000000002</v>
      </c>
      <c r="O144" s="11" t="str">
        <f t="shared" si="44"/>
        <v/>
      </c>
    </row>
    <row r="145" spans="2:15" x14ac:dyDescent="0.3">
      <c r="B145" s="6">
        <v>18</v>
      </c>
      <c r="C145" s="11">
        <f t="shared" si="46"/>
        <v>9</v>
      </c>
      <c r="D145" s="11">
        <f t="shared" si="45"/>
        <v>11.700000000000003</v>
      </c>
      <c r="E145" s="11">
        <f t="shared" si="45"/>
        <v>14.400000000000002</v>
      </c>
      <c r="F145" s="11">
        <f t="shared" si="45"/>
        <v>17.100000000000001</v>
      </c>
      <c r="G145" s="11">
        <f t="shared" si="45"/>
        <v>19.800000000000004</v>
      </c>
      <c r="H145" s="11">
        <f t="shared" si="45"/>
        <v>22.500000000000004</v>
      </c>
      <c r="I145" s="11">
        <f t="shared" si="45"/>
        <v>25.200000000000003</v>
      </c>
      <c r="J145" s="11">
        <f t="shared" si="45"/>
        <v>27.900000000000002</v>
      </c>
      <c r="K145" s="11">
        <f t="shared" si="45"/>
        <v>30.6</v>
      </c>
      <c r="L145" s="11">
        <f t="shared" si="45"/>
        <v>30.6</v>
      </c>
      <c r="M145" s="11">
        <f t="shared" si="45"/>
        <v>30.6</v>
      </c>
      <c r="N145" s="11">
        <f t="shared" si="43"/>
        <v>22.202999999999999</v>
      </c>
      <c r="O145" s="11" t="str">
        <f t="shared" si="44"/>
        <v/>
      </c>
    </row>
    <row r="146" spans="2:15" x14ac:dyDescent="0.3">
      <c r="B146" s="6">
        <v>19</v>
      </c>
      <c r="C146" s="11">
        <f t="shared" si="46"/>
        <v>8</v>
      </c>
      <c r="D146" s="11">
        <f t="shared" si="45"/>
        <v>10.700000000000003</v>
      </c>
      <c r="E146" s="11">
        <f t="shared" si="45"/>
        <v>13.400000000000002</v>
      </c>
      <c r="F146" s="11">
        <f t="shared" si="45"/>
        <v>16.100000000000001</v>
      </c>
      <c r="G146" s="11">
        <f t="shared" si="45"/>
        <v>18.800000000000004</v>
      </c>
      <c r="H146" s="11">
        <f t="shared" si="45"/>
        <v>21.500000000000004</v>
      </c>
      <c r="I146" s="11">
        <f t="shared" si="45"/>
        <v>24.200000000000003</v>
      </c>
      <c r="J146" s="11">
        <f t="shared" si="45"/>
        <v>26.900000000000002</v>
      </c>
      <c r="K146" s="11">
        <f t="shared" si="45"/>
        <v>29.6</v>
      </c>
      <c r="L146" s="11">
        <f t="shared" si="45"/>
        <v>32.300000000000004</v>
      </c>
      <c r="M146" s="11">
        <f t="shared" si="45"/>
        <v>32.300000000000004</v>
      </c>
      <c r="N146" s="11">
        <f t="shared" si="43"/>
        <v>21.419000000000004</v>
      </c>
      <c r="O146" s="11" t="str">
        <f t="shared" si="44"/>
        <v/>
      </c>
    </row>
    <row r="147" spans="2:15" x14ac:dyDescent="0.3">
      <c r="B147" s="6">
        <v>20</v>
      </c>
      <c r="C147" s="11">
        <f t="shared" si="46"/>
        <v>7</v>
      </c>
      <c r="D147" s="11">
        <f t="shared" si="45"/>
        <v>9.7000000000000028</v>
      </c>
      <c r="E147" s="11">
        <f t="shared" si="45"/>
        <v>12.400000000000002</v>
      </c>
      <c r="F147" s="11">
        <f t="shared" si="45"/>
        <v>15.100000000000001</v>
      </c>
      <c r="G147" s="11">
        <f t="shared" si="45"/>
        <v>17.800000000000004</v>
      </c>
      <c r="H147" s="11">
        <f t="shared" si="45"/>
        <v>20.500000000000004</v>
      </c>
      <c r="I147" s="11">
        <f t="shared" si="45"/>
        <v>23.200000000000003</v>
      </c>
      <c r="J147" s="11">
        <f t="shared" si="45"/>
        <v>25.900000000000002</v>
      </c>
      <c r="K147" s="11">
        <f t="shared" si="45"/>
        <v>28.6</v>
      </c>
      <c r="L147" s="11">
        <f t="shared" si="45"/>
        <v>31.300000000000004</v>
      </c>
      <c r="M147" s="11">
        <f t="shared" si="45"/>
        <v>34</v>
      </c>
      <c r="N147" s="11">
        <f t="shared" si="43"/>
        <v>20.500000000000004</v>
      </c>
      <c r="O147" s="11" t="str">
        <f t="shared" si="44"/>
        <v/>
      </c>
    </row>
    <row r="149" spans="2:15" x14ac:dyDescent="0.3">
      <c r="B149" s="10" t="s">
        <v>19</v>
      </c>
      <c r="C149" s="10">
        <v>0.02</v>
      </c>
      <c r="D149" s="10">
        <v>0.06</v>
      </c>
      <c r="E149" s="10">
        <v>0.09</v>
      </c>
      <c r="F149" s="10">
        <v>0.11</v>
      </c>
      <c r="G149" s="10">
        <v>0.13</v>
      </c>
      <c r="H149" s="10">
        <v>0.15</v>
      </c>
      <c r="I149" s="10">
        <v>0.18</v>
      </c>
      <c r="J149" s="10">
        <v>0.11</v>
      </c>
      <c r="K149" s="10">
        <v>7.0000000000000007E-2</v>
      </c>
      <c r="L149" s="10">
        <v>0.05</v>
      </c>
      <c r="M149" s="10">
        <v>0.03</v>
      </c>
    </row>
    <row r="151" spans="2:15" x14ac:dyDescent="0.3">
      <c r="B151" s="36" t="s">
        <v>90</v>
      </c>
      <c r="C151" s="36"/>
      <c r="D151" s="36"/>
      <c r="E151" s="36"/>
      <c r="F151" s="36"/>
      <c r="G151" s="36"/>
      <c r="H151" s="36"/>
      <c r="I151" s="36"/>
      <c r="J151" s="36"/>
      <c r="K151" s="36"/>
      <c r="L151" s="36"/>
      <c r="M151" s="36"/>
      <c r="N151" s="36"/>
      <c r="O151" s="36"/>
    </row>
  </sheetData>
  <mergeCells count="45">
    <mergeCell ref="B108:O108"/>
    <mergeCell ref="B5:C5"/>
    <mergeCell ref="C42:M42"/>
    <mergeCell ref="B21:M21"/>
    <mergeCell ref="C25:M25"/>
    <mergeCell ref="B24:O24"/>
    <mergeCell ref="B38:O38"/>
    <mergeCell ref="B7:M7"/>
    <mergeCell ref="C8:M8"/>
    <mergeCell ref="B41:O41"/>
    <mergeCell ref="B55:O55"/>
    <mergeCell ref="B58:O58"/>
    <mergeCell ref="C59:M59"/>
    <mergeCell ref="B72:O72"/>
    <mergeCell ref="B122:O123"/>
    <mergeCell ref="B1:C1"/>
    <mergeCell ref="B2:C2"/>
    <mergeCell ref="B3:C3"/>
    <mergeCell ref="B4:C4"/>
    <mergeCell ref="B116:E116"/>
    <mergeCell ref="B117:E117"/>
    <mergeCell ref="B118:E118"/>
    <mergeCell ref="B119:O119"/>
    <mergeCell ref="C112:M112"/>
    <mergeCell ref="B111:N111"/>
    <mergeCell ref="B75:O75"/>
    <mergeCell ref="C76:M76"/>
    <mergeCell ref="B89:O89"/>
    <mergeCell ref="B94:O94"/>
    <mergeCell ref="C95:M95"/>
    <mergeCell ref="B134:M134"/>
    <mergeCell ref="C135:M135"/>
    <mergeCell ref="B151:O151"/>
    <mergeCell ref="F127:I127"/>
    <mergeCell ref="F128:H128"/>
    <mergeCell ref="F129:H129"/>
    <mergeCell ref="F130:H130"/>
    <mergeCell ref="F131:H131"/>
    <mergeCell ref="F132:H132"/>
    <mergeCell ref="B128:C128"/>
    <mergeCell ref="B129:C129"/>
    <mergeCell ref="B130:C130"/>
    <mergeCell ref="B131:C131"/>
    <mergeCell ref="B132:C132"/>
    <mergeCell ref="B127:D12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51"/>
  <sheetViews>
    <sheetView topLeftCell="A121" workbookViewId="0">
      <selection activeCell="C142" sqref="C142"/>
    </sheetView>
  </sheetViews>
  <sheetFormatPr defaultRowHeight="14.4" x14ac:dyDescent="0.3"/>
  <cols>
    <col min="1" max="1" width="4.6640625" customWidth="1"/>
    <col min="2" max="2" width="14.6640625" customWidth="1"/>
    <col min="15" max="15" width="26.88671875" customWidth="1"/>
    <col min="16" max="16" width="12.109375" customWidth="1"/>
  </cols>
  <sheetData>
    <row r="1" spans="2:13" x14ac:dyDescent="0.3">
      <c r="B1" s="38" t="s">
        <v>22</v>
      </c>
      <c r="C1" s="38"/>
      <c r="D1" s="12">
        <v>2.4500000000000002</v>
      </c>
    </row>
    <row r="2" spans="2:13" x14ac:dyDescent="0.3">
      <c r="B2" s="38" t="s">
        <v>23</v>
      </c>
      <c r="C2" s="38"/>
      <c r="D2" s="12">
        <v>3.95</v>
      </c>
    </row>
    <row r="3" spans="2:13" x14ac:dyDescent="0.3">
      <c r="B3" s="38" t="s">
        <v>24</v>
      </c>
      <c r="C3" s="38"/>
      <c r="D3" s="12">
        <v>1.25</v>
      </c>
    </row>
    <row r="4" spans="2:13" x14ac:dyDescent="0.3">
      <c r="B4" s="38" t="s">
        <v>25</v>
      </c>
      <c r="C4" s="38"/>
      <c r="D4" s="12">
        <f>D2-D1</f>
        <v>1.5</v>
      </c>
    </row>
    <row r="5" spans="2:13" ht="14.4" customHeight="1" x14ac:dyDescent="0.3">
      <c r="B5" s="39" t="s">
        <v>91</v>
      </c>
      <c r="C5" s="39"/>
      <c r="D5" s="19">
        <f>D3-D1</f>
        <v>-1.2000000000000002</v>
      </c>
    </row>
    <row r="6" spans="2:13" x14ac:dyDescent="0.3">
      <c r="B6" s="18"/>
      <c r="C6" s="18"/>
    </row>
    <row r="7" spans="2:13" x14ac:dyDescent="0.3">
      <c r="B7" s="35" t="s">
        <v>74</v>
      </c>
      <c r="C7" s="35"/>
      <c r="D7" s="35"/>
      <c r="E7" s="35"/>
      <c r="F7" s="35"/>
      <c r="G7" s="35"/>
      <c r="H7" s="35"/>
      <c r="I7" s="35"/>
      <c r="J7" s="35"/>
      <c r="K7" s="35"/>
      <c r="L7" s="35"/>
      <c r="M7" s="35"/>
    </row>
    <row r="8" spans="2:13" x14ac:dyDescent="0.3">
      <c r="B8" s="6"/>
      <c r="C8" s="38" t="s">
        <v>20</v>
      </c>
      <c r="D8" s="38"/>
      <c r="E8" s="38"/>
      <c r="F8" s="38"/>
      <c r="G8" s="38"/>
      <c r="H8" s="38"/>
      <c r="I8" s="38"/>
      <c r="J8" s="38"/>
      <c r="K8" s="38"/>
      <c r="L8" s="38"/>
      <c r="M8" s="38"/>
    </row>
    <row r="9" spans="2:13" x14ac:dyDescent="0.3">
      <c r="B9" s="6" t="s">
        <v>21</v>
      </c>
      <c r="C9" s="6">
        <v>10</v>
      </c>
      <c r="D9" s="6">
        <v>11</v>
      </c>
      <c r="E9" s="6">
        <v>12</v>
      </c>
      <c r="F9" s="6">
        <v>13</v>
      </c>
      <c r="G9" s="6">
        <v>14</v>
      </c>
      <c r="H9" s="6">
        <v>15</v>
      </c>
      <c r="I9" s="6">
        <v>16</v>
      </c>
      <c r="J9" s="6">
        <v>17</v>
      </c>
      <c r="K9" s="6">
        <v>18</v>
      </c>
      <c r="L9" s="6">
        <v>19</v>
      </c>
      <c r="M9" s="6">
        <v>20</v>
      </c>
    </row>
    <row r="10" spans="2:13" x14ac:dyDescent="0.3">
      <c r="B10" s="6">
        <v>10</v>
      </c>
      <c r="C10" s="11">
        <f>IF($B10&gt;C$9,C$9*$D$4+($B10-C$9)*$D$5,$B10*$D$4)</f>
        <v>15</v>
      </c>
      <c r="D10" s="11">
        <f t="shared" ref="D10:M20" si="0">IF($B10&gt;D$9,D$9*$D$4+($B10-D$9)*$D$5,$B10*$D$4)</f>
        <v>15</v>
      </c>
      <c r="E10" s="11">
        <f t="shared" si="0"/>
        <v>15</v>
      </c>
      <c r="F10" s="11">
        <f t="shared" si="0"/>
        <v>15</v>
      </c>
      <c r="G10" s="11">
        <f t="shared" si="0"/>
        <v>15</v>
      </c>
      <c r="H10" s="11">
        <f t="shared" si="0"/>
        <v>15</v>
      </c>
      <c r="I10" s="11">
        <f t="shared" si="0"/>
        <v>15</v>
      </c>
      <c r="J10" s="11">
        <f t="shared" si="0"/>
        <v>15</v>
      </c>
      <c r="K10" s="11">
        <f t="shared" si="0"/>
        <v>15</v>
      </c>
      <c r="L10" s="11">
        <f t="shared" si="0"/>
        <v>15</v>
      </c>
      <c r="M10" s="11">
        <f t="shared" si="0"/>
        <v>15</v>
      </c>
    </row>
    <row r="11" spans="2:13" x14ac:dyDescent="0.3">
      <c r="B11" s="6">
        <v>11</v>
      </c>
      <c r="C11" s="11">
        <f t="shared" ref="C11:C20" si="1">IF($B11&gt;C$9,C$9*$D$4+($B11-C$9)*$D$5,$B11*$D$4)</f>
        <v>13.8</v>
      </c>
      <c r="D11" s="11">
        <f t="shared" si="0"/>
        <v>16.5</v>
      </c>
      <c r="E11" s="11">
        <f t="shared" si="0"/>
        <v>16.5</v>
      </c>
      <c r="F11" s="11">
        <f t="shared" si="0"/>
        <v>16.5</v>
      </c>
      <c r="G11" s="11">
        <f t="shared" si="0"/>
        <v>16.5</v>
      </c>
      <c r="H11" s="11">
        <f t="shared" si="0"/>
        <v>16.5</v>
      </c>
      <c r="I11" s="11">
        <f t="shared" si="0"/>
        <v>16.5</v>
      </c>
      <c r="J11" s="11">
        <f t="shared" si="0"/>
        <v>16.5</v>
      </c>
      <c r="K11" s="11">
        <f t="shared" si="0"/>
        <v>16.5</v>
      </c>
      <c r="L11" s="11">
        <f t="shared" si="0"/>
        <v>16.5</v>
      </c>
      <c r="M11" s="11">
        <f t="shared" si="0"/>
        <v>16.5</v>
      </c>
    </row>
    <row r="12" spans="2:13" x14ac:dyDescent="0.3">
      <c r="B12" s="6">
        <v>12</v>
      </c>
      <c r="C12" s="11">
        <f t="shared" si="1"/>
        <v>12.6</v>
      </c>
      <c r="D12" s="11">
        <f t="shared" si="0"/>
        <v>15.3</v>
      </c>
      <c r="E12" s="11">
        <f t="shared" si="0"/>
        <v>18</v>
      </c>
      <c r="F12" s="11">
        <f t="shared" si="0"/>
        <v>18</v>
      </c>
      <c r="G12" s="11">
        <f t="shared" si="0"/>
        <v>18</v>
      </c>
      <c r="H12" s="11">
        <f t="shared" si="0"/>
        <v>18</v>
      </c>
      <c r="I12" s="11">
        <f t="shared" si="0"/>
        <v>18</v>
      </c>
      <c r="J12" s="11">
        <f t="shared" si="0"/>
        <v>18</v>
      </c>
      <c r="K12" s="11">
        <f t="shared" si="0"/>
        <v>18</v>
      </c>
      <c r="L12" s="11">
        <f t="shared" si="0"/>
        <v>18</v>
      </c>
      <c r="M12" s="11">
        <f t="shared" si="0"/>
        <v>18</v>
      </c>
    </row>
    <row r="13" spans="2:13" x14ac:dyDescent="0.3">
      <c r="B13" s="6">
        <v>13</v>
      </c>
      <c r="C13" s="11">
        <f t="shared" si="1"/>
        <v>11.399999999999999</v>
      </c>
      <c r="D13" s="11">
        <f t="shared" si="0"/>
        <v>14.1</v>
      </c>
      <c r="E13" s="11">
        <f t="shared" si="0"/>
        <v>16.8</v>
      </c>
      <c r="F13" s="11">
        <f t="shared" si="0"/>
        <v>19.5</v>
      </c>
      <c r="G13" s="11">
        <f t="shared" si="0"/>
        <v>19.5</v>
      </c>
      <c r="H13" s="11">
        <f t="shared" si="0"/>
        <v>19.5</v>
      </c>
      <c r="I13" s="11">
        <f t="shared" si="0"/>
        <v>19.5</v>
      </c>
      <c r="J13" s="11">
        <f t="shared" si="0"/>
        <v>19.5</v>
      </c>
      <c r="K13" s="11">
        <f t="shared" si="0"/>
        <v>19.5</v>
      </c>
      <c r="L13" s="11">
        <f t="shared" si="0"/>
        <v>19.5</v>
      </c>
      <c r="M13" s="11">
        <f t="shared" si="0"/>
        <v>19.5</v>
      </c>
    </row>
    <row r="14" spans="2:13" x14ac:dyDescent="0.3">
      <c r="B14" s="6">
        <v>14</v>
      </c>
      <c r="C14" s="11">
        <f t="shared" si="1"/>
        <v>10.199999999999999</v>
      </c>
      <c r="D14" s="11">
        <f t="shared" si="0"/>
        <v>12.899999999999999</v>
      </c>
      <c r="E14" s="11">
        <f t="shared" si="0"/>
        <v>15.6</v>
      </c>
      <c r="F14" s="11">
        <f t="shared" si="0"/>
        <v>18.3</v>
      </c>
      <c r="G14" s="11">
        <f t="shared" si="0"/>
        <v>21</v>
      </c>
      <c r="H14" s="11">
        <f t="shared" si="0"/>
        <v>21</v>
      </c>
      <c r="I14" s="11">
        <f t="shared" si="0"/>
        <v>21</v>
      </c>
      <c r="J14" s="11">
        <f t="shared" si="0"/>
        <v>21</v>
      </c>
      <c r="K14" s="11">
        <f t="shared" si="0"/>
        <v>21</v>
      </c>
      <c r="L14" s="11">
        <f t="shared" si="0"/>
        <v>21</v>
      </c>
      <c r="M14" s="11">
        <f t="shared" si="0"/>
        <v>21</v>
      </c>
    </row>
    <row r="15" spans="2:13" x14ac:dyDescent="0.3">
      <c r="B15" s="6">
        <v>15</v>
      </c>
      <c r="C15" s="11">
        <f t="shared" si="1"/>
        <v>9</v>
      </c>
      <c r="D15" s="11">
        <f t="shared" si="0"/>
        <v>11.7</v>
      </c>
      <c r="E15" s="11">
        <f t="shared" si="0"/>
        <v>14.399999999999999</v>
      </c>
      <c r="F15" s="11">
        <f t="shared" si="0"/>
        <v>17.100000000000001</v>
      </c>
      <c r="G15" s="11">
        <f t="shared" si="0"/>
        <v>19.8</v>
      </c>
      <c r="H15" s="11">
        <f t="shared" si="0"/>
        <v>22.5</v>
      </c>
      <c r="I15" s="11">
        <f t="shared" si="0"/>
        <v>22.5</v>
      </c>
      <c r="J15" s="11">
        <f t="shared" si="0"/>
        <v>22.5</v>
      </c>
      <c r="K15" s="11">
        <f t="shared" si="0"/>
        <v>22.5</v>
      </c>
      <c r="L15" s="11">
        <f t="shared" si="0"/>
        <v>22.5</v>
      </c>
      <c r="M15" s="11">
        <f t="shared" si="0"/>
        <v>22.5</v>
      </c>
    </row>
    <row r="16" spans="2:13" x14ac:dyDescent="0.3">
      <c r="B16" s="6">
        <v>16</v>
      </c>
      <c r="C16" s="11">
        <f t="shared" si="1"/>
        <v>7.7999999999999989</v>
      </c>
      <c r="D16" s="11">
        <f t="shared" si="0"/>
        <v>10.5</v>
      </c>
      <c r="E16" s="11">
        <f t="shared" si="0"/>
        <v>13.2</v>
      </c>
      <c r="F16" s="11">
        <f t="shared" si="0"/>
        <v>15.899999999999999</v>
      </c>
      <c r="G16" s="11">
        <f t="shared" si="0"/>
        <v>18.600000000000001</v>
      </c>
      <c r="H16" s="11">
        <f t="shared" si="0"/>
        <v>21.3</v>
      </c>
      <c r="I16" s="11">
        <f t="shared" si="0"/>
        <v>24</v>
      </c>
      <c r="J16" s="11">
        <f t="shared" si="0"/>
        <v>24</v>
      </c>
      <c r="K16" s="11">
        <f t="shared" si="0"/>
        <v>24</v>
      </c>
      <c r="L16" s="11">
        <f t="shared" si="0"/>
        <v>24</v>
      </c>
      <c r="M16" s="11">
        <f t="shared" si="0"/>
        <v>24</v>
      </c>
    </row>
    <row r="17" spans="2:15" x14ac:dyDescent="0.3">
      <c r="B17" s="6">
        <v>17</v>
      </c>
      <c r="C17" s="11">
        <f t="shared" si="1"/>
        <v>6.5999999999999979</v>
      </c>
      <c r="D17" s="11">
        <f t="shared" si="0"/>
        <v>9.2999999999999989</v>
      </c>
      <c r="E17" s="11">
        <f t="shared" si="0"/>
        <v>12</v>
      </c>
      <c r="F17" s="11">
        <f t="shared" si="0"/>
        <v>14.7</v>
      </c>
      <c r="G17" s="11">
        <f t="shared" si="0"/>
        <v>17.399999999999999</v>
      </c>
      <c r="H17" s="11">
        <f t="shared" si="0"/>
        <v>20.100000000000001</v>
      </c>
      <c r="I17" s="11">
        <f t="shared" si="0"/>
        <v>22.8</v>
      </c>
      <c r="J17" s="11">
        <f t="shared" si="0"/>
        <v>25.5</v>
      </c>
      <c r="K17" s="11">
        <f t="shared" si="0"/>
        <v>25.5</v>
      </c>
      <c r="L17" s="11">
        <f t="shared" si="0"/>
        <v>25.5</v>
      </c>
      <c r="M17" s="11">
        <f t="shared" si="0"/>
        <v>25.5</v>
      </c>
    </row>
    <row r="18" spans="2:15" x14ac:dyDescent="0.3">
      <c r="B18" s="6">
        <v>18</v>
      </c>
      <c r="C18" s="11">
        <f t="shared" si="1"/>
        <v>5.3999999999999986</v>
      </c>
      <c r="D18" s="11">
        <f t="shared" si="0"/>
        <v>8.0999999999999979</v>
      </c>
      <c r="E18" s="11">
        <f t="shared" si="0"/>
        <v>10.799999999999999</v>
      </c>
      <c r="F18" s="11">
        <f t="shared" si="0"/>
        <v>13.5</v>
      </c>
      <c r="G18" s="11">
        <f t="shared" si="0"/>
        <v>16.2</v>
      </c>
      <c r="H18" s="11">
        <f t="shared" si="0"/>
        <v>18.899999999999999</v>
      </c>
      <c r="I18" s="11">
        <f t="shared" si="0"/>
        <v>21.6</v>
      </c>
      <c r="J18" s="11">
        <f t="shared" si="0"/>
        <v>24.3</v>
      </c>
      <c r="K18" s="11">
        <f t="shared" si="0"/>
        <v>27</v>
      </c>
      <c r="L18" s="11">
        <f t="shared" si="0"/>
        <v>27</v>
      </c>
      <c r="M18" s="11">
        <f t="shared" si="0"/>
        <v>27</v>
      </c>
    </row>
    <row r="19" spans="2:15" x14ac:dyDescent="0.3">
      <c r="B19" s="6">
        <v>19</v>
      </c>
      <c r="C19" s="11">
        <f t="shared" si="1"/>
        <v>4.1999999999999993</v>
      </c>
      <c r="D19" s="11">
        <f t="shared" si="0"/>
        <v>6.8999999999999986</v>
      </c>
      <c r="E19" s="11">
        <f t="shared" si="0"/>
        <v>9.5999999999999979</v>
      </c>
      <c r="F19" s="11">
        <f t="shared" si="0"/>
        <v>12.299999999999999</v>
      </c>
      <c r="G19" s="11">
        <f t="shared" si="0"/>
        <v>15</v>
      </c>
      <c r="H19" s="11">
        <f t="shared" si="0"/>
        <v>17.7</v>
      </c>
      <c r="I19" s="11">
        <f t="shared" si="0"/>
        <v>20.399999999999999</v>
      </c>
      <c r="J19" s="11">
        <f t="shared" si="0"/>
        <v>23.1</v>
      </c>
      <c r="K19" s="11">
        <f t="shared" si="0"/>
        <v>25.8</v>
      </c>
      <c r="L19" s="11">
        <f t="shared" si="0"/>
        <v>28.5</v>
      </c>
      <c r="M19" s="11">
        <f t="shared" si="0"/>
        <v>28.5</v>
      </c>
    </row>
    <row r="20" spans="2:15" x14ac:dyDescent="0.3">
      <c r="B20" s="6">
        <v>20</v>
      </c>
      <c r="C20" s="11">
        <f t="shared" si="1"/>
        <v>2.9999999999999982</v>
      </c>
      <c r="D20" s="11">
        <f t="shared" si="0"/>
        <v>5.6999999999999993</v>
      </c>
      <c r="E20" s="11">
        <f t="shared" si="0"/>
        <v>8.3999999999999986</v>
      </c>
      <c r="F20" s="11">
        <f t="shared" si="0"/>
        <v>11.099999999999998</v>
      </c>
      <c r="G20" s="11">
        <f t="shared" si="0"/>
        <v>13.799999999999999</v>
      </c>
      <c r="H20" s="11">
        <f t="shared" si="0"/>
        <v>16.5</v>
      </c>
      <c r="I20" s="11">
        <f t="shared" si="0"/>
        <v>19.2</v>
      </c>
      <c r="J20" s="11">
        <f t="shared" si="0"/>
        <v>21.9</v>
      </c>
      <c r="K20" s="11">
        <f t="shared" si="0"/>
        <v>24.6</v>
      </c>
      <c r="L20" s="11">
        <f t="shared" si="0"/>
        <v>27.3</v>
      </c>
      <c r="M20" s="11">
        <f t="shared" si="0"/>
        <v>30</v>
      </c>
    </row>
    <row r="21" spans="2:15" x14ac:dyDescent="0.3">
      <c r="B21" s="44" t="s">
        <v>73</v>
      </c>
      <c r="C21" s="44"/>
      <c r="D21" s="44"/>
      <c r="E21" s="44"/>
      <c r="F21" s="44"/>
      <c r="G21" s="44"/>
      <c r="H21" s="44"/>
      <c r="I21" s="44"/>
      <c r="J21" s="44"/>
      <c r="K21" s="44"/>
      <c r="L21" s="44"/>
      <c r="M21" s="44"/>
    </row>
    <row r="22" spans="2:15" x14ac:dyDescent="0.3">
      <c r="B22" s="8"/>
      <c r="C22" s="8"/>
      <c r="D22" s="8"/>
      <c r="E22" s="8"/>
      <c r="F22" s="8"/>
      <c r="G22" s="8"/>
      <c r="H22" s="8"/>
      <c r="I22" s="8"/>
      <c r="J22" s="8"/>
      <c r="K22" s="8"/>
      <c r="L22" s="8"/>
      <c r="M22" s="8"/>
    </row>
    <row r="23" spans="2:15" x14ac:dyDescent="0.3">
      <c r="B23" s="8"/>
      <c r="C23" s="8"/>
      <c r="D23" s="8"/>
      <c r="E23" s="8"/>
      <c r="F23" s="8"/>
      <c r="G23" s="8"/>
      <c r="H23" s="8"/>
      <c r="I23" s="8"/>
      <c r="J23" s="8"/>
      <c r="K23" s="8"/>
      <c r="L23" s="8"/>
      <c r="M23" s="8"/>
    </row>
    <row r="24" spans="2:15" x14ac:dyDescent="0.3">
      <c r="B24" s="35" t="s">
        <v>38</v>
      </c>
      <c r="C24" s="35"/>
      <c r="D24" s="35"/>
      <c r="E24" s="35"/>
      <c r="F24" s="35"/>
      <c r="G24" s="35"/>
      <c r="H24" s="35"/>
      <c r="I24" s="35"/>
      <c r="J24" s="35"/>
      <c r="K24" s="35"/>
      <c r="L24" s="35"/>
      <c r="M24" s="35"/>
      <c r="N24" s="35"/>
      <c r="O24" s="35"/>
    </row>
    <row r="25" spans="2:15" x14ac:dyDescent="0.3">
      <c r="B25" s="6"/>
      <c r="C25" s="38" t="s">
        <v>20</v>
      </c>
      <c r="D25" s="38"/>
      <c r="E25" s="38"/>
      <c r="F25" s="38"/>
      <c r="G25" s="38"/>
      <c r="H25" s="38"/>
      <c r="I25" s="38"/>
      <c r="J25" s="38"/>
      <c r="K25" s="38"/>
      <c r="L25" s="38"/>
      <c r="M25" s="38"/>
      <c r="N25" s="6"/>
      <c r="O25" s="6"/>
    </row>
    <row r="26" spans="2:15" x14ac:dyDescent="0.3">
      <c r="B26" s="6" t="s">
        <v>21</v>
      </c>
      <c r="C26" s="6">
        <v>10</v>
      </c>
      <c r="D26" s="6">
        <v>11</v>
      </c>
      <c r="E26" s="6">
        <v>12</v>
      </c>
      <c r="F26" s="6">
        <v>13</v>
      </c>
      <c r="G26" s="6">
        <v>14</v>
      </c>
      <c r="H26" s="6">
        <v>15</v>
      </c>
      <c r="I26" s="6">
        <v>16</v>
      </c>
      <c r="J26" s="6">
        <v>17</v>
      </c>
      <c r="K26" s="6">
        <v>18</v>
      </c>
      <c r="L26" s="6">
        <v>19</v>
      </c>
      <c r="M26" s="6">
        <v>20</v>
      </c>
      <c r="N26" s="6" t="s">
        <v>9</v>
      </c>
      <c r="O26" s="6" t="s">
        <v>10</v>
      </c>
    </row>
    <row r="27" spans="2:15" x14ac:dyDescent="0.3">
      <c r="B27" s="6">
        <v>10</v>
      </c>
      <c r="C27" s="11">
        <f>C10</f>
        <v>15</v>
      </c>
      <c r="D27" s="11">
        <f t="shared" ref="D27:M27" si="2">D10</f>
        <v>15</v>
      </c>
      <c r="E27" s="11">
        <f t="shared" si="2"/>
        <v>15</v>
      </c>
      <c r="F27" s="11">
        <f t="shared" si="2"/>
        <v>15</v>
      </c>
      <c r="G27" s="11">
        <f t="shared" si="2"/>
        <v>15</v>
      </c>
      <c r="H27" s="11">
        <f t="shared" si="2"/>
        <v>15</v>
      </c>
      <c r="I27" s="11">
        <f t="shared" si="2"/>
        <v>15</v>
      </c>
      <c r="J27" s="11">
        <f t="shared" si="2"/>
        <v>15</v>
      </c>
      <c r="K27" s="11">
        <f t="shared" si="2"/>
        <v>15</v>
      </c>
      <c r="L27" s="11">
        <f t="shared" si="2"/>
        <v>15</v>
      </c>
      <c r="M27" s="11">
        <f t="shared" si="2"/>
        <v>15</v>
      </c>
      <c r="N27" s="11">
        <f>MAX(C27:M27)</f>
        <v>15</v>
      </c>
      <c r="O27" s="11" t="str">
        <f>IF(MAX($N$27:$N$37)=N27,"Maximum. Select this.","")</f>
        <v/>
      </c>
    </row>
    <row r="28" spans="2:15" x14ac:dyDescent="0.3">
      <c r="B28" s="6">
        <v>11</v>
      </c>
      <c r="C28" s="11">
        <f t="shared" ref="C28:M28" si="3">C11</f>
        <v>13.8</v>
      </c>
      <c r="D28" s="11">
        <f t="shared" si="3"/>
        <v>16.5</v>
      </c>
      <c r="E28" s="11">
        <f t="shared" si="3"/>
        <v>16.5</v>
      </c>
      <c r="F28" s="11">
        <f t="shared" si="3"/>
        <v>16.5</v>
      </c>
      <c r="G28" s="11">
        <f t="shared" si="3"/>
        <v>16.5</v>
      </c>
      <c r="H28" s="11">
        <f t="shared" si="3"/>
        <v>16.5</v>
      </c>
      <c r="I28" s="11">
        <f t="shared" si="3"/>
        <v>16.5</v>
      </c>
      <c r="J28" s="11">
        <f t="shared" si="3"/>
        <v>16.5</v>
      </c>
      <c r="K28" s="11">
        <f t="shared" si="3"/>
        <v>16.5</v>
      </c>
      <c r="L28" s="11">
        <f t="shared" si="3"/>
        <v>16.5</v>
      </c>
      <c r="M28" s="11">
        <f t="shared" si="3"/>
        <v>16.5</v>
      </c>
      <c r="N28" s="11">
        <f t="shared" ref="N28:N37" si="4">MAX(C28:M28)</f>
        <v>16.5</v>
      </c>
      <c r="O28" s="11" t="str">
        <f t="shared" ref="O28:O37" si="5">IF(MAX($N$27:$N$37)=N28,"Maximum. Select this.","")</f>
        <v/>
      </c>
    </row>
    <row r="29" spans="2:15" x14ac:dyDescent="0.3">
      <c r="B29" s="6">
        <v>12</v>
      </c>
      <c r="C29" s="11">
        <f t="shared" ref="C29:M29" si="6">C12</f>
        <v>12.6</v>
      </c>
      <c r="D29" s="11">
        <f t="shared" si="6"/>
        <v>15.3</v>
      </c>
      <c r="E29" s="11">
        <f t="shared" si="6"/>
        <v>18</v>
      </c>
      <c r="F29" s="11">
        <f t="shared" si="6"/>
        <v>18</v>
      </c>
      <c r="G29" s="11">
        <f t="shared" si="6"/>
        <v>18</v>
      </c>
      <c r="H29" s="11">
        <f t="shared" si="6"/>
        <v>18</v>
      </c>
      <c r="I29" s="11">
        <f t="shared" si="6"/>
        <v>18</v>
      </c>
      <c r="J29" s="11">
        <f t="shared" si="6"/>
        <v>18</v>
      </c>
      <c r="K29" s="11">
        <f t="shared" si="6"/>
        <v>18</v>
      </c>
      <c r="L29" s="11">
        <f t="shared" si="6"/>
        <v>18</v>
      </c>
      <c r="M29" s="11">
        <f t="shared" si="6"/>
        <v>18</v>
      </c>
      <c r="N29" s="11">
        <f t="shared" si="4"/>
        <v>18</v>
      </c>
      <c r="O29" s="11" t="str">
        <f t="shared" si="5"/>
        <v/>
      </c>
    </row>
    <row r="30" spans="2:15" x14ac:dyDescent="0.3">
      <c r="B30" s="6">
        <v>13</v>
      </c>
      <c r="C30" s="11">
        <f t="shared" ref="C30:M30" si="7">C13</f>
        <v>11.399999999999999</v>
      </c>
      <c r="D30" s="11">
        <f t="shared" si="7"/>
        <v>14.1</v>
      </c>
      <c r="E30" s="11">
        <f t="shared" si="7"/>
        <v>16.8</v>
      </c>
      <c r="F30" s="11">
        <f t="shared" si="7"/>
        <v>19.5</v>
      </c>
      <c r="G30" s="11">
        <f t="shared" si="7"/>
        <v>19.5</v>
      </c>
      <c r="H30" s="11">
        <f t="shared" si="7"/>
        <v>19.5</v>
      </c>
      <c r="I30" s="11">
        <f t="shared" si="7"/>
        <v>19.5</v>
      </c>
      <c r="J30" s="11">
        <f t="shared" si="7"/>
        <v>19.5</v>
      </c>
      <c r="K30" s="11">
        <f t="shared" si="7"/>
        <v>19.5</v>
      </c>
      <c r="L30" s="11">
        <f t="shared" si="7"/>
        <v>19.5</v>
      </c>
      <c r="M30" s="11">
        <f t="shared" si="7"/>
        <v>19.5</v>
      </c>
      <c r="N30" s="11">
        <f t="shared" si="4"/>
        <v>19.5</v>
      </c>
      <c r="O30" s="11" t="str">
        <f t="shared" si="5"/>
        <v/>
      </c>
    </row>
    <row r="31" spans="2:15" x14ac:dyDescent="0.3">
      <c r="B31" s="6">
        <v>14</v>
      </c>
      <c r="C31" s="11">
        <f t="shared" ref="C31:M31" si="8">C14</f>
        <v>10.199999999999999</v>
      </c>
      <c r="D31" s="11">
        <f t="shared" si="8"/>
        <v>12.899999999999999</v>
      </c>
      <c r="E31" s="11">
        <f t="shared" si="8"/>
        <v>15.6</v>
      </c>
      <c r="F31" s="11">
        <f t="shared" si="8"/>
        <v>18.3</v>
      </c>
      <c r="G31" s="11">
        <f t="shared" si="8"/>
        <v>21</v>
      </c>
      <c r="H31" s="11">
        <f t="shared" si="8"/>
        <v>21</v>
      </c>
      <c r="I31" s="11">
        <f t="shared" si="8"/>
        <v>21</v>
      </c>
      <c r="J31" s="11">
        <f t="shared" si="8"/>
        <v>21</v>
      </c>
      <c r="K31" s="11">
        <f t="shared" si="8"/>
        <v>21</v>
      </c>
      <c r="L31" s="11">
        <f t="shared" si="8"/>
        <v>21</v>
      </c>
      <c r="M31" s="11">
        <f t="shared" si="8"/>
        <v>21</v>
      </c>
      <c r="N31" s="11">
        <f t="shared" si="4"/>
        <v>21</v>
      </c>
      <c r="O31" s="11" t="str">
        <f t="shared" si="5"/>
        <v/>
      </c>
    </row>
    <row r="32" spans="2:15" x14ac:dyDescent="0.3">
      <c r="B32" s="6">
        <v>15</v>
      </c>
      <c r="C32" s="11">
        <f t="shared" ref="C32:M32" si="9">C15</f>
        <v>9</v>
      </c>
      <c r="D32" s="11">
        <f t="shared" si="9"/>
        <v>11.7</v>
      </c>
      <c r="E32" s="11">
        <f t="shared" si="9"/>
        <v>14.399999999999999</v>
      </c>
      <c r="F32" s="11">
        <f t="shared" si="9"/>
        <v>17.100000000000001</v>
      </c>
      <c r="G32" s="11">
        <f t="shared" si="9"/>
        <v>19.8</v>
      </c>
      <c r="H32" s="11">
        <f t="shared" si="9"/>
        <v>22.5</v>
      </c>
      <c r="I32" s="11">
        <f t="shared" si="9"/>
        <v>22.5</v>
      </c>
      <c r="J32" s="11">
        <f t="shared" si="9"/>
        <v>22.5</v>
      </c>
      <c r="K32" s="11">
        <f t="shared" si="9"/>
        <v>22.5</v>
      </c>
      <c r="L32" s="11">
        <f t="shared" si="9"/>
        <v>22.5</v>
      </c>
      <c r="M32" s="11">
        <f t="shared" si="9"/>
        <v>22.5</v>
      </c>
      <c r="N32" s="11">
        <f t="shared" si="4"/>
        <v>22.5</v>
      </c>
      <c r="O32" s="11" t="str">
        <f t="shared" si="5"/>
        <v/>
      </c>
    </row>
    <row r="33" spans="2:15" x14ac:dyDescent="0.3">
      <c r="B33" s="6">
        <v>16</v>
      </c>
      <c r="C33" s="11">
        <f t="shared" ref="C33:M33" si="10">C16</f>
        <v>7.7999999999999989</v>
      </c>
      <c r="D33" s="11">
        <f t="shared" si="10"/>
        <v>10.5</v>
      </c>
      <c r="E33" s="11">
        <f t="shared" si="10"/>
        <v>13.2</v>
      </c>
      <c r="F33" s="11">
        <f t="shared" si="10"/>
        <v>15.899999999999999</v>
      </c>
      <c r="G33" s="11">
        <f t="shared" si="10"/>
        <v>18.600000000000001</v>
      </c>
      <c r="H33" s="11">
        <f t="shared" si="10"/>
        <v>21.3</v>
      </c>
      <c r="I33" s="11">
        <f t="shared" si="10"/>
        <v>24</v>
      </c>
      <c r="J33" s="11">
        <f t="shared" si="10"/>
        <v>24</v>
      </c>
      <c r="K33" s="11">
        <f t="shared" si="10"/>
        <v>24</v>
      </c>
      <c r="L33" s="11">
        <f t="shared" si="10"/>
        <v>24</v>
      </c>
      <c r="M33" s="11">
        <f t="shared" si="10"/>
        <v>24</v>
      </c>
      <c r="N33" s="11">
        <f t="shared" si="4"/>
        <v>24</v>
      </c>
      <c r="O33" s="11" t="str">
        <f t="shared" si="5"/>
        <v/>
      </c>
    </row>
    <row r="34" spans="2:15" x14ac:dyDescent="0.3">
      <c r="B34" s="6">
        <v>17</v>
      </c>
      <c r="C34" s="11">
        <f t="shared" ref="C34:M34" si="11">C17</f>
        <v>6.5999999999999979</v>
      </c>
      <c r="D34" s="11">
        <f t="shared" si="11"/>
        <v>9.2999999999999989</v>
      </c>
      <c r="E34" s="11">
        <f t="shared" si="11"/>
        <v>12</v>
      </c>
      <c r="F34" s="11">
        <f t="shared" si="11"/>
        <v>14.7</v>
      </c>
      <c r="G34" s="11">
        <f t="shared" si="11"/>
        <v>17.399999999999999</v>
      </c>
      <c r="H34" s="11">
        <f t="shared" si="11"/>
        <v>20.100000000000001</v>
      </c>
      <c r="I34" s="11">
        <f t="shared" si="11"/>
        <v>22.8</v>
      </c>
      <c r="J34" s="11">
        <f t="shared" si="11"/>
        <v>25.5</v>
      </c>
      <c r="K34" s="11">
        <f t="shared" si="11"/>
        <v>25.5</v>
      </c>
      <c r="L34" s="11">
        <f t="shared" si="11"/>
        <v>25.5</v>
      </c>
      <c r="M34" s="11">
        <f t="shared" si="11"/>
        <v>25.5</v>
      </c>
      <c r="N34" s="11">
        <f t="shared" si="4"/>
        <v>25.5</v>
      </c>
      <c r="O34" s="11" t="str">
        <f t="shared" si="5"/>
        <v/>
      </c>
    </row>
    <row r="35" spans="2:15" x14ac:dyDescent="0.3">
      <c r="B35" s="6">
        <v>18</v>
      </c>
      <c r="C35" s="11">
        <f t="shared" ref="C35:M35" si="12">C18</f>
        <v>5.3999999999999986</v>
      </c>
      <c r="D35" s="11">
        <f t="shared" si="12"/>
        <v>8.0999999999999979</v>
      </c>
      <c r="E35" s="11">
        <f t="shared" si="12"/>
        <v>10.799999999999999</v>
      </c>
      <c r="F35" s="11">
        <f t="shared" si="12"/>
        <v>13.5</v>
      </c>
      <c r="G35" s="11">
        <f t="shared" si="12"/>
        <v>16.2</v>
      </c>
      <c r="H35" s="11">
        <f t="shared" si="12"/>
        <v>18.899999999999999</v>
      </c>
      <c r="I35" s="11">
        <f t="shared" si="12"/>
        <v>21.6</v>
      </c>
      <c r="J35" s="11">
        <f t="shared" si="12"/>
        <v>24.3</v>
      </c>
      <c r="K35" s="11">
        <f t="shared" si="12"/>
        <v>27</v>
      </c>
      <c r="L35" s="11">
        <f t="shared" si="12"/>
        <v>27</v>
      </c>
      <c r="M35" s="11">
        <f t="shared" si="12"/>
        <v>27</v>
      </c>
      <c r="N35" s="11">
        <f t="shared" si="4"/>
        <v>27</v>
      </c>
      <c r="O35" s="11" t="str">
        <f t="shared" si="5"/>
        <v/>
      </c>
    </row>
    <row r="36" spans="2:15" x14ac:dyDescent="0.3">
      <c r="B36" s="6">
        <v>19</v>
      </c>
      <c r="C36" s="11">
        <f t="shared" ref="C36:M36" si="13">C19</f>
        <v>4.1999999999999993</v>
      </c>
      <c r="D36" s="11">
        <f t="shared" si="13"/>
        <v>6.8999999999999986</v>
      </c>
      <c r="E36" s="11">
        <f t="shared" si="13"/>
        <v>9.5999999999999979</v>
      </c>
      <c r="F36" s="11">
        <f t="shared" si="13"/>
        <v>12.299999999999999</v>
      </c>
      <c r="G36" s="11">
        <f t="shared" si="13"/>
        <v>15</v>
      </c>
      <c r="H36" s="11">
        <f t="shared" si="13"/>
        <v>17.7</v>
      </c>
      <c r="I36" s="11">
        <f t="shared" si="13"/>
        <v>20.399999999999999</v>
      </c>
      <c r="J36" s="11">
        <f t="shared" si="13"/>
        <v>23.1</v>
      </c>
      <c r="K36" s="11">
        <f t="shared" si="13"/>
        <v>25.8</v>
      </c>
      <c r="L36" s="11">
        <f t="shared" si="13"/>
        <v>28.5</v>
      </c>
      <c r="M36" s="11">
        <f t="shared" si="13"/>
        <v>28.5</v>
      </c>
      <c r="N36" s="11">
        <f t="shared" si="4"/>
        <v>28.5</v>
      </c>
      <c r="O36" s="11" t="str">
        <f t="shared" si="5"/>
        <v/>
      </c>
    </row>
    <row r="37" spans="2:15" x14ac:dyDescent="0.3">
      <c r="B37" s="14">
        <v>20</v>
      </c>
      <c r="C37" s="13">
        <f t="shared" ref="C37:M37" si="14">C20</f>
        <v>2.9999999999999982</v>
      </c>
      <c r="D37" s="13">
        <f t="shared" si="14"/>
        <v>5.6999999999999993</v>
      </c>
      <c r="E37" s="13">
        <f t="shared" si="14"/>
        <v>8.3999999999999986</v>
      </c>
      <c r="F37" s="13">
        <f t="shared" si="14"/>
        <v>11.099999999999998</v>
      </c>
      <c r="G37" s="13">
        <f t="shared" si="14"/>
        <v>13.799999999999999</v>
      </c>
      <c r="H37" s="13">
        <f t="shared" si="14"/>
        <v>16.5</v>
      </c>
      <c r="I37" s="13">
        <f t="shared" si="14"/>
        <v>19.2</v>
      </c>
      <c r="J37" s="13">
        <f t="shared" si="14"/>
        <v>21.9</v>
      </c>
      <c r="K37" s="13">
        <f t="shared" si="14"/>
        <v>24.6</v>
      </c>
      <c r="L37" s="13">
        <f t="shared" si="14"/>
        <v>27.3</v>
      </c>
      <c r="M37" s="13">
        <f t="shared" si="14"/>
        <v>30</v>
      </c>
      <c r="N37" s="13">
        <f t="shared" si="4"/>
        <v>30</v>
      </c>
      <c r="O37" s="13" t="str">
        <f t="shared" si="5"/>
        <v>Maximum. Select this.</v>
      </c>
    </row>
    <row r="38" spans="2:15" x14ac:dyDescent="0.3">
      <c r="B38" s="36" t="s">
        <v>75</v>
      </c>
      <c r="C38" s="36"/>
      <c r="D38" s="36"/>
      <c r="E38" s="36"/>
      <c r="F38" s="36"/>
      <c r="G38" s="36"/>
      <c r="H38" s="36"/>
      <c r="I38" s="36"/>
      <c r="J38" s="36"/>
      <c r="K38" s="36"/>
      <c r="L38" s="36"/>
      <c r="M38" s="36"/>
      <c r="N38" s="36"/>
      <c r="O38" s="36"/>
    </row>
    <row r="39" spans="2:15" x14ac:dyDescent="0.3">
      <c r="B39" s="8"/>
      <c r="C39" s="8"/>
      <c r="D39" s="8"/>
      <c r="E39" s="8"/>
      <c r="F39" s="8"/>
      <c r="G39" s="8"/>
      <c r="H39" s="8"/>
      <c r="I39" s="8"/>
      <c r="J39" s="8"/>
      <c r="K39" s="8"/>
      <c r="L39" s="8"/>
      <c r="M39" s="8"/>
    </row>
    <row r="41" spans="2:15" x14ac:dyDescent="0.3">
      <c r="B41" s="35" t="s">
        <v>40</v>
      </c>
      <c r="C41" s="35"/>
      <c r="D41" s="35"/>
      <c r="E41" s="35"/>
      <c r="F41" s="35"/>
      <c r="G41" s="35"/>
      <c r="H41" s="35"/>
      <c r="I41" s="35"/>
      <c r="J41" s="35"/>
      <c r="K41" s="35"/>
      <c r="L41" s="35"/>
      <c r="M41" s="35"/>
      <c r="N41" s="35"/>
      <c r="O41" s="35"/>
    </row>
    <row r="42" spans="2:15" x14ac:dyDescent="0.3">
      <c r="B42" s="6"/>
      <c r="C42" s="38" t="s">
        <v>20</v>
      </c>
      <c r="D42" s="38"/>
      <c r="E42" s="38"/>
      <c r="F42" s="38"/>
      <c r="G42" s="38"/>
      <c r="H42" s="38"/>
      <c r="I42" s="38"/>
      <c r="J42" s="38"/>
      <c r="K42" s="38"/>
      <c r="L42" s="38"/>
      <c r="M42" s="38"/>
      <c r="N42" s="6"/>
      <c r="O42" s="6"/>
    </row>
    <row r="43" spans="2:15" x14ac:dyDescent="0.3">
      <c r="B43" s="6" t="s">
        <v>21</v>
      </c>
      <c r="C43" s="6">
        <v>10</v>
      </c>
      <c r="D43" s="6">
        <v>11</v>
      </c>
      <c r="E43" s="6">
        <v>12</v>
      </c>
      <c r="F43" s="6">
        <v>13</v>
      </c>
      <c r="G43" s="6">
        <v>14</v>
      </c>
      <c r="H43" s="6">
        <v>15</v>
      </c>
      <c r="I43" s="6">
        <v>16</v>
      </c>
      <c r="J43" s="6">
        <v>17</v>
      </c>
      <c r="K43" s="6">
        <v>18</v>
      </c>
      <c r="L43" s="6">
        <v>19</v>
      </c>
      <c r="M43" s="6">
        <v>20</v>
      </c>
      <c r="N43" s="6" t="s">
        <v>12</v>
      </c>
      <c r="O43" s="6" t="s">
        <v>10</v>
      </c>
    </row>
    <row r="44" spans="2:15" x14ac:dyDescent="0.3">
      <c r="B44" s="14">
        <v>10</v>
      </c>
      <c r="C44" s="13">
        <f>C10</f>
        <v>15</v>
      </c>
      <c r="D44" s="13">
        <f t="shared" ref="D44:M44" si="15">D10</f>
        <v>15</v>
      </c>
      <c r="E44" s="13">
        <f t="shared" si="15"/>
        <v>15</v>
      </c>
      <c r="F44" s="13">
        <f t="shared" si="15"/>
        <v>15</v>
      </c>
      <c r="G44" s="13">
        <f t="shared" si="15"/>
        <v>15</v>
      </c>
      <c r="H44" s="13">
        <f t="shared" si="15"/>
        <v>15</v>
      </c>
      <c r="I44" s="13">
        <f t="shared" si="15"/>
        <v>15</v>
      </c>
      <c r="J44" s="13">
        <f t="shared" si="15"/>
        <v>15</v>
      </c>
      <c r="K44" s="13">
        <f t="shared" si="15"/>
        <v>15</v>
      </c>
      <c r="L44" s="13">
        <f t="shared" si="15"/>
        <v>15</v>
      </c>
      <c r="M44" s="13">
        <f t="shared" si="15"/>
        <v>15</v>
      </c>
      <c r="N44" s="13">
        <f>MIN(C44:M44)</f>
        <v>15</v>
      </c>
      <c r="O44" s="13" t="str">
        <f>IF(MAX($N$44:$N$54)=N44,"Maximum. Select this.","")</f>
        <v>Maximum. Select this.</v>
      </c>
    </row>
    <row r="45" spans="2:15" x14ac:dyDescent="0.3">
      <c r="B45" s="6">
        <v>11</v>
      </c>
      <c r="C45" s="31">
        <f t="shared" ref="C45:M45" si="16">C11</f>
        <v>13.8</v>
      </c>
      <c r="D45" s="31">
        <f t="shared" si="16"/>
        <v>16.5</v>
      </c>
      <c r="E45" s="31">
        <f t="shared" si="16"/>
        <v>16.5</v>
      </c>
      <c r="F45" s="31">
        <f t="shared" si="16"/>
        <v>16.5</v>
      </c>
      <c r="G45" s="31">
        <f t="shared" si="16"/>
        <v>16.5</v>
      </c>
      <c r="H45" s="31">
        <f t="shared" si="16"/>
        <v>16.5</v>
      </c>
      <c r="I45" s="31">
        <f t="shared" si="16"/>
        <v>16.5</v>
      </c>
      <c r="J45" s="31">
        <f t="shared" si="16"/>
        <v>16.5</v>
      </c>
      <c r="K45" s="31">
        <f t="shared" si="16"/>
        <v>16.5</v>
      </c>
      <c r="L45" s="31">
        <f t="shared" si="16"/>
        <v>16.5</v>
      </c>
      <c r="M45" s="31">
        <f t="shared" si="16"/>
        <v>16.5</v>
      </c>
      <c r="N45" s="11">
        <f t="shared" ref="N45:N54" si="17">MIN(C45:M45)</f>
        <v>13.8</v>
      </c>
      <c r="O45" s="11" t="str">
        <f t="shared" ref="O45:O54" si="18">IF(MAX($N$44:$N$54)=N45,"Maximum. Select this.","")</f>
        <v/>
      </c>
    </row>
    <row r="46" spans="2:15" x14ac:dyDescent="0.3">
      <c r="B46" s="6">
        <v>12</v>
      </c>
      <c r="C46" s="31">
        <f t="shared" ref="C46:M46" si="19">C12</f>
        <v>12.6</v>
      </c>
      <c r="D46" s="31">
        <f t="shared" si="19"/>
        <v>15.3</v>
      </c>
      <c r="E46" s="31">
        <f t="shared" si="19"/>
        <v>18</v>
      </c>
      <c r="F46" s="31">
        <f t="shared" si="19"/>
        <v>18</v>
      </c>
      <c r="G46" s="31">
        <f t="shared" si="19"/>
        <v>18</v>
      </c>
      <c r="H46" s="31">
        <f t="shared" si="19"/>
        <v>18</v>
      </c>
      <c r="I46" s="31">
        <f t="shared" si="19"/>
        <v>18</v>
      </c>
      <c r="J46" s="31">
        <f t="shared" si="19"/>
        <v>18</v>
      </c>
      <c r="K46" s="31">
        <f t="shared" si="19"/>
        <v>18</v>
      </c>
      <c r="L46" s="31">
        <f t="shared" si="19"/>
        <v>18</v>
      </c>
      <c r="M46" s="31">
        <f t="shared" si="19"/>
        <v>18</v>
      </c>
      <c r="N46" s="11">
        <f t="shared" si="17"/>
        <v>12.6</v>
      </c>
      <c r="O46" s="11" t="str">
        <f t="shared" si="18"/>
        <v/>
      </c>
    </row>
    <row r="47" spans="2:15" x14ac:dyDescent="0.3">
      <c r="B47" s="6">
        <v>13</v>
      </c>
      <c r="C47" s="31">
        <f t="shared" ref="C47:M47" si="20">C13</f>
        <v>11.399999999999999</v>
      </c>
      <c r="D47" s="31">
        <f t="shared" si="20"/>
        <v>14.1</v>
      </c>
      <c r="E47" s="31">
        <f t="shared" si="20"/>
        <v>16.8</v>
      </c>
      <c r="F47" s="31">
        <f t="shared" si="20"/>
        <v>19.5</v>
      </c>
      <c r="G47" s="31">
        <f t="shared" si="20"/>
        <v>19.5</v>
      </c>
      <c r="H47" s="31">
        <f t="shared" si="20"/>
        <v>19.5</v>
      </c>
      <c r="I47" s="31">
        <f t="shared" si="20"/>
        <v>19.5</v>
      </c>
      <c r="J47" s="31">
        <f t="shared" si="20"/>
        <v>19.5</v>
      </c>
      <c r="K47" s="31">
        <f t="shared" si="20"/>
        <v>19.5</v>
      </c>
      <c r="L47" s="31">
        <f t="shared" si="20"/>
        <v>19.5</v>
      </c>
      <c r="M47" s="31">
        <f t="shared" si="20"/>
        <v>19.5</v>
      </c>
      <c r="N47" s="11">
        <f t="shared" si="17"/>
        <v>11.399999999999999</v>
      </c>
      <c r="O47" s="11" t="str">
        <f t="shared" si="18"/>
        <v/>
      </c>
    </row>
    <row r="48" spans="2:15" x14ac:dyDescent="0.3">
      <c r="B48" s="6">
        <v>14</v>
      </c>
      <c r="C48" s="31">
        <f t="shared" ref="C48:M48" si="21">C14</f>
        <v>10.199999999999999</v>
      </c>
      <c r="D48" s="31">
        <f t="shared" si="21"/>
        <v>12.899999999999999</v>
      </c>
      <c r="E48" s="31">
        <f t="shared" si="21"/>
        <v>15.6</v>
      </c>
      <c r="F48" s="31">
        <f t="shared" si="21"/>
        <v>18.3</v>
      </c>
      <c r="G48" s="31">
        <f t="shared" si="21"/>
        <v>21</v>
      </c>
      <c r="H48" s="31">
        <f t="shared" si="21"/>
        <v>21</v>
      </c>
      <c r="I48" s="31">
        <f t="shared" si="21"/>
        <v>21</v>
      </c>
      <c r="J48" s="31">
        <f t="shared" si="21"/>
        <v>21</v>
      </c>
      <c r="K48" s="31">
        <f t="shared" si="21"/>
        <v>21</v>
      </c>
      <c r="L48" s="31">
        <f t="shared" si="21"/>
        <v>21</v>
      </c>
      <c r="M48" s="31">
        <f t="shared" si="21"/>
        <v>21</v>
      </c>
      <c r="N48" s="11">
        <f t="shared" si="17"/>
        <v>10.199999999999999</v>
      </c>
      <c r="O48" s="11" t="str">
        <f t="shared" si="18"/>
        <v/>
      </c>
    </row>
    <row r="49" spans="2:15" x14ac:dyDescent="0.3">
      <c r="B49" s="6">
        <v>15</v>
      </c>
      <c r="C49" s="31">
        <f t="shared" ref="C49:M49" si="22">C15</f>
        <v>9</v>
      </c>
      <c r="D49" s="31">
        <f t="shared" si="22"/>
        <v>11.7</v>
      </c>
      <c r="E49" s="31">
        <f t="shared" si="22"/>
        <v>14.399999999999999</v>
      </c>
      <c r="F49" s="31">
        <f t="shared" si="22"/>
        <v>17.100000000000001</v>
      </c>
      <c r="G49" s="31">
        <f t="shared" si="22"/>
        <v>19.8</v>
      </c>
      <c r="H49" s="31">
        <f t="shared" si="22"/>
        <v>22.5</v>
      </c>
      <c r="I49" s="31">
        <f t="shared" si="22"/>
        <v>22.5</v>
      </c>
      <c r="J49" s="31">
        <f t="shared" si="22"/>
        <v>22.5</v>
      </c>
      <c r="K49" s="31">
        <f t="shared" si="22"/>
        <v>22.5</v>
      </c>
      <c r="L49" s="31">
        <f t="shared" si="22"/>
        <v>22.5</v>
      </c>
      <c r="M49" s="31">
        <f t="shared" si="22"/>
        <v>22.5</v>
      </c>
      <c r="N49" s="11">
        <f t="shared" si="17"/>
        <v>9</v>
      </c>
      <c r="O49" s="11" t="str">
        <f t="shared" si="18"/>
        <v/>
      </c>
    </row>
    <row r="50" spans="2:15" x14ac:dyDescent="0.3">
      <c r="B50" s="6">
        <v>16</v>
      </c>
      <c r="C50" s="31">
        <f t="shared" ref="C50:M50" si="23">C16</f>
        <v>7.7999999999999989</v>
      </c>
      <c r="D50" s="31">
        <f t="shared" si="23"/>
        <v>10.5</v>
      </c>
      <c r="E50" s="31">
        <f t="shared" si="23"/>
        <v>13.2</v>
      </c>
      <c r="F50" s="31">
        <f t="shared" si="23"/>
        <v>15.899999999999999</v>
      </c>
      <c r="G50" s="31">
        <f t="shared" si="23"/>
        <v>18.600000000000001</v>
      </c>
      <c r="H50" s="31">
        <f t="shared" si="23"/>
        <v>21.3</v>
      </c>
      <c r="I50" s="31">
        <f t="shared" si="23"/>
        <v>24</v>
      </c>
      <c r="J50" s="31">
        <f t="shared" si="23"/>
        <v>24</v>
      </c>
      <c r="K50" s="31">
        <f t="shared" si="23"/>
        <v>24</v>
      </c>
      <c r="L50" s="31">
        <f t="shared" si="23"/>
        <v>24</v>
      </c>
      <c r="M50" s="31">
        <f t="shared" si="23"/>
        <v>24</v>
      </c>
      <c r="N50" s="11">
        <f t="shared" si="17"/>
        <v>7.7999999999999989</v>
      </c>
      <c r="O50" s="11" t="str">
        <f t="shared" si="18"/>
        <v/>
      </c>
    </row>
    <row r="51" spans="2:15" x14ac:dyDescent="0.3">
      <c r="B51" s="6">
        <v>17</v>
      </c>
      <c r="C51" s="31">
        <f t="shared" ref="C51:M51" si="24">C17</f>
        <v>6.5999999999999979</v>
      </c>
      <c r="D51" s="31">
        <f t="shared" si="24"/>
        <v>9.2999999999999989</v>
      </c>
      <c r="E51" s="31">
        <f t="shared" si="24"/>
        <v>12</v>
      </c>
      <c r="F51" s="31">
        <f t="shared" si="24"/>
        <v>14.7</v>
      </c>
      <c r="G51" s="31">
        <f t="shared" si="24"/>
        <v>17.399999999999999</v>
      </c>
      <c r="H51" s="31">
        <f t="shared" si="24"/>
        <v>20.100000000000001</v>
      </c>
      <c r="I51" s="31">
        <f t="shared" si="24"/>
        <v>22.8</v>
      </c>
      <c r="J51" s="31">
        <f t="shared" si="24"/>
        <v>25.5</v>
      </c>
      <c r="K51" s="31">
        <f t="shared" si="24"/>
        <v>25.5</v>
      </c>
      <c r="L51" s="31">
        <f t="shared" si="24"/>
        <v>25.5</v>
      </c>
      <c r="M51" s="31">
        <f t="shared" si="24"/>
        <v>25.5</v>
      </c>
      <c r="N51" s="11">
        <f t="shared" si="17"/>
        <v>6.5999999999999979</v>
      </c>
      <c r="O51" s="11" t="str">
        <f t="shared" si="18"/>
        <v/>
      </c>
    </row>
    <row r="52" spans="2:15" ht="14.4" customHeight="1" x14ac:dyDescent="0.3">
      <c r="B52" s="6">
        <v>18</v>
      </c>
      <c r="C52" s="31">
        <f t="shared" ref="C52:M52" si="25">C18</f>
        <v>5.3999999999999986</v>
      </c>
      <c r="D52" s="31">
        <f t="shared" si="25"/>
        <v>8.0999999999999979</v>
      </c>
      <c r="E52" s="31">
        <f t="shared" si="25"/>
        <v>10.799999999999999</v>
      </c>
      <c r="F52" s="31">
        <f t="shared" si="25"/>
        <v>13.5</v>
      </c>
      <c r="G52" s="31">
        <f t="shared" si="25"/>
        <v>16.2</v>
      </c>
      <c r="H52" s="31">
        <f t="shared" si="25"/>
        <v>18.899999999999999</v>
      </c>
      <c r="I52" s="31">
        <f t="shared" si="25"/>
        <v>21.6</v>
      </c>
      <c r="J52" s="31">
        <f t="shared" si="25"/>
        <v>24.3</v>
      </c>
      <c r="K52" s="31">
        <f t="shared" si="25"/>
        <v>27</v>
      </c>
      <c r="L52" s="31">
        <f t="shared" si="25"/>
        <v>27</v>
      </c>
      <c r="M52" s="31">
        <f t="shared" si="25"/>
        <v>27</v>
      </c>
      <c r="N52" s="11">
        <f t="shared" si="17"/>
        <v>5.3999999999999986</v>
      </c>
      <c r="O52" s="11" t="str">
        <f t="shared" si="18"/>
        <v/>
      </c>
    </row>
    <row r="53" spans="2:15" x14ac:dyDescent="0.3">
      <c r="B53" s="6">
        <v>19</v>
      </c>
      <c r="C53" s="31">
        <f t="shared" ref="C53:M53" si="26">C19</f>
        <v>4.1999999999999993</v>
      </c>
      <c r="D53" s="31">
        <f t="shared" si="26"/>
        <v>6.8999999999999986</v>
      </c>
      <c r="E53" s="31">
        <f t="shared" si="26"/>
        <v>9.5999999999999979</v>
      </c>
      <c r="F53" s="31">
        <f t="shared" si="26"/>
        <v>12.299999999999999</v>
      </c>
      <c r="G53" s="31">
        <f t="shared" si="26"/>
        <v>15</v>
      </c>
      <c r="H53" s="31">
        <f t="shared" si="26"/>
        <v>17.7</v>
      </c>
      <c r="I53" s="31">
        <f t="shared" si="26"/>
        <v>20.399999999999999</v>
      </c>
      <c r="J53" s="31">
        <f t="shared" si="26"/>
        <v>23.1</v>
      </c>
      <c r="K53" s="31">
        <f t="shared" si="26"/>
        <v>25.8</v>
      </c>
      <c r="L53" s="31">
        <f t="shared" si="26"/>
        <v>28.5</v>
      </c>
      <c r="M53" s="31">
        <f t="shared" si="26"/>
        <v>28.5</v>
      </c>
      <c r="N53" s="11">
        <f t="shared" si="17"/>
        <v>4.1999999999999993</v>
      </c>
      <c r="O53" s="11" t="str">
        <f t="shared" si="18"/>
        <v/>
      </c>
    </row>
    <row r="54" spans="2:15" ht="17.25" customHeight="1" x14ac:dyDescent="0.3">
      <c r="B54" s="6">
        <v>20</v>
      </c>
      <c r="C54" s="31">
        <f t="shared" ref="C54:M54" si="27">C20</f>
        <v>2.9999999999999982</v>
      </c>
      <c r="D54" s="31">
        <f t="shared" si="27"/>
        <v>5.6999999999999993</v>
      </c>
      <c r="E54" s="31">
        <f t="shared" si="27"/>
        <v>8.3999999999999986</v>
      </c>
      <c r="F54" s="31">
        <f t="shared" si="27"/>
        <v>11.099999999999998</v>
      </c>
      <c r="G54" s="31">
        <f t="shared" si="27"/>
        <v>13.799999999999999</v>
      </c>
      <c r="H54" s="31">
        <f t="shared" si="27"/>
        <v>16.5</v>
      </c>
      <c r="I54" s="31">
        <f t="shared" si="27"/>
        <v>19.2</v>
      </c>
      <c r="J54" s="31">
        <f t="shared" si="27"/>
        <v>21.9</v>
      </c>
      <c r="K54" s="31">
        <f t="shared" si="27"/>
        <v>24.6</v>
      </c>
      <c r="L54" s="31">
        <f t="shared" si="27"/>
        <v>27.3</v>
      </c>
      <c r="M54" s="31">
        <f t="shared" si="27"/>
        <v>30</v>
      </c>
      <c r="N54" s="11">
        <f t="shared" si="17"/>
        <v>2.9999999999999982</v>
      </c>
      <c r="O54" s="11" t="str">
        <f t="shared" si="18"/>
        <v/>
      </c>
    </row>
    <row r="55" spans="2:15" x14ac:dyDescent="0.3">
      <c r="B55" s="36" t="s">
        <v>77</v>
      </c>
      <c r="C55" s="36"/>
      <c r="D55" s="36"/>
      <c r="E55" s="36"/>
      <c r="F55" s="36"/>
      <c r="G55" s="36"/>
      <c r="H55" s="36"/>
      <c r="I55" s="36"/>
      <c r="J55" s="36"/>
      <c r="K55" s="36"/>
      <c r="L55" s="36"/>
      <c r="M55" s="36"/>
      <c r="N55" s="36"/>
      <c r="O55" s="36"/>
    </row>
    <row r="56" spans="2:15" x14ac:dyDescent="0.3">
      <c r="B56" s="8"/>
      <c r="C56" s="8"/>
      <c r="D56" s="8"/>
      <c r="E56" s="8"/>
      <c r="F56" s="8"/>
      <c r="G56" s="8"/>
      <c r="H56" s="8"/>
      <c r="I56" s="8"/>
      <c r="J56" s="8"/>
      <c r="K56" s="8"/>
      <c r="L56" s="8"/>
      <c r="M56" s="8"/>
      <c r="N56" s="8"/>
      <c r="O56" s="8"/>
    </row>
    <row r="57" spans="2:15" x14ac:dyDescent="0.3">
      <c r="B57" s="8"/>
      <c r="C57" s="8"/>
      <c r="D57" s="8"/>
      <c r="E57" s="8"/>
      <c r="F57" s="8"/>
      <c r="G57" s="8"/>
      <c r="H57" s="8"/>
      <c r="I57" s="8"/>
      <c r="J57" s="8"/>
      <c r="K57" s="8"/>
      <c r="L57" s="8"/>
      <c r="M57" s="8"/>
      <c r="N57" s="8"/>
      <c r="O57" s="8"/>
    </row>
    <row r="58" spans="2:15" x14ac:dyDescent="0.3">
      <c r="B58" s="35" t="s">
        <v>41</v>
      </c>
      <c r="C58" s="35"/>
      <c r="D58" s="35"/>
      <c r="E58" s="35"/>
      <c r="F58" s="35"/>
      <c r="G58" s="35"/>
      <c r="H58" s="35"/>
      <c r="I58" s="35"/>
      <c r="J58" s="35"/>
      <c r="K58" s="35"/>
      <c r="L58" s="35"/>
      <c r="M58" s="35"/>
      <c r="N58" s="35"/>
      <c r="O58" s="35"/>
    </row>
    <row r="59" spans="2:15" x14ac:dyDescent="0.3">
      <c r="B59" s="6"/>
      <c r="C59" s="38" t="s">
        <v>20</v>
      </c>
      <c r="D59" s="38"/>
      <c r="E59" s="38"/>
      <c r="F59" s="38"/>
      <c r="G59" s="38"/>
      <c r="H59" s="38"/>
      <c r="I59" s="38"/>
      <c r="J59" s="38"/>
      <c r="K59" s="38"/>
      <c r="L59" s="38"/>
      <c r="M59" s="38"/>
      <c r="N59" s="6"/>
      <c r="O59" s="6"/>
    </row>
    <row r="60" spans="2:15" x14ac:dyDescent="0.3">
      <c r="B60" s="6" t="s">
        <v>21</v>
      </c>
      <c r="C60" s="6">
        <v>10</v>
      </c>
      <c r="D60" s="6">
        <v>11</v>
      </c>
      <c r="E60" s="6">
        <v>12</v>
      </c>
      <c r="F60" s="6">
        <v>13</v>
      </c>
      <c r="G60" s="6">
        <v>14</v>
      </c>
      <c r="H60" s="6">
        <v>15</v>
      </c>
      <c r="I60" s="6">
        <v>16</v>
      </c>
      <c r="J60" s="6">
        <v>17</v>
      </c>
      <c r="K60" s="6">
        <v>18</v>
      </c>
      <c r="L60" s="6">
        <v>19</v>
      </c>
      <c r="M60" s="6">
        <v>20</v>
      </c>
      <c r="N60" s="6" t="s">
        <v>9</v>
      </c>
      <c r="O60" s="6" t="s">
        <v>10</v>
      </c>
    </row>
    <row r="61" spans="2:15" x14ac:dyDescent="0.3">
      <c r="B61" s="6">
        <v>10</v>
      </c>
      <c r="C61" s="11">
        <f t="shared" ref="C61:M71" si="28">MAX(C$10:C$20)-C10</f>
        <v>0</v>
      </c>
      <c r="D61" s="11">
        <f t="shared" si="28"/>
        <v>1.5</v>
      </c>
      <c r="E61" s="11">
        <f t="shared" si="28"/>
        <v>3</v>
      </c>
      <c r="F61" s="11">
        <f t="shared" si="28"/>
        <v>4.5</v>
      </c>
      <c r="G61" s="11">
        <f t="shared" si="28"/>
        <v>6</v>
      </c>
      <c r="H61" s="11">
        <f t="shared" si="28"/>
        <v>7.5</v>
      </c>
      <c r="I61" s="11">
        <f t="shared" si="28"/>
        <v>9</v>
      </c>
      <c r="J61" s="11">
        <f t="shared" si="28"/>
        <v>10.5</v>
      </c>
      <c r="K61" s="11">
        <f t="shared" si="28"/>
        <v>12</v>
      </c>
      <c r="L61" s="11">
        <f t="shared" si="28"/>
        <v>13.5</v>
      </c>
      <c r="M61" s="11">
        <f t="shared" si="28"/>
        <v>15</v>
      </c>
      <c r="N61" s="11">
        <f>MAX(C61:M61)</f>
        <v>15</v>
      </c>
      <c r="O61" s="11" t="str">
        <f>IF(MIN($N$61:$N$71)=N61,"Minimum. Select this.","")</f>
        <v/>
      </c>
    </row>
    <row r="62" spans="2:15" x14ac:dyDescent="0.3">
      <c r="B62" s="6">
        <v>11</v>
      </c>
      <c r="C62" s="11">
        <f t="shared" si="28"/>
        <v>1.1999999999999993</v>
      </c>
      <c r="D62" s="11">
        <f t="shared" si="28"/>
        <v>0</v>
      </c>
      <c r="E62" s="11">
        <f t="shared" si="28"/>
        <v>1.5</v>
      </c>
      <c r="F62" s="11">
        <f t="shared" si="28"/>
        <v>3</v>
      </c>
      <c r="G62" s="11">
        <f t="shared" si="28"/>
        <v>4.5</v>
      </c>
      <c r="H62" s="11">
        <f t="shared" si="28"/>
        <v>6</v>
      </c>
      <c r="I62" s="11">
        <f t="shared" si="28"/>
        <v>7.5</v>
      </c>
      <c r="J62" s="11">
        <f t="shared" si="28"/>
        <v>9</v>
      </c>
      <c r="K62" s="11">
        <f t="shared" si="28"/>
        <v>10.5</v>
      </c>
      <c r="L62" s="11">
        <f t="shared" si="28"/>
        <v>12</v>
      </c>
      <c r="M62" s="11">
        <f t="shared" si="28"/>
        <v>13.5</v>
      </c>
      <c r="N62" s="11">
        <f t="shared" ref="N62:N71" si="29">MAX(C62:M62)</f>
        <v>13.5</v>
      </c>
      <c r="O62" s="11" t="str">
        <f t="shared" ref="O62:O71" si="30">IF(MIN($N$61:$N$71)=N62,"Minimum. Select this.","")</f>
        <v/>
      </c>
    </row>
    <row r="63" spans="2:15" x14ac:dyDescent="0.3">
      <c r="B63" s="6">
        <v>12</v>
      </c>
      <c r="C63" s="11">
        <f t="shared" si="28"/>
        <v>2.4000000000000004</v>
      </c>
      <c r="D63" s="11">
        <f t="shared" si="28"/>
        <v>1.1999999999999993</v>
      </c>
      <c r="E63" s="11">
        <f t="shared" si="28"/>
        <v>0</v>
      </c>
      <c r="F63" s="11">
        <f t="shared" si="28"/>
        <v>1.5</v>
      </c>
      <c r="G63" s="11">
        <f t="shared" si="28"/>
        <v>3</v>
      </c>
      <c r="H63" s="11">
        <f t="shared" si="28"/>
        <v>4.5</v>
      </c>
      <c r="I63" s="11">
        <f t="shared" si="28"/>
        <v>6</v>
      </c>
      <c r="J63" s="11">
        <f t="shared" si="28"/>
        <v>7.5</v>
      </c>
      <c r="K63" s="11">
        <f t="shared" si="28"/>
        <v>9</v>
      </c>
      <c r="L63" s="11">
        <f t="shared" si="28"/>
        <v>10.5</v>
      </c>
      <c r="M63" s="11">
        <f t="shared" si="28"/>
        <v>12</v>
      </c>
      <c r="N63" s="11">
        <f t="shared" si="29"/>
        <v>12</v>
      </c>
      <c r="O63" s="11" t="str">
        <f t="shared" si="30"/>
        <v/>
      </c>
    </row>
    <row r="64" spans="2:15" x14ac:dyDescent="0.3">
      <c r="B64" s="6">
        <v>13</v>
      </c>
      <c r="C64" s="11">
        <f t="shared" si="28"/>
        <v>3.6000000000000014</v>
      </c>
      <c r="D64" s="11">
        <f t="shared" si="28"/>
        <v>2.4000000000000004</v>
      </c>
      <c r="E64" s="11">
        <f t="shared" si="28"/>
        <v>1.1999999999999993</v>
      </c>
      <c r="F64" s="11">
        <f t="shared" si="28"/>
        <v>0</v>
      </c>
      <c r="G64" s="11">
        <f t="shared" si="28"/>
        <v>1.5</v>
      </c>
      <c r="H64" s="11">
        <f t="shared" si="28"/>
        <v>3</v>
      </c>
      <c r="I64" s="11">
        <f t="shared" si="28"/>
        <v>4.5</v>
      </c>
      <c r="J64" s="11">
        <f t="shared" si="28"/>
        <v>6</v>
      </c>
      <c r="K64" s="11">
        <f t="shared" si="28"/>
        <v>7.5</v>
      </c>
      <c r="L64" s="11">
        <f t="shared" si="28"/>
        <v>9</v>
      </c>
      <c r="M64" s="11">
        <f t="shared" si="28"/>
        <v>10.5</v>
      </c>
      <c r="N64" s="11">
        <f t="shared" si="29"/>
        <v>10.5</v>
      </c>
      <c r="O64" s="11" t="str">
        <f t="shared" si="30"/>
        <v/>
      </c>
    </row>
    <row r="65" spans="2:15" x14ac:dyDescent="0.3">
      <c r="B65" s="6">
        <v>14</v>
      </c>
      <c r="C65" s="11">
        <f t="shared" si="28"/>
        <v>4.8000000000000007</v>
      </c>
      <c r="D65" s="11">
        <f t="shared" si="28"/>
        <v>3.6000000000000014</v>
      </c>
      <c r="E65" s="11">
        <f t="shared" si="28"/>
        <v>2.4000000000000004</v>
      </c>
      <c r="F65" s="11">
        <f t="shared" si="28"/>
        <v>1.1999999999999993</v>
      </c>
      <c r="G65" s="11">
        <f t="shared" si="28"/>
        <v>0</v>
      </c>
      <c r="H65" s="11">
        <f t="shared" si="28"/>
        <v>1.5</v>
      </c>
      <c r="I65" s="11">
        <f t="shared" si="28"/>
        <v>3</v>
      </c>
      <c r="J65" s="11">
        <f t="shared" si="28"/>
        <v>4.5</v>
      </c>
      <c r="K65" s="11">
        <f t="shared" si="28"/>
        <v>6</v>
      </c>
      <c r="L65" s="11">
        <f t="shared" si="28"/>
        <v>7.5</v>
      </c>
      <c r="M65" s="11">
        <f t="shared" si="28"/>
        <v>9</v>
      </c>
      <c r="N65" s="11">
        <f t="shared" si="29"/>
        <v>9</v>
      </c>
      <c r="O65" s="11" t="str">
        <f t="shared" si="30"/>
        <v/>
      </c>
    </row>
    <row r="66" spans="2:15" x14ac:dyDescent="0.3">
      <c r="B66" s="6">
        <v>15</v>
      </c>
      <c r="C66" s="11">
        <f t="shared" si="28"/>
        <v>6</v>
      </c>
      <c r="D66" s="11">
        <f t="shared" si="28"/>
        <v>4.8000000000000007</v>
      </c>
      <c r="E66" s="11">
        <f t="shared" si="28"/>
        <v>3.6000000000000014</v>
      </c>
      <c r="F66" s="11">
        <f t="shared" si="28"/>
        <v>2.3999999999999986</v>
      </c>
      <c r="G66" s="11">
        <f t="shared" si="28"/>
        <v>1.1999999999999993</v>
      </c>
      <c r="H66" s="11">
        <f t="shared" si="28"/>
        <v>0</v>
      </c>
      <c r="I66" s="11">
        <f t="shared" si="28"/>
        <v>1.5</v>
      </c>
      <c r="J66" s="11">
        <f t="shared" si="28"/>
        <v>3</v>
      </c>
      <c r="K66" s="11">
        <f t="shared" si="28"/>
        <v>4.5</v>
      </c>
      <c r="L66" s="11">
        <f t="shared" si="28"/>
        <v>6</v>
      </c>
      <c r="M66" s="11">
        <f t="shared" si="28"/>
        <v>7.5</v>
      </c>
      <c r="N66" s="11">
        <f t="shared" si="29"/>
        <v>7.5</v>
      </c>
      <c r="O66" s="11" t="str">
        <f t="shared" si="30"/>
        <v/>
      </c>
    </row>
    <row r="67" spans="2:15" x14ac:dyDescent="0.3">
      <c r="B67" s="14">
        <v>16</v>
      </c>
      <c r="C67" s="13">
        <f t="shared" si="28"/>
        <v>7.2000000000000011</v>
      </c>
      <c r="D67" s="13">
        <f t="shared" si="28"/>
        <v>6</v>
      </c>
      <c r="E67" s="13">
        <f t="shared" si="28"/>
        <v>4.8000000000000007</v>
      </c>
      <c r="F67" s="13">
        <f t="shared" si="28"/>
        <v>3.6000000000000014</v>
      </c>
      <c r="G67" s="13">
        <f t="shared" si="28"/>
        <v>2.3999999999999986</v>
      </c>
      <c r="H67" s="13">
        <f t="shared" si="28"/>
        <v>1.1999999999999993</v>
      </c>
      <c r="I67" s="13">
        <f t="shared" si="28"/>
        <v>0</v>
      </c>
      <c r="J67" s="13">
        <f t="shared" si="28"/>
        <v>1.5</v>
      </c>
      <c r="K67" s="13">
        <f t="shared" si="28"/>
        <v>3</v>
      </c>
      <c r="L67" s="13">
        <f t="shared" si="28"/>
        <v>4.5</v>
      </c>
      <c r="M67" s="13">
        <f t="shared" si="28"/>
        <v>6</v>
      </c>
      <c r="N67" s="13">
        <f t="shared" si="29"/>
        <v>7.2000000000000011</v>
      </c>
      <c r="O67" s="13" t="str">
        <f t="shared" si="30"/>
        <v>Minimum. Select this.</v>
      </c>
    </row>
    <row r="68" spans="2:15" x14ac:dyDescent="0.3">
      <c r="B68" s="6">
        <v>17</v>
      </c>
      <c r="C68" s="11">
        <f t="shared" si="28"/>
        <v>8.4000000000000021</v>
      </c>
      <c r="D68" s="11">
        <f t="shared" si="28"/>
        <v>7.2000000000000011</v>
      </c>
      <c r="E68" s="11">
        <f t="shared" si="28"/>
        <v>6</v>
      </c>
      <c r="F68" s="11">
        <f t="shared" si="28"/>
        <v>4.8000000000000007</v>
      </c>
      <c r="G68" s="11">
        <f t="shared" si="28"/>
        <v>3.6000000000000014</v>
      </c>
      <c r="H68" s="11">
        <f t="shared" si="28"/>
        <v>2.3999999999999986</v>
      </c>
      <c r="I68" s="11">
        <f t="shared" si="28"/>
        <v>1.1999999999999993</v>
      </c>
      <c r="J68" s="11">
        <f t="shared" si="28"/>
        <v>0</v>
      </c>
      <c r="K68" s="11">
        <f t="shared" si="28"/>
        <v>1.5</v>
      </c>
      <c r="L68" s="11">
        <f t="shared" si="28"/>
        <v>3</v>
      </c>
      <c r="M68" s="11">
        <f t="shared" si="28"/>
        <v>4.5</v>
      </c>
      <c r="N68" s="11">
        <f t="shared" si="29"/>
        <v>8.4000000000000021</v>
      </c>
      <c r="O68" s="11" t="str">
        <f t="shared" si="30"/>
        <v/>
      </c>
    </row>
    <row r="69" spans="2:15" x14ac:dyDescent="0.3">
      <c r="B69" s="6">
        <v>18</v>
      </c>
      <c r="C69" s="11">
        <f t="shared" si="28"/>
        <v>9.6000000000000014</v>
      </c>
      <c r="D69" s="11">
        <f t="shared" si="28"/>
        <v>8.4000000000000021</v>
      </c>
      <c r="E69" s="11">
        <f t="shared" si="28"/>
        <v>7.2000000000000011</v>
      </c>
      <c r="F69" s="11">
        <f t="shared" si="28"/>
        <v>6</v>
      </c>
      <c r="G69" s="11">
        <f t="shared" si="28"/>
        <v>4.8000000000000007</v>
      </c>
      <c r="H69" s="11">
        <f t="shared" si="28"/>
        <v>3.6000000000000014</v>
      </c>
      <c r="I69" s="11">
        <f t="shared" si="28"/>
        <v>2.3999999999999986</v>
      </c>
      <c r="J69" s="11">
        <f t="shared" si="28"/>
        <v>1.1999999999999993</v>
      </c>
      <c r="K69" s="11">
        <f t="shared" si="28"/>
        <v>0</v>
      </c>
      <c r="L69" s="11">
        <f t="shared" si="28"/>
        <v>1.5</v>
      </c>
      <c r="M69" s="11">
        <f t="shared" si="28"/>
        <v>3</v>
      </c>
      <c r="N69" s="11">
        <f t="shared" si="29"/>
        <v>9.6000000000000014</v>
      </c>
      <c r="O69" s="11" t="str">
        <f t="shared" si="30"/>
        <v/>
      </c>
    </row>
    <row r="70" spans="2:15" x14ac:dyDescent="0.3">
      <c r="B70" s="6">
        <v>19</v>
      </c>
      <c r="C70" s="11">
        <f t="shared" si="28"/>
        <v>10.8</v>
      </c>
      <c r="D70" s="11">
        <f t="shared" si="28"/>
        <v>9.6000000000000014</v>
      </c>
      <c r="E70" s="11">
        <f t="shared" si="28"/>
        <v>8.4000000000000021</v>
      </c>
      <c r="F70" s="11">
        <f t="shared" si="28"/>
        <v>7.2000000000000011</v>
      </c>
      <c r="G70" s="11">
        <f t="shared" si="28"/>
        <v>6</v>
      </c>
      <c r="H70" s="11">
        <f t="shared" si="28"/>
        <v>4.8000000000000007</v>
      </c>
      <c r="I70" s="11">
        <f t="shared" si="28"/>
        <v>3.6000000000000014</v>
      </c>
      <c r="J70" s="11">
        <f t="shared" si="28"/>
        <v>2.3999999999999986</v>
      </c>
      <c r="K70" s="11">
        <f t="shared" si="28"/>
        <v>1.1999999999999993</v>
      </c>
      <c r="L70" s="11">
        <f t="shared" si="28"/>
        <v>0</v>
      </c>
      <c r="M70" s="11">
        <f t="shared" si="28"/>
        <v>1.5</v>
      </c>
      <c r="N70" s="11">
        <f t="shared" si="29"/>
        <v>10.8</v>
      </c>
      <c r="O70" s="11" t="str">
        <f t="shared" si="30"/>
        <v/>
      </c>
    </row>
    <row r="71" spans="2:15" x14ac:dyDescent="0.3">
      <c r="B71" s="6">
        <v>20</v>
      </c>
      <c r="C71" s="11">
        <f t="shared" si="28"/>
        <v>12.000000000000002</v>
      </c>
      <c r="D71" s="11">
        <f t="shared" si="28"/>
        <v>10.8</v>
      </c>
      <c r="E71" s="11">
        <f t="shared" si="28"/>
        <v>9.6000000000000014</v>
      </c>
      <c r="F71" s="11">
        <f t="shared" si="28"/>
        <v>8.4000000000000021</v>
      </c>
      <c r="G71" s="11">
        <f t="shared" si="28"/>
        <v>7.2000000000000011</v>
      </c>
      <c r="H71" s="11">
        <f t="shared" si="28"/>
        <v>6</v>
      </c>
      <c r="I71" s="11">
        <f t="shared" si="28"/>
        <v>4.8000000000000007</v>
      </c>
      <c r="J71" s="11">
        <f t="shared" si="28"/>
        <v>3.6000000000000014</v>
      </c>
      <c r="K71" s="11">
        <f t="shared" si="28"/>
        <v>2.3999999999999986</v>
      </c>
      <c r="L71" s="11">
        <f t="shared" si="28"/>
        <v>1.1999999999999993</v>
      </c>
      <c r="M71" s="11">
        <f t="shared" si="28"/>
        <v>0</v>
      </c>
      <c r="N71" s="11">
        <f t="shared" si="29"/>
        <v>12.000000000000002</v>
      </c>
      <c r="O71" s="11" t="str">
        <f t="shared" si="30"/>
        <v/>
      </c>
    </row>
    <row r="72" spans="2:15" x14ac:dyDescent="0.3">
      <c r="B72" s="36" t="s">
        <v>76</v>
      </c>
      <c r="C72" s="36"/>
      <c r="D72" s="36"/>
      <c r="E72" s="36"/>
      <c r="F72" s="36"/>
      <c r="G72" s="36"/>
      <c r="H72" s="36"/>
      <c r="I72" s="36"/>
      <c r="J72" s="36"/>
      <c r="K72" s="36"/>
      <c r="L72" s="36"/>
      <c r="M72" s="36"/>
      <c r="N72" s="36"/>
      <c r="O72" s="36"/>
    </row>
    <row r="73" spans="2:15" x14ac:dyDescent="0.3">
      <c r="B73" s="8"/>
      <c r="C73" s="8"/>
      <c r="D73" s="8"/>
      <c r="E73" s="8"/>
      <c r="F73" s="8"/>
      <c r="G73" s="8"/>
      <c r="H73" s="8"/>
      <c r="I73" s="8"/>
      <c r="J73" s="8"/>
      <c r="K73" s="8"/>
      <c r="L73" s="8"/>
      <c r="M73" s="8"/>
      <c r="N73" s="8"/>
      <c r="O73" s="8"/>
    </row>
    <row r="75" spans="2:15" x14ac:dyDescent="0.3">
      <c r="B75" s="35" t="s">
        <v>42</v>
      </c>
      <c r="C75" s="35"/>
      <c r="D75" s="35"/>
      <c r="E75" s="35"/>
      <c r="F75" s="35"/>
      <c r="G75" s="35"/>
      <c r="H75" s="35"/>
      <c r="I75" s="35"/>
      <c r="J75" s="35"/>
      <c r="K75" s="35"/>
      <c r="L75" s="35"/>
      <c r="M75" s="35"/>
      <c r="N75" s="35"/>
      <c r="O75" s="35"/>
    </row>
    <row r="76" spans="2:15" x14ac:dyDescent="0.3">
      <c r="B76" s="6"/>
      <c r="C76" s="38" t="s">
        <v>20</v>
      </c>
      <c r="D76" s="38"/>
      <c r="E76" s="38"/>
      <c r="F76" s="38"/>
      <c r="G76" s="38"/>
      <c r="H76" s="38"/>
      <c r="I76" s="38"/>
      <c r="J76" s="38"/>
      <c r="K76" s="38"/>
      <c r="L76" s="38"/>
      <c r="M76" s="38"/>
      <c r="N76" s="6"/>
      <c r="O76" s="6"/>
    </row>
    <row r="77" spans="2:15" x14ac:dyDescent="0.3">
      <c r="B77" s="6" t="s">
        <v>21</v>
      </c>
      <c r="C77" s="6">
        <v>10</v>
      </c>
      <c r="D77" s="6">
        <v>11</v>
      </c>
      <c r="E77" s="6">
        <v>12</v>
      </c>
      <c r="F77" s="6">
        <v>13</v>
      </c>
      <c r="G77" s="6">
        <v>14</v>
      </c>
      <c r="H77" s="6">
        <v>15</v>
      </c>
      <c r="I77" s="6">
        <v>16</v>
      </c>
      <c r="J77" s="6">
        <v>17</v>
      </c>
      <c r="K77" s="6">
        <v>18</v>
      </c>
      <c r="L77" s="6">
        <v>19</v>
      </c>
      <c r="M77" s="6">
        <v>20</v>
      </c>
      <c r="N77" s="6" t="s">
        <v>14</v>
      </c>
      <c r="O77" s="6" t="s">
        <v>10</v>
      </c>
    </row>
    <row r="78" spans="2:15" x14ac:dyDescent="0.3">
      <c r="B78" s="6">
        <v>10</v>
      </c>
      <c r="C78" s="11">
        <f>IF($B78&gt;C$9,(C$9*$D$4)+($B78-C$9)*$D$5,$B78*$D$4)</f>
        <v>15</v>
      </c>
      <c r="D78" s="11">
        <f t="shared" ref="D78:M88" si="31">IF($B78&gt;D$9,(D$9*$D$4)+($B78-D$9)*$D$5,$B78*$D$4)</f>
        <v>15</v>
      </c>
      <c r="E78" s="11">
        <f t="shared" si="31"/>
        <v>15</v>
      </c>
      <c r="F78" s="11">
        <f t="shared" si="31"/>
        <v>15</v>
      </c>
      <c r="G78" s="11">
        <f t="shared" si="31"/>
        <v>15</v>
      </c>
      <c r="H78" s="11">
        <f t="shared" si="31"/>
        <v>15</v>
      </c>
      <c r="I78" s="11">
        <f t="shared" si="31"/>
        <v>15</v>
      </c>
      <c r="J78" s="11">
        <f t="shared" si="31"/>
        <v>15</v>
      </c>
      <c r="K78" s="11">
        <f t="shared" si="31"/>
        <v>15</v>
      </c>
      <c r="L78" s="11">
        <f t="shared" si="31"/>
        <v>15</v>
      </c>
      <c r="M78" s="11">
        <f>IF($B78&gt;M$9,(M$9*$D$4)+($B78-M$9)*$D$5,$B78*$D$4)</f>
        <v>15</v>
      </c>
      <c r="N78" s="11">
        <f>SUMPRODUCT(C78:M78,$C$91:$M$91)</f>
        <v>14.999999999999998</v>
      </c>
      <c r="O78" s="11" t="str">
        <f>IF(MAX($N$78:$N$88)=N78,"Maximum. Select this.","")</f>
        <v/>
      </c>
    </row>
    <row r="79" spans="2:15" x14ac:dyDescent="0.3">
      <c r="B79" s="6">
        <v>11</v>
      </c>
      <c r="C79" s="11">
        <f t="shared" ref="C79:C88" si="32">IF($B79&gt;C$9,(C$9*$D$4)+($B79-C$9)*$D$5,$B79*$D$4)</f>
        <v>13.8</v>
      </c>
      <c r="D79" s="11">
        <f t="shared" si="31"/>
        <v>16.5</v>
      </c>
      <c r="E79" s="11">
        <f t="shared" si="31"/>
        <v>16.5</v>
      </c>
      <c r="F79" s="11">
        <f t="shared" si="31"/>
        <v>16.5</v>
      </c>
      <c r="G79" s="11">
        <f t="shared" si="31"/>
        <v>16.5</v>
      </c>
      <c r="H79" s="11">
        <f t="shared" si="31"/>
        <v>16.5</v>
      </c>
      <c r="I79" s="11">
        <f t="shared" si="31"/>
        <v>16.5</v>
      </c>
      <c r="J79" s="11">
        <f t="shared" si="31"/>
        <v>16.5</v>
      </c>
      <c r="K79" s="11">
        <f t="shared" si="31"/>
        <v>16.5</v>
      </c>
      <c r="L79" s="11">
        <f t="shared" si="31"/>
        <v>16.5</v>
      </c>
      <c r="M79" s="11">
        <f t="shared" si="31"/>
        <v>16.5</v>
      </c>
      <c r="N79" s="11">
        <f t="shared" ref="N79:N88" si="33">SUMPRODUCT(C79:M79,$C$91:$M$91)</f>
        <v>16.445999999999998</v>
      </c>
      <c r="O79" s="11" t="str">
        <f t="shared" ref="O79:O88" si="34">IF(MAX($N$78:$N$88)=N79,"Maximum. Select this.","")</f>
        <v/>
      </c>
    </row>
    <row r="80" spans="2:15" x14ac:dyDescent="0.3">
      <c r="B80" s="6">
        <v>12</v>
      </c>
      <c r="C80" s="11">
        <f t="shared" si="32"/>
        <v>12.6</v>
      </c>
      <c r="D80" s="11">
        <f t="shared" si="31"/>
        <v>15.3</v>
      </c>
      <c r="E80" s="11">
        <f t="shared" si="31"/>
        <v>18</v>
      </c>
      <c r="F80" s="11">
        <f t="shared" si="31"/>
        <v>18</v>
      </c>
      <c r="G80" s="11">
        <f t="shared" si="31"/>
        <v>18</v>
      </c>
      <c r="H80" s="11">
        <f t="shared" si="31"/>
        <v>18</v>
      </c>
      <c r="I80" s="11">
        <f t="shared" si="31"/>
        <v>18</v>
      </c>
      <c r="J80" s="11">
        <f t="shared" si="31"/>
        <v>18</v>
      </c>
      <c r="K80" s="11">
        <f t="shared" si="31"/>
        <v>18</v>
      </c>
      <c r="L80" s="11">
        <f t="shared" si="31"/>
        <v>18</v>
      </c>
      <c r="M80" s="11">
        <f t="shared" si="31"/>
        <v>18</v>
      </c>
      <c r="N80" s="11">
        <f t="shared" si="33"/>
        <v>17.729999999999997</v>
      </c>
      <c r="O80" s="11" t="str">
        <f t="shared" si="34"/>
        <v/>
      </c>
    </row>
    <row r="81" spans="2:15" x14ac:dyDescent="0.3">
      <c r="B81" s="6">
        <v>13</v>
      </c>
      <c r="C81" s="11">
        <f t="shared" si="32"/>
        <v>11.399999999999999</v>
      </c>
      <c r="D81" s="11">
        <f t="shared" si="31"/>
        <v>14.1</v>
      </c>
      <c r="E81" s="11">
        <f t="shared" si="31"/>
        <v>16.8</v>
      </c>
      <c r="F81" s="11">
        <f t="shared" si="31"/>
        <v>19.5</v>
      </c>
      <c r="G81" s="11">
        <f t="shared" si="31"/>
        <v>19.5</v>
      </c>
      <c r="H81" s="11">
        <f t="shared" si="31"/>
        <v>19.5</v>
      </c>
      <c r="I81" s="11">
        <f t="shared" si="31"/>
        <v>19.5</v>
      </c>
      <c r="J81" s="11">
        <f t="shared" si="31"/>
        <v>19.5</v>
      </c>
      <c r="K81" s="11">
        <f t="shared" si="31"/>
        <v>19.5</v>
      </c>
      <c r="L81" s="11">
        <f t="shared" si="31"/>
        <v>19.5</v>
      </c>
      <c r="M81" s="11">
        <f t="shared" si="31"/>
        <v>19.5</v>
      </c>
      <c r="N81" s="11">
        <f t="shared" si="33"/>
        <v>18.771000000000001</v>
      </c>
      <c r="O81" s="11" t="str">
        <f t="shared" si="34"/>
        <v/>
      </c>
    </row>
    <row r="82" spans="2:15" x14ac:dyDescent="0.3">
      <c r="B82" s="6">
        <v>14</v>
      </c>
      <c r="C82" s="11">
        <f t="shared" si="32"/>
        <v>10.199999999999999</v>
      </c>
      <c r="D82" s="11">
        <f t="shared" si="31"/>
        <v>12.899999999999999</v>
      </c>
      <c r="E82" s="11">
        <f t="shared" si="31"/>
        <v>15.6</v>
      </c>
      <c r="F82" s="11">
        <f t="shared" si="31"/>
        <v>18.3</v>
      </c>
      <c r="G82" s="11">
        <f t="shared" si="31"/>
        <v>21</v>
      </c>
      <c r="H82" s="11">
        <f t="shared" si="31"/>
        <v>21</v>
      </c>
      <c r="I82" s="11">
        <f t="shared" si="31"/>
        <v>21</v>
      </c>
      <c r="J82" s="11">
        <f t="shared" si="31"/>
        <v>21</v>
      </c>
      <c r="K82" s="11">
        <f t="shared" si="31"/>
        <v>21</v>
      </c>
      <c r="L82" s="11">
        <f t="shared" si="31"/>
        <v>21</v>
      </c>
      <c r="M82" s="11">
        <f t="shared" si="31"/>
        <v>21</v>
      </c>
      <c r="N82" s="11">
        <f t="shared" si="33"/>
        <v>19.514999999999997</v>
      </c>
      <c r="O82" s="11" t="str">
        <f t="shared" si="34"/>
        <v/>
      </c>
    </row>
    <row r="83" spans="2:15" x14ac:dyDescent="0.3">
      <c r="B83" s="14">
        <v>15</v>
      </c>
      <c r="C83" s="13">
        <f t="shared" si="32"/>
        <v>9</v>
      </c>
      <c r="D83" s="13">
        <f t="shared" si="31"/>
        <v>11.7</v>
      </c>
      <c r="E83" s="13">
        <f t="shared" si="31"/>
        <v>14.399999999999999</v>
      </c>
      <c r="F83" s="13">
        <f t="shared" si="31"/>
        <v>17.100000000000001</v>
      </c>
      <c r="G83" s="13">
        <f t="shared" si="31"/>
        <v>19.8</v>
      </c>
      <c r="H83" s="13">
        <f t="shared" si="31"/>
        <v>22.5</v>
      </c>
      <c r="I83" s="13">
        <f t="shared" si="31"/>
        <v>22.5</v>
      </c>
      <c r="J83" s="13">
        <f t="shared" si="31"/>
        <v>22.5</v>
      </c>
      <c r="K83" s="13">
        <f t="shared" si="31"/>
        <v>22.5</v>
      </c>
      <c r="L83" s="13">
        <f t="shared" si="31"/>
        <v>22.5</v>
      </c>
      <c r="M83" s="13">
        <f t="shared" si="31"/>
        <v>22.5</v>
      </c>
      <c r="N83" s="13">
        <f t="shared" si="33"/>
        <v>19.908000000000001</v>
      </c>
      <c r="O83" s="13" t="str">
        <f t="shared" si="34"/>
        <v>Maximum. Select this.</v>
      </c>
    </row>
    <row r="84" spans="2:15" x14ac:dyDescent="0.3">
      <c r="B84" s="6">
        <v>16</v>
      </c>
      <c r="C84" s="11">
        <f t="shared" si="32"/>
        <v>7.7999999999999989</v>
      </c>
      <c r="D84" s="11">
        <f t="shared" si="31"/>
        <v>10.5</v>
      </c>
      <c r="E84" s="11">
        <f t="shared" si="31"/>
        <v>13.2</v>
      </c>
      <c r="F84" s="11">
        <f t="shared" si="31"/>
        <v>15.899999999999999</v>
      </c>
      <c r="G84" s="11">
        <f t="shared" si="31"/>
        <v>18.600000000000001</v>
      </c>
      <c r="H84" s="11">
        <f t="shared" si="31"/>
        <v>21.3</v>
      </c>
      <c r="I84" s="11">
        <f t="shared" si="31"/>
        <v>24</v>
      </c>
      <c r="J84" s="11">
        <f t="shared" si="31"/>
        <v>24</v>
      </c>
      <c r="K84" s="11">
        <f t="shared" si="31"/>
        <v>24</v>
      </c>
      <c r="L84" s="11">
        <f t="shared" si="31"/>
        <v>24</v>
      </c>
      <c r="M84" s="11">
        <f t="shared" si="31"/>
        <v>24</v>
      </c>
      <c r="N84" s="11">
        <f t="shared" si="33"/>
        <v>19.895999999999997</v>
      </c>
      <c r="O84" s="11" t="str">
        <f t="shared" si="34"/>
        <v/>
      </c>
    </row>
    <row r="85" spans="2:15" x14ac:dyDescent="0.3">
      <c r="B85" s="6">
        <v>17</v>
      </c>
      <c r="C85" s="11">
        <f t="shared" si="32"/>
        <v>6.5999999999999979</v>
      </c>
      <c r="D85" s="11">
        <f t="shared" si="31"/>
        <v>9.2999999999999989</v>
      </c>
      <c r="E85" s="11">
        <f t="shared" si="31"/>
        <v>12</v>
      </c>
      <c r="F85" s="11">
        <f t="shared" si="31"/>
        <v>14.7</v>
      </c>
      <c r="G85" s="11">
        <f t="shared" si="31"/>
        <v>17.399999999999999</v>
      </c>
      <c r="H85" s="11">
        <f t="shared" si="31"/>
        <v>20.100000000000001</v>
      </c>
      <c r="I85" s="11">
        <f t="shared" si="31"/>
        <v>22.8</v>
      </c>
      <c r="J85" s="11">
        <f t="shared" si="31"/>
        <v>25.5</v>
      </c>
      <c r="K85" s="11">
        <f t="shared" si="31"/>
        <v>25.5</v>
      </c>
      <c r="L85" s="11">
        <f t="shared" si="31"/>
        <v>25.5</v>
      </c>
      <c r="M85" s="11">
        <f t="shared" si="31"/>
        <v>25.5</v>
      </c>
      <c r="N85" s="11">
        <f t="shared" si="33"/>
        <v>19.398</v>
      </c>
      <c r="O85" s="11" t="str">
        <f t="shared" si="34"/>
        <v/>
      </c>
    </row>
    <row r="86" spans="2:15" x14ac:dyDescent="0.3">
      <c r="B86" s="6">
        <v>18</v>
      </c>
      <c r="C86" s="11">
        <f t="shared" si="32"/>
        <v>5.3999999999999986</v>
      </c>
      <c r="D86" s="11">
        <f t="shared" si="31"/>
        <v>8.0999999999999979</v>
      </c>
      <c r="E86" s="11">
        <f t="shared" si="31"/>
        <v>10.799999999999999</v>
      </c>
      <c r="F86" s="11">
        <f t="shared" si="31"/>
        <v>13.5</v>
      </c>
      <c r="G86" s="11">
        <f t="shared" si="31"/>
        <v>16.2</v>
      </c>
      <c r="H86" s="11">
        <f t="shared" si="31"/>
        <v>18.899999999999999</v>
      </c>
      <c r="I86" s="11">
        <f t="shared" si="31"/>
        <v>21.6</v>
      </c>
      <c r="J86" s="11">
        <f t="shared" si="31"/>
        <v>24.3</v>
      </c>
      <c r="K86" s="11">
        <f t="shared" si="31"/>
        <v>27</v>
      </c>
      <c r="L86" s="11">
        <f t="shared" si="31"/>
        <v>27</v>
      </c>
      <c r="M86" s="11">
        <f t="shared" si="31"/>
        <v>27</v>
      </c>
      <c r="N86" s="11">
        <f t="shared" si="33"/>
        <v>18.602999999999998</v>
      </c>
      <c r="O86" s="11" t="str">
        <f t="shared" si="34"/>
        <v/>
      </c>
    </row>
    <row r="87" spans="2:15" x14ac:dyDescent="0.3">
      <c r="B87" s="6">
        <v>19</v>
      </c>
      <c r="C87" s="11">
        <f t="shared" si="32"/>
        <v>4.1999999999999993</v>
      </c>
      <c r="D87" s="11">
        <f t="shared" si="31"/>
        <v>6.8999999999999986</v>
      </c>
      <c r="E87" s="11">
        <f t="shared" si="31"/>
        <v>9.5999999999999979</v>
      </c>
      <c r="F87" s="11">
        <f t="shared" si="31"/>
        <v>12.299999999999999</v>
      </c>
      <c r="G87" s="11">
        <f t="shared" si="31"/>
        <v>15</v>
      </c>
      <c r="H87" s="11">
        <f t="shared" si="31"/>
        <v>17.7</v>
      </c>
      <c r="I87" s="11">
        <f t="shared" si="31"/>
        <v>20.399999999999999</v>
      </c>
      <c r="J87" s="11">
        <f t="shared" si="31"/>
        <v>23.1</v>
      </c>
      <c r="K87" s="11">
        <f t="shared" si="31"/>
        <v>25.8</v>
      </c>
      <c r="L87" s="11">
        <f t="shared" si="31"/>
        <v>28.5</v>
      </c>
      <c r="M87" s="11">
        <f t="shared" si="31"/>
        <v>28.5</v>
      </c>
      <c r="N87" s="11">
        <f t="shared" si="33"/>
        <v>17.619000000000003</v>
      </c>
      <c r="O87" s="11" t="str">
        <f t="shared" si="34"/>
        <v/>
      </c>
    </row>
    <row r="88" spans="2:15" x14ac:dyDescent="0.3">
      <c r="B88" s="6">
        <v>20</v>
      </c>
      <c r="C88" s="11">
        <f t="shared" si="32"/>
        <v>2.9999999999999982</v>
      </c>
      <c r="D88" s="11">
        <f t="shared" si="31"/>
        <v>5.6999999999999993</v>
      </c>
      <c r="E88" s="11">
        <f t="shared" si="31"/>
        <v>8.3999999999999986</v>
      </c>
      <c r="F88" s="11">
        <f t="shared" si="31"/>
        <v>11.099999999999998</v>
      </c>
      <c r="G88" s="11">
        <f t="shared" si="31"/>
        <v>13.799999999999999</v>
      </c>
      <c r="H88" s="11">
        <f t="shared" si="31"/>
        <v>16.5</v>
      </c>
      <c r="I88" s="11">
        <f t="shared" si="31"/>
        <v>19.2</v>
      </c>
      <c r="J88" s="11">
        <f t="shared" si="31"/>
        <v>21.9</v>
      </c>
      <c r="K88" s="11">
        <f t="shared" si="31"/>
        <v>24.6</v>
      </c>
      <c r="L88" s="11">
        <f t="shared" si="31"/>
        <v>27.3</v>
      </c>
      <c r="M88" s="11">
        <f t="shared" si="31"/>
        <v>30</v>
      </c>
      <c r="N88" s="11">
        <f t="shared" si="33"/>
        <v>16.499999999999996</v>
      </c>
      <c r="O88" s="11" t="str">
        <f t="shared" si="34"/>
        <v/>
      </c>
    </row>
    <row r="89" spans="2:15" x14ac:dyDescent="0.3">
      <c r="B89" s="36" t="s">
        <v>78</v>
      </c>
      <c r="C89" s="36"/>
      <c r="D89" s="36"/>
      <c r="E89" s="36"/>
      <c r="F89" s="36"/>
      <c r="G89" s="36"/>
      <c r="H89" s="36"/>
      <c r="I89" s="36"/>
      <c r="J89" s="36"/>
      <c r="K89" s="36"/>
      <c r="L89" s="36"/>
      <c r="M89" s="36"/>
      <c r="N89" s="36"/>
      <c r="O89" s="36"/>
    </row>
    <row r="90" spans="2:15" x14ac:dyDescent="0.3">
      <c r="B90" s="8"/>
      <c r="C90" s="8"/>
      <c r="D90" s="8"/>
      <c r="E90" s="8"/>
      <c r="F90" s="8"/>
      <c r="G90" s="8"/>
      <c r="H90" s="8"/>
      <c r="I90" s="8"/>
      <c r="J90" s="8"/>
      <c r="K90" s="8"/>
      <c r="L90" s="8"/>
      <c r="M90" s="8"/>
      <c r="N90" s="8"/>
      <c r="O90" s="8"/>
    </row>
    <row r="91" spans="2:15" x14ac:dyDescent="0.3">
      <c r="B91" s="10" t="s">
        <v>19</v>
      </c>
      <c r="C91" s="10">
        <v>0.02</v>
      </c>
      <c r="D91" s="10">
        <v>0.06</v>
      </c>
      <c r="E91" s="10">
        <v>0.09</v>
      </c>
      <c r="F91" s="10">
        <v>0.11</v>
      </c>
      <c r="G91" s="10">
        <v>0.13</v>
      </c>
      <c r="H91" s="10">
        <v>0.15</v>
      </c>
      <c r="I91" s="10">
        <v>0.18</v>
      </c>
      <c r="J91" s="10">
        <v>0.11</v>
      </c>
      <c r="K91" s="10">
        <v>7.0000000000000007E-2</v>
      </c>
      <c r="L91" s="10">
        <v>0.05</v>
      </c>
      <c r="M91" s="10">
        <v>0.03</v>
      </c>
      <c r="N91" s="3"/>
      <c r="O91" s="3"/>
    </row>
    <row r="92" spans="2:15" x14ac:dyDescent="0.3">
      <c r="B92" s="8"/>
      <c r="C92" s="8"/>
      <c r="D92" s="8"/>
      <c r="E92" s="8"/>
      <c r="F92" s="8"/>
      <c r="G92" s="8"/>
      <c r="H92" s="8"/>
      <c r="I92" s="8"/>
      <c r="J92" s="8"/>
      <c r="K92" s="8"/>
      <c r="L92" s="8"/>
      <c r="M92" s="8"/>
      <c r="N92" s="8"/>
      <c r="O92" s="8"/>
    </row>
    <row r="93" spans="2:15" x14ac:dyDescent="0.3">
      <c r="B93" s="8"/>
      <c r="C93" s="8"/>
      <c r="D93" s="8"/>
      <c r="E93" s="8"/>
      <c r="F93" s="8"/>
      <c r="G93" s="8"/>
      <c r="H93" s="8"/>
      <c r="I93" s="8"/>
      <c r="J93" s="8"/>
      <c r="K93" s="8"/>
      <c r="L93" s="8"/>
      <c r="M93" s="8"/>
      <c r="N93" s="8"/>
      <c r="O93" s="8"/>
    </row>
    <row r="94" spans="2:15" x14ac:dyDescent="0.3">
      <c r="B94" s="35" t="s">
        <v>99</v>
      </c>
      <c r="C94" s="35"/>
      <c r="D94" s="35"/>
      <c r="E94" s="35"/>
      <c r="F94" s="35"/>
      <c r="G94" s="35"/>
      <c r="H94" s="35"/>
      <c r="I94" s="35"/>
      <c r="J94" s="35"/>
      <c r="K94" s="35"/>
      <c r="L94" s="35"/>
      <c r="M94" s="35"/>
      <c r="N94" s="35"/>
      <c r="O94" s="35"/>
    </row>
    <row r="95" spans="2:15" x14ac:dyDescent="0.3">
      <c r="B95" s="6"/>
      <c r="C95" s="38" t="s">
        <v>20</v>
      </c>
      <c r="D95" s="38"/>
      <c r="E95" s="38"/>
      <c r="F95" s="38"/>
      <c r="G95" s="38"/>
      <c r="H95" s="38"/>
      <c r="I95" s="38"/>
      <c r="J95" s="38"/>
      <c r="K95" s="38"/>
      <c r="L95" s="38"/>
      <c r="M95" s="38"/>
      <c r="N95" s="6"/>
      <c r="O95" s="6"/>
    </row>
    <row r="96" spans="2:15" x14ac:dyDescent="0.3">
      <c r="B96" s="6" t="s">
        <v>21</v>
      </c>
      <c r="C96" s="6">
        <v>10</v>
      </c>
      <c r="D96" s="6">
        <v>11</v>
      </c>
      <c r="E96" s="6">
        <v>12</v>
      </c>
      <c r="F96" s="6">
        <v>13</v>
      </c>
      <c r="G96" s="6">
        <v>14</v>
      </c>
      <c r="H96" s="6">
        <v>15</v>
      </c>
      <c r="I96" s="6">
        <v>16</v>
      </c>
      <c r="J96" s="6">
        <v>17</v>
      </c>
      <c r="K96" s="6">
        <v>18</v>
      </c>
      <c r="L96" s="6">
        <v>19</v>
      </c>
      <c r="M96" s="6">
        <v>20</v>
      </c>
      <c r="N96" s="6" t="s">
        <v>17</v>
      </c>
      <c r="O96" s="6" t="s">
        <v>10</v>
      </c>
    </row>
    <row r="97" spans="2:15" x14ac:dyDescent="0.3">
      <c r="B97" s="6">
        <v>10</v>
      </c>
      <c r="C97" s="11">
        <f>MAX(C$10:C$20)-C10</f>
        <v>0</v>
      </c>
      <c r="D97" s="11">
        <f t="shared" ref="D97:M97" si="35">MAX(D$10:D$20)-D10</f>
        <v>1.5</v>
      </c>
      <c r="E97" s="11">
        <f t="shared" si="35"/>
        <v>3</v>
      </c>
      <c r="F97" s="11">
        <f t="shared" si="35"/>
        <v>4.5</v>
      </c>
      <c r="G97" s="11">
        <f t="shared" si="35"/>
        <v>6</v>
      </c>
      <c r="H97" s="11">
        <f t="shared" si="35"/>
        <v>7.5</v>
      </c>
      <c r="I97" s="11">
        <f t="shared" si="35"/>
        <v>9</v>
      </c>
      <c r="J97" s="11">
        <f t="shared" si="35"/>
        <v>10.5</v>
      </c>
      <c r="K97" s="11">
        <f t="shared" si="35"/>
        <v>12</v>
      </c>
      <c r="L97" s="11">
        <f t="shared" si="35"/>
        <v>13.5</v>
      </c>
      <c r="M97" s="11">
        <f t="shared" si="35"/>
        <v>15</v>
      </c>
      <c r="N97" s="11">
        <f>SUMPRODUCT($C$91:$M$91,C97:M97)</f>
        <v>7.5</v>
      </c>
      <c r="O97" s="11" t="str">
        <f>IF(MIN($N$97:$N$107)=N97,"Minimum. Select this.","")</f>
        <v/>
      </c>
    </row>
    <row r="98" spans="2:15" x14ac:dyDescent="0.3">
      <c r="B98" s="6">
        <v>11</v>
      </c>
      <c r="C98" s="11">
        <f t="shared" ref="C98:M107" si="36">MAX(C$10:C$20)-C11</f>
        <v>1.1999999999999993</v>
      </c>
      <c r="D98" s="11">
        <f t="shared" si="36"/>
        <v>0</v>
      </c>
      <c r="E98" s="11">
        <f t="shared" si="36"/>
        <v>1.5</v>
      </c>
      <c r="F98" s="11">
        <f t="shared" si="36"/>
        <v>3</v>
      </c>
      <c r="G98" s="11">
        <f t="shared" si="36"/>
        <v>4.5</v>
      </c>
      <c r="H98" s="11">
        <f t="shared" si="36"/>
        <v>6</v>
      </c>
      <c r="I98" s="11">
        <f t="shared" si="36"/>
        <v>7.5</v>
      </c>
      <c r="J98" s="11">
        <f t="shared" si="36"/>
        <v>9</v>
      </c>
      <c r="K98" s="11">
        <f t="shared" si="36"/>
        <v>10.5</v>
      </c>
      <c r="L98" s="11">
        <f t="shared" si="36"/>
        <v>12</v>
      </c>
      <c r="M98" s="11">
        <f t="shared" si="36"/>
        <v>13.5</v>
      </c>
      <c r="N98" s="11">
        <f t="shared" ref="N98:N107" si="37">SUMPRODUCT($C$91:$M$91,C98:M98)</f>
        <v>6.0540000000000012</v>
      </c>
      <c r="O98" s="11" t="str">
        <f t="shared" ref="O98:O107" si="38">IF(MIN($N$97:$N$107)=N98,"Minimum. Select this.","")</f>
        <v/>
      </c>
    </row>
    <row r="99" spans="2:15" x14ac:dyDescent="0.3">
      <c r="B99" s="6">
        <v>12</v>
      </c>
      <c r="C99" s="11">
        <f t="shared" si="36"/>
        <v>2.4000000000000004</v>
      </c>
      <c r="D99" s="11">
        <f t="shared" si="36"/>
        <v>1.1999999999999993</v>
      </c>
      <c r="E99" s="11">
        <f t="shared" si="36"/>
        <v>0</v>
      </c>
      <c r="F99" s="11">
        <f t="shared" si="36"/>
        <v>1.5</v>
      </c>
      <c r="G99" s="11">
        <f t="shared" si="36"/>
        <v>3</v>
      </c>
      <c r="H99" s="11">
        <f t="shared" si="36"/>
        <v>4.5</v>
      </c>
      <c r="I99" s="11">
        <f t="shared" si="36"/>
        <v>6</v>
      </c>
      <c r="J99" s="11">
        <f t="shared" si="36"/>
        <v>7.5</v>
      </c>
      <c r="K99" s="11">
        <f t="shared" si="36"/>
        <v>9</v>
      </c>
      <c r="L99" s="11">
        <f t="shared" si="36"/>
        <v>10.5</v>
      </c>
      <c r="M99" s="11">
        <f t="shared" si="36"/>
        <v>12</v>
      </c>
      <c r="N99" s="11">
        <f t="shared" si="37"/>
        <v>4.7700000000000005</v>
      </c>
      <c r="O99" s="11" t="str">
        <f t="shared" si="38"/>
        <v/>
      </c>
    </row>
    <row r="100" spans="2:15" x14ac:dyDescent="0.3">
      <c r="B100" s="6">
        <v>13</v>
      </c>
      <c r="C100" s="11">
        <f t="shared" si="36"/>
        <v>3.6000000000000014</v>
      </c>
      <c r="D100" s="11">
        <f t="shared" si="36"/>
        <v>2.4000000000000004</v>
      </c>
      <c r="E100" s="11">
        <f t="shared" si="36"/>
        <v>1.1999999999999993</v>
      </c>
      <c r="F100" s="11">
        <f t="shared" si="36"/>
        <v>0</v>
      </c>
      <c r="G100" s="11">
        <f t="shared" si="36"/>
        <v>1.5</v>
      </c>
      <c r="H100" s="11">
        <f t="shared" si="36"/>
        <v>3</v>
      </c>
      <c r="I100" s="11">
        <f t="shared" si="36"/>
        <v>4.5</v>
      </c>
      <c r="J100" s="11">
        <f t="shared" si="36"/>
        <v>6</v>
      </c>
      <c r="K100" s="11">
        <f t="shared" si="36"/>
        <v>7.5</v>
      </c>
      <c r="L100" s="11">
        <f t="shared" si="36"/>
        <v>9</v>
      </c>
      <c r="M100" s="11">
        <f t="shared" si="36"/>
        <v>10.5</v>
      </c>
      <c r="N100" s="11">
        <f t="shared" si="37"/>
        <v>3.7290000000000001</v>
      </c>
      <c r="O100" s="11" t="str">
        <f t="shared" si="38"/>
        <v/>
      </c>
    </row>
    <row r="101" spans="2:15" x14ac:dyDescent="0.3">
      <c r="B101" s="6">
        <v>14</v>
      </c>
      <c r="C101" s="11">
        <f t="shared" si="36"/>
        <v>4.8000000000000007</v>
      </c>
      <c r="D101" s="11">
        <f t="shared" si="36"/>
        <v>3.6000000000000014</v>
      </c>
      <c r="E101" s="11">
        <f t="shared" si="36"/>
        <v>2.4000000000000004</v>
      </c>
      <c r="F101" s="11">
        <f t="shared" si="36"/>
        <v>1.1999999999999993</v>
      </c>
      <c r="G101" s="11">
        <f t="shared" si="36"/>
        <v>0</v>
      </c>
      <c r="H101" s="11">
        <f t="shared" si="36"/>
        <v>1.5</v>
      </c>
      <c r="I101" s="11">
        <f t="shared" si="36"/>
        <v>3</v>
      </c>
      <c r="J101" s="11">
        <f t="shared" si="36"/>
        <v>4.5</v>
      </c>
      <c r="K101" s="11">
        <f t="shared" si="36"/>
        <v>6</v>
      </c>
      <c r="L101" s="11">
        <f t="shared" si="36"/>
        <v>7.5</v>
      </c>
      <c r="M101" s="11">
        <f t="shared" si="36"/>
        <v>9</v>
      </c>
      <c r="N101" s="11">
        <f t="shared" si="37"/>
        <v>2.9849999999999999</v>
      </c>
      <c r="O101" s="11" t="str">
        <f t="shared" si="38"/>
        <v/>
      </c>
    </row>
    <row r="102" spans="2:15" x14ac:dyDescent="0.3">
      <c r="B102" s="14">
        <v>15</v>
      </c>
      <c r="C102" s="13">
        <f t="shared" si="36"/>
        <v>6</v>
      </c>
      <c r="D102" s="13">
        <f t="shared" si="36"/>
        <v>4.8000000000000007</v>
      </c>
      <c r="E102" s="13">
        <f t="shared" si="36"/>
        <v>3.6000000000000014</v>
      </c>
      <c r="F102" s="13">
        <f t="shared" si="36"/>
        <v>2.3999999999999986</v>
      </c>
      <c r="G102" s="13">
        <f t="shared" si="36"/>
        <v>1.1999999999999993</v>
      </c>
      <c r="H102" s="13">
        <f t="shared" si="36"/>
        <v>0</v>
      </c>
      <c r="I102" s="13">
        <f t="shared" si="36"/>
        <v>1.5</v>
      </c>
      <c r="J102" s="13">
        <f t="shared" si="36"/>
        <v>3</v>
      </c>
      <c r="K102" s="13">
        <f t="shared" si="36"/>
        <v>4.5</v>
      </c>
      <c r="L102" s="13">
        <f t="shared" si="36"/>
        <v>6</v>
      </c>
      <c r="M102" s="13">
        <f t="shared" si="36"/>
        <v>7.5</v>
      </c>
      <c r="N102" s="13">
        <f t="shared" si="37"/>
        <v>2.5920000000000001</v>
      </c>
      <c r="O102" s="13" t="str">
        <f t="shared" si="38"/>
        <v>Minimum. Select this.</v>
      </c>
    </row>
    <row r="103" spans="2:15" x14ac:dyDescent="0.3">
      <c r="B103" s="6">
        <v>16</v>
      </c>
      <c r="C103" s="11">
        <f t="shared" si="36"/>
        <v>7.2000000000000011</v>
      </c>
      <c r="D103" s="11">
        <f t="shared" si="36"/>
        <v>6</v>
      </c>
      <c r="E103" s="11">
        <f t="shared" si="36"/>
        <v>4.8000000000000007</v>
      </c>
      <c r="F103" s="11">
        <f t="shared" si="36"/>
        <v>3.6000000000000014</v>
      </c>
      <c r="G103" s="11">
        <f t="shared" si="36"/>
        <v>2.3999999999999986</v>
      </c>
      <c r="H103" s="11">
        <f t="shared" si="36"/>
        <v>1.1999999999999993</v>
      </c>
      <c r="I103" s="11">
        <f t="shared" si="36"/>
        <v>0</v>
      </c>
      <c r="J103" s="11">
        <f t="shared" si="36"/>
        <v>1.5</v>
      </c>
      <c r="K103" s="11">
        <f t="shared" si="36"/>
        <v>3</v>
      </c>
      <c r="L103" s="11">
        <f t="shared" si="36"/>
        <v>4.5</v>
      </c>
      <c r="M103" s="11">
        <f t="shared" si="36"/>
        <v>6</v>
      </c>
      <c r="N103" s="11">
        <f t="shared" si="37"/>
        <v>2.6040000000000005</v>
      </c>
      <c r="O103" s="11" t="str">
        <f t="shared" si="38"/>
        <v/>
      </c>
    </row>
    <row r="104" spans="2:15" x14ac:dyDescent="0.3">
      <c r="B104" s="6">
        <v>17</v>
      </c>
      <c r="C104" s="11">
        <f t="shared" si="36"/>
        <v>8.4000000000000021</v>
      </c>
      <c r="D104" s="11">
        <f t="shared" si="36"/>
        <v>7.2000000000000011</v>
      </c>
      <c r="E104" s="11">
        <f t="shared" si="36"/>
        <v>6</v>
      </c>
      <c r="F104" s="11">
        <f t="shared" si="36"/>
        <v>4.8000000000000007</v>
      </c>
      <c r="G104" s="11">
        <f t="shared" si="36"/>
        <v>3.6000000000000014</v>
      </c>
      <c r="H104" s="11">
        <f t="shared" si="36"/>
        <v>2.3999999999999986</v>
      </c>
      <c r="I104" s="11">
        <f t="shared" si="36"/>
        <v>1.1999999999999993</v>
      </c>
      <c r="J104" s="11">
        <f t="shared" si="36"/>
        <v>0</v>
      </c>
      <c r="K104" s="11">
        <f t="shared" si="36"/>
        <v>1.5</v>
      </c>
      <c r="L104" s="11">
        <f t="shared" si="36"/>
        <v>3</v>
      </c>
      <c r="M104" s="11">
        <f t="shared" si="36"/>
        <v>4.5</v>
      </c>
      <c r="N104" s="11">
        <f t="shared" si="37"/>
        <v>3.1019999999999994</v>
      </c>
      <c r="O104" s="11" t="str">
        <f t="shared" si="38"/>
        <v/>
      </c>
    </row>
    <row r="105" spans="2:15" x14ac:dyDescent="0.3">
      <c r="B105" s="6">
        <v>18</v>
      </c>
      <c r="C105" s="11">
        <f t="shared" si="36"/>
        <v>9.6000000000000014</v>
      </c>
      <c r="D105" s="11">
        <f t="shared" si="36"/>
        <v>8.4000000000000021</v>
      </c>
      <c r="E105" s="11">
        <f t="shared" si="36"/>
        <v>7.2000000000000011</v>
      </c>
      <c r="F105" s="11">
        <f t="shared" si="36"/>
        <v>6</v>
      </c>
      <c r="G105" s="11">
        <f t="shared" si="36"/>
        <v>4.8000000000000007</v>
      </c>
      <c r="H105" s="11">
        <f t="shared" si="36"/>
        <v>3.6000000000000014</v>
      </c>
      <c r="I105" s="11">
        <f t="shared" si="36"/>
        <v>2.3999999999999986</v>
      </c>
      <c r="J105" s="11">
        <f t="shared" si="36"/>
        <v>1.1999999999999993</v>
      </c>
      <c r="K105" s="11">
        <f t="shared" si="36"/>
        <v>0</v>
      </c>
      <c r="L105" s="11">
        <f t="shared" si="36"/>
        <v>1.5</v>
      </c>
      <c r="M105" s="11">
        <f t="shared" si="36"/>
        <v>3</v>
      </c>
      <c r="N105" s="11">
        <f t="shared" si="37"/>
        <v>3.8970000000000007</v>
      </c>
      <c r="O105" s="11" t="str">
        <f t="shared" si="38"/>
        <v/>
      </c>
    </row>
    <row r="106" spans="2:15" x14ac:dyDescent="0.3">
      <c r="B106" s="6">
        <v>19</v>
      </c>
      <c r="C106" s="11">
        <f t="shared" si="36"/>
        <v>10.8</v>
      </c>
      <c r="D106" s="11">
        <f t="shared" si="36"/>
        <v>9.6000000000000014</v>
      </c>
      <c r="E106" s="11">
        <f t="shared" si="36"/>
        <v>8.4000000000000021</v>
      </c>
      <c r="F106" s="11">
        <f t="shared" si="36"/>
        <v>7.2000000000000011</v>
      </c>
      <c r="G106" s="11">
        <f t="shared" si="36"/>
        <v>6</v>
      </c>
      <c r="H106" s="11">
        <f t="shared" si="36"/>
        <v>4.8000000000000007</v>
      </c>
      <c r="I106" s="11">
        <f t="shared" si="36"/>
        <v>3.6000000000000014</v>
      </c>
      <c r="J106" s="11">
        <f t="shared" si="36"/>
        <v>2.3999999999999986</v>
      </c>
      <c r="K106" s="11">
        <f t="shared" si="36"/>
        <v>1.1999999999999993</v>
      </c>
      <c r="L106" s="11">
        <f t="shared" si="36"/>
        <v>0</v>
      </c>
      <c r="M106" s="11">
        <f t="shared" si="36"/>
        <v>1.5</v>
      </c>
      <c r="N106" s="11">
        <f t="shared" si="37"/>
        <v>4.8810000000000002</v>
      </c>
      <c r="O106" s="11" t="str">
        <f t="shared" si="38"/>
        <v/>
      </c>
    </row>
    <row r="107" spans="2:15" x14ac:dyDescent="0.3">
      <c r="B107" s="6">
        <v>20</v>
      </c>
      <c r="C107" s="11">
        <f t="shared" si="36"/>
        <v>12.000000000000002</v>
      </c>
      <c r="D107" s="11">
        <f t="shared" si="36"/>
        <v>10.8</v>
      </c>
      <c r="E107" s="11">
        <f t="shared" si="36"/>
        <v>9.6000000000000014</v>
      </c>
      <c r="F107" s="11">
        <f t="shared" si="36"/>
        <v>8.4000000000000021</v>
      </c>
      <c r="G107" s="11">
        <f t="shared" si="36"/>
        <v>7.2000000000000011</v>
      </c>
      <c r="H107" s="11">
        <f t="shared" si="36"/>
        <v>6</v>
      </c>
      <c r="I107" s="11">
        <f t="shared" si="36"/>
        <v>4.8000000000000007</v>
      </c>
      <c r="J107" s="11">
        <f t="shared" si="36"/>
        <v>3.6000000000000014</v>
      </c>
      <c r="K107" s="11">
        <f t="shared" si="36"/>
        <v>2.3999999999999986</v>
      </c>
      <c r="L107" s="11">
        <f t="shared" si="36"/>
        <v>1.1999999999999993</v>
      </c>
      <c r="M107" s="11">
        <f t="shared" si="36"/>
        <v>0</v>
      </c>
      <c r="N107" s="11">
        <f t="shared" si="37"/>
        <v>6</v>
      </c>
      <c r="O107" s="11" t="str">
        <f t="shared" si="38"/>
        <v/>
      </c>
    </row>
    <row r="108" spans="2:15" x14ac:dyDescent="0.3">
      <c r="B108" s="36" t="s">
        <v>79</v>
      </c>
      <c r="C108" s="36"/>
      <c r="D108" s="36"/>
      <c r="E108" s="36"/>
      <c r="F108" s="36"/>
      <c r="G108" s="36"/>
      <c r="H108" s="36"/>
      <c r="I108" s="36"/>
      <c r="J108" s="36"/>
      <c r="K108" s="36"/>
      <c r="L108" s="36"/>
      <c r="M108" s="36"/>
      <c r="N108" s="36"/>
      <c r="O108" s="36"/>
    </row>
    <row r="111" spans="2:15" x14ac:dyDescent="0.3">
      <c r="B111" s="37" t="s">
        <v>26</v>
      </c>
      <c r="C111" s="37"/>
      <c r="D111" s="37"/>
      <c r="E111" s="37"/>
      <c r="F111" s="37"/>
      <c r="G111" s="37"/>
      <c r="H111" s="37"/>
      <c r="I111" s="37"/>
      <c r="J111" s="37"/>
      <c r="K111" s="37"/>
      <c r="L111" s="37"/>
      <c r="M111" s="37"/>
      <c r="N111" s="37"/>
    </row>
    <row r="112" spans="2:15" x14ac:dyDescent="0.3">
      <c r="B112" s="2"/>
      <c r="C112" s="37" t="s">
        <v>20</v>
      </c>
      <c r="D112" s="37"/>
      <c r="E112" s="37"/>
      <c r="F112" s="37"/>
      <c r="G112" s="37"/>
      <c r="H112" s="37"/>
      <c r="I112" s="37"/>
      <c r="J112" s="37"/>
      <c r="K112" s="37"/>
      <c r="L112" s="37"/>
      <c r="M112" s="37"/>
    </row>
    <row r="113" spans="2:15" x14ac:dyDescent="0.3">
      <c r="B113" s="15" t="s">
        <v>81</v>
      </c>
      <c r="C113" s="6">
        <v>10</v>
      </c>
      <c r="D113" s="6">
        <v>11</v>
      </c>
      <c r="E113" s="6">
        <v>12</v>
      </c>
      <c r="F113" s="6">
        <v>13</v>
      </c>
      <c r="G113" s="6">
        <v>14</v>
      </c>
      <c r="H113" s="6">
        <v>15</v>
      </c>
      <c r="I113" s="6">
        <v>16</v>
      </c>
      <c r="J113" s="6">
        <v>17</v>
      </c>
      <c r="K113" s="6">
        <v>18</v>
      </c>
      <c r="L113" s="6">
        <v>19</v>
      </c>
      <c r="M113" s="6">
        <v>20</v>
      </c>
    </row>
    <row r="114" spans="2:15" x14ac:dyDescent="0.3">
      <c r="B114" s="15" t="s">
        <v>80</v>
      </c>
      <c r="C114" s="11">
        <f>MAX(C10:C20)</f>
        <v>15</v>
      </c>
      <c r="D114" s="11">
        <f t="shared" ref="D114:L114" si="39">MAX(D10:D20)</f>
        <v>16.5</v>
      </c>
      <c r="E114" s="11">
        <f t="shared" si="39"/>
        <v>18</v>
      </c>
      <c r="F114" s="11">
        <f t="shared" si="39"/>
        <v>19.5</v>
      </c>
      <c r="G114" s="11">
        <f t="shared" si="39"/>
        <v>21</v>
      </c>
      <c r="H114" s="11">
        <f t="shared" si="39"/>
        <v>22.5</v>
      </c>
      <c r="I114" s="11">
        <f t="shared" si="39"/>
        <v>24</v>
      </c>
      <c r="J114" s="11">
        <f t="shared" si="39"/>
        <v>25.5</v>
      </c>
      <c r="K114" s="11">
        <f t="shared" si="39"/>
        <v>27</v>
      </c>
      <c r="L114" s="11">
        <f t="shared" si="39"/>
        <v>28.5</v>
      </c>
      <c r="M114" s="11">
        <f>MAX(M10:M20)</f>
        <v>30</v>
      </c>
      <c r="N114" s="4"/>
    </row>
    <row r="115" spans="2:15" x14ac:dyDescent="0.3">
      <c r="B115" s="10" t="s">
        <v>19</v>
      </c>
      <c r="C115" s="10">
        <v>0.02</v>
      </c>
      <c r="D115" s="10">
        <v>0.06</v>
      </c>
      <c r="E115" s="10">
        <v>0.09</v>
      </c>
      <c r="F115" s="10">
        <v>0.11</v>
      </c>
      <c r="G115" s="10">
        <v>0.13</v>
      </c>
      <c r="H115" s="10">
        <v>0.15</v>
      </c>
      <c r="I115" s="10">
        <v>0.18</v>
      </c>
      <c r="J115" s="10">
        <v>0.11</v>
      </c>
      <c r="K115" s="10">
        <v>7.0000000000000007E-2</v>
      </c>
      <c r="L115" s="10">
        <v>0.05</v>
      </c>
      <c r="M115" s="10">
        <v>0.03</v>
      </c>
    </row>
    <row r="116" spans="2:15" x14ac:dyDescent="0.3">
      <c r="B116" s="38" t="s">
        <v>82</v>
      </c>
      <c r="C116" s="38"/>
      <c r="D116" s="38"/>
      <c r="E116" s="38"/>
      <c r="F116" s="16">
        <f>SUMPRODUCT(C114:M114,C115:M115)</f>
        <v>22.5</v>
      </c>
      <c r="N116" s="4"/>
    </row>
    <row r="117" spans="2:15" x14ac:dyDescent="0.3">
      <c r="B117" s="38" t="s">
        <v>83</v>
      </c>
      <c r="C117" s="38"/>
      <c r="D117" s="38"/>
      <c r="E117" s="38"/>
      <c r="F117" s="11">
        <f>N83</f>
        <v>19.908000000000001</v>
      </c>
    </row>
    <row r="118" spans="2:15" x14ac:dyDescent="0.3">
      <c r="B118" s="41" t="s">
        <v>84</v>
      </c>
      <c r="C118" s="41"/>
      <c r="D118" s="41"/>
      <c r="E118" s="41"/>
      <c r="F118" s="17">
        <f>F116-F117</f>
        <v>2.5919999999999987</v>
      </c>
    </row>
    <row r="119" spans="2:15" x14ac:dyDescent="0.3">
      <c r="B119" s="42" t="s">
        <v>85</v>
      </c>
      <c r="C119" s="43"/>
      <c r="D119" s="43"/>
      <c r="E119" s="43"/>
      <c r="F119" s="43"/>
      <c r="G119" s="43"/>
      <c r="H119" s="43"/>
      <c r="I119" s="43"/>
      <c r="J119" s="43"/>
      <c r="K119" s="43"/>
      <c r="L119" s="43"/>
      <c r="M119" s="43"/>
      <c r="N119" s="43"/>
      <c r="O119" s="43"/>
    </row>
    <row r="122" spans="2:15" ht="14.4" customHeight="1" x14ac:dyDescent="0.3">
      <c r="B122" s="40" t="s">
        <v>86</v>
      </c>
      <c r="C122" s="40"/>
      <c r="D122" s="40"/>
      <c r="E122" s="40"/>
      <c r="F122" s="40"/>
      <c r="G122" s="40"/>
      <c r="H122" s="40"/>
      <c r="I122" s="40"/>
      <c r="J122" s="40"/>
      <c r="K122" s="40"/>
      <c r="L122" s="40"/>
      <c r="M122" s="40"/>
      <c r="N122" s="40"/>
      <c r="O122" s="40"/>
    </row>
    <row r="123" spans="2:15" x14ac:dyDescent="0.3">
      <c r="B123" s="40"/>
      <c r="C123" s="40"/>
      <c r="D123" s="40"/>
      <c r="E123" s="40"/>
      <c r="F123" s="40"/>
      <c r="G123" s="40"/>
      <c r="H123" s="40"/>
      <c r="I123" s="40"/>
      <c r="J123" s="40"/>
      <c r="K123" s="40"/>
      <c r="L123" s="40"/>
      <c r="M123" s="40"/>
      <c r="N123" s="40"/>
      <c r="O123" s="40"/>
    </row>
    <row r="126" spans="2:15" x14ac:dyDescent="0.3">
      <c r="B126" s="20" t="s">
        <v>27</v>
      </c>
    </row>
    <row r="127" spans="2:15" x14ac:dyDescent="0.3">
      <c r="B127" s="38" t="s">
        <v>88</v>
      </c>
      <c r="C127" s="38"/>
      <c r="D127" s="38"/>
      <c r="F127" s="38" t="s">
        <v>89</v>
      </c>
      <c r="G127" s="38"/>
      <c r="H127" s="38"/>
      <c r="I127" s="38"/>
    </row>
    <row r="128" spans="2:15" x14ac:dyDescent="0.3">
      <c r="B128" s="38" t="s">
        <v>22</v>
      </c>
      <c r="C128" s="38"/>
      <c r="D128" s="12">
        <v>2.4500000000000002</v>
      </c>
      <c r="F128" s="38" t="s">
        <v>22</v>
      </c>
      <c r="G128" s="38"/>
      <c r="H128" s="38"/>
      <c r="I128" s="12">
        <v>2.25</v>
      </c>
    </row>
    <row r="129" spans="2:15" x14ac:dyDescent="0.3">
      <c r="B129" s="38" t="s">
        <v>23</v>
      </c>
      <c r="C129" s="38"/>
      <c r="D129" s="12">
        <v>3.95</v>
      </c>
      <c r="F129" s="38" t="s">
        <v>23</v>
      </c>
      <c r="G129" s="38"/>
      <c r="H129" s="38"/>
      <c r="I129" s="12">
        <v>3.95</v>
      </c>
    </row>
    <row r="130" spans="2:15" x14ac:dyDescent="0.3">
      <c r="B130" s="38" t="s">
        <v>24</v>
      </c>
      <c r="C130" s="38"/>
      <c r="D130" s="12">
        <v>1.25</v>
      </c>
      <c r="F130" s="38" t="s">
        <v>24</v>
      </c>
      <c r="G130" s="38"/>
      <c r="H130" s="38"/>
      <c r="I130" s="12">
        <v>1.25</v>
      </c>
    </row>
    <row r="131" spans="2:15" x14ac:dyDescent="0.3">
      <c r="B131" s="38" t="s">
        <v>25</v>
      </c>
      <c r="C131" s="38"/>
      <c r="D131" s="12">
        <f>D129-D128</f>
        <v>1.5</v>
      </c>
      <c r="F131" s="38" t="s">
        <v>25</v>
      </c>
      <c r="G131" s="38"/>
      <c r="H131" s="38"/>
      <c r="I131" s="12">
        <f>I129-I128</f>
        <v>1.7000000000000002</v>
      </c>
    </row>
    <row r="132" spans="2:15" ht="14.4" customHeight="1" x14ac:dyDescent="0.3">
      <c r="B132" s="39" t="s">
        <v>87</v>
      </c>
      <c r="C132" s="39"/>
      <c r="D132" s="19">
        <f>D130-D128</f>
        <v>-1.2000000000000002</v>
      </c>
      <c r="F132" s="39" t="s">
        <v>87</v>
      </c>
      <c r="G132" s="39"/>
      <c r="H132" s="39"/>
      <c r="I132" s="19">
        <f>I130-I128</f>
        <v>-1</v>
      </c>
    </row>
    <row r="134" spans="2:15" x14ac:dyDescent="0.3">
      <c r="B134" s="35" t="s">
        <v>74</v>
      </c>
      <c r="C134" s="35"/>
      <c r="D134" s="35"/>
      <c r="E134" s="35"/>
      <c r="F134" s="35"/>
      <c r="G134" s="35"/>
      <c r="H134" s="35"/>
      <c r="I134" s="35"/>
      <c r="J134" s="35"/>
      <c r="K134" s="35"/>
      <c r="L134" s="35"/>
      <c r="M134" s="35"/>
    </row>
    <row r="135" spans="2:15" x14ac:dyDescent="0.3">
      <c r="B135" s="6"/>
      <c r="C135" s="38" t="s">
        <v>20</v>
      </c>
      <c r="D135" s="38"/>
      <c r="E135" s="38"/>
      <c r="F135" s="38"/>
      <c r="G135" s="38"/>
      <c r="H135" s="38"/>
      <c r="I135" s="38"/>
      <c r="J135" s="38"/>
      <c r="K135" s="38"/>
      <c r="L135" s="38"/>
      <c r="M135" s="38"/>
    </row>
    <row r="136" spans="2:15" x14ac:dyDescent="0.3">
      <c r="B136" s="6" t="s">
        <v>21</v>
      </c>
      <c r="C136" s="6">
        <v>10</v>
      </c>
      <c r="D136" s="6">
        <v>11</v>
      </c>
      <c r="E136" s="6">
        <v>12</v>
      </c>
      <c r="F136" s="6">
        <v>13</v>
      </c>
      <c r="G136" s="6">
        <v>14</v>
      </c>
      <c r="H136" s="6">
        <v>15</v>
      </c>
      <c r="I136" s="6">
        <v>16</v>
      </c>
      <c r="J136" s="6">
        <v>17</v>
      </c>
      <c r="K136" s="6">
        <v>18</v>
      </c>
      <c r="L136" s="6">
        <v>19</v>
      </c>
      <c r="M136" s="6">
        <v>20</v>
      </c>
      <c r="N136" s="6" t="s">
        <v>14</v>
      </c>
      <c r="O136" s="6" t="s">
        <v>10</v>
      </c>
    </row>
    <row r="137" spans="2:15" x14ac:dyDescent="0.3">
      <c r="B137" s="6">
        <v>10</v>
      </c>
      <c r="C137" s="11">
        <f>IF($B137&gt;C$136,(C$136*$D$131)+($B137-C$136)*$D$132,$B137*$D$131)</f>
        <v>15</v>
      </c>
      <c r="D137" s="11">
        <f t="shared" ref="D137:M141" si="40">IF($B137&gt;D$136,(D$136*$D$131)+($B137-D$136)*$D$132,$B137*$D$131)</f>
        <v>15</v>
      </c>
      <c r="E137" s="11">
        <f t="shared" si="40"/>
        <v>15</v>
      </c>
      <c r="F137" s="11">
        <f t="shared" si="40"/>
        <v>15</v>
      </c>
      <c r="G137" s="11">
        <f t="shared" si="40"/>
        <v>15</v>
      </c>
      <c r="H137" s="11">
        <f t="shared" si="40"/>
        <v>15</v>
      </c>
      <c r="I137" s="11">
        <f t="shared" si="40"/>
        <v>15</v>
      </c>
      <c r="J137" s="11">
        <f t="shared" si="40"/>
        <v>15</v>
      </c>
      <c r="K137" s="11">
        <f t="shared" si="40"/>
        <v>15</v>
      </c>
      <c r="L137" s="11">
        <f t="shared" si="40"/>
        <v>15</v>
      </c>
      <c r="M137" s="11">
        <f t="shared" si="40"/>
        <v>15</v>
      </c>
      <c r="N137" s="11">
        <f>SUMPRODUCT(C137:M137,$C$149:$M$149)</f>
        <v>14.999999999999998</v>
      </c>
      <c r="O137" s="11" t="str">
        <f>IF(MAX($N$137:$N$147)=N137,"Maximum. Select this.","")</f>
        <v/>
      </c>
    </row>
    <row r="138" spans="2:15" ht="14.4" customHeight="1" x14ac:dyDescent="0.3">
      <c r="B138" s="6">
        <v>11</v>
      </c>
      <c r="C138" s="11">
        <f t="shared" ref="C138:C141" si="41">IF($B138&gt;C$136,(C$136*$D$131)+($B138-C$136)*$D$132,$B138*$D$131)</f>
        <v>13.8</v>
      </c>
      <c r="D138" s="11">
        <f t="shared" si="40"/>
        <v>16.5</v>
      </c>
      <c r="E138" s="11">
        <f t="shared" si="40"/>
        <v>16.5</v>
      </c>
      <c r="F138" s="11">
        <f t="shared" si="40"/>
        <v>16.5</v>
      </c>
      <c r="G138" s="11">
        <f t="shared" si="40"/>
        <v>16.5</v>
      </c>
      <c r="H138" s="11">
        <f t="shared" si="40"/>
        <v>16.5</v>
      </c>
      <c r="I138" s="11">
        <f t="shared" si="40"/>
        <v>16.5</v>
      </c>
      <c r="J138" s="11">
        <f t="shared" si="40"/>
        <v>16.5</v>
      </c>
      <c r="K138" s="11">
        <f t="shared" si="40"/>
        <v>16.5</v>
      </c>
      <c r="L138" s="11">
        <f t="shared" si="40"/>
        <v>16.5</v>
      </c>
      <c r="M138" s="11">
        <f t="shared" si="40"/>
        <v>16.5</v>
      </c>
      <c r="N138" s="11">
        <f t="shared" ref="N138:N147" si="42">SUMPRODUCT(C138:M138,$C$149:$M$149)</f>
        <v>16.445999999999998</v>
      </c>
      <c r="O138" s="11" t="str">
        <f t="shared" ref="O138:O147" si="43">IF(MAX($N$137:$N$147)=N138,"Maximum. Select this.","")</f>
        <v/>
      </c>
    </row>
    <row r="139" spans="2:15" x14ac:dyDescent="0.3">
      <c r="B139" s="6">
        <v>12</v>
      </c>
      <c r="C139" s="11">
        <f t="shared" si="41"/>
        <v>12.6</v>
      </c>
      <c r="D139" s="11">
        <f t="shared" si="40"/>
        <v>15.3</v>
      </c>
      <c r="E139" s="11">
        <f t="shared" si="40"/>
        <v>18</v>
      </c>
      <c r="F139" s="11">
        <f t="shared" si="40"/>
        <v>18</v>
      </c>
      <c r="G139" s="11">
        <f t="shared" si="40"/>
        <v>18</v>
      </c>
      <c r="H139" s="11">
        <f t="shared" si="40"/>
        <v>18</v>
      </c>
      <c r="I139" s="11">
        <f t="shared" si="40"/>
        <v>18</v>
      </c>
      <c r="J139" s="11">
        <f t="shared" si="40"/>
        <v>18</v>
      </c>
      <c r="K139" s="11">
        <f t="shared" si="40"/>
        <v>18</v>
      </c>
      <c r="L139" s="11">
        <f t="shared" si="40"/>
        <v>18</v>
      </c>
      <c r="M139" s="11">
        <f t="shared" si="40"/>
        <v>18</v>
      </c>
      <c r="N139" s="11">
        <f t="shared" si="42"/>
        <v>17.729999999999997</v>
      </c>
      <c r="O139" s="11" t="str">
        <f t="shared" si="43"/>
        <v/>
      </c>
    </row>
    <row r="140" spans="2:15" x14ac:dyDescent="0.3">
      <c r="B140" s="6">
        <v>13</v>
      </c>
      <c r="C140" s="11">
        <f t="shared" si="41"/>
        <v>11.399999999999999</v>
      </c>
      <c r="D140" s="11">
        <f t="shared" si="40"/>
        <v>14.1</v>
      </c>
      <c r="E140" s="11">
        <f t="shared" si="40"/>
        <v>16.8</v>
      </c>
      <c r="F140" s="11">
        <f t="shared" si="40"/>
        <v>19.5</v>
      </c>
      <c r="G140" s="11">
        <f t="shared" si="40"/>
        <v>19.5</v>
      </c>
      <c r="H140" s="11">
        <f t="shared" si="40"/>
        <v>19.5</v>
      </c>
      <c r="I140" s="11">
        <f t="shared" si="40"/>
        <v>19.5</v>
      </c>
      <c r="J140" s="11">
        <f t="shared" si="40"/>
        <v>19.5</v>
      </c>
      <c r="K140" s="11">
        <f t="shared" si="40"/>
        <v>19.5</v>
      </c>
      <c r="L140" s="11">
        <f t="shared" si="40"/>
        <v>19.5</v>
      </c>
      <c r="M140" s="11">
        <f t="shared" si="40"/>
        <v>19.5</v>
      </c>
      <c r="N140" s="11">
        <f t="shared" si="42"/>
        <v>18.771000000000001</v>
      </c>
      <c r="O140" s="11" t="str">
        <f t="shared" si="43"/>
        <v/>
      </c>
    </row>
    <row r="141" spans="2:15" x14ac:dyDescent="0.3">
      <c r="B141" s="6">
        <v>14</v>
      </c>
      <c r="C141" s="11">
        <f t="shared" si="41"/>
        <v>10.199999999999999</v>
      </c>
      <c r="D141" s="11">
        <f t="shared" si="40"/>
        <v>12.899999999999999</v>
      </c>
      <c r="E141" s="11">
        <f t="shared" si="40"/>
        <v>15.6</v>
      </c>
      <c r="F141" s="11">
        <f t="shared" si="40"/>
        <v>18.3</v>
      </c>
      <c r="G141" s="11">
        <f t="shared" si="40"/>
        <v>21</v>
      </c>
      <c r="H141" s="11">
        <f t="shared" si="40"/>
        <v>21</v>
      </c>
      <c r="I141" s="11">
        <f t="shared" si="40"/>
        <v>21</v>
      </c>
      <c r="J141" s="11">
        <f t="shared" si="40"/>
        <v>21</v>
      </c>
      <c r="K141" s="11">
        <f t="shared" si="40"/>
        <v>21</v>
      </c>
      <c r="L141" s="11">
        <f t="shared" si="40"/>
        <v>21</v>
      </c>
      <c r="M141" s="11">
        <f t="shared" si="40"/>
        <v>21</v>
      </c>
      <c r="N141" s="11">
        <f t="shared" si="42"/>
        <v>19.514999999999997</v>
      </c>
      <c r="O141" s="11" t="str">
        <f t="shared" si="43"/>
        <v/>
      </c>
    </row>
    <row r="142" spans="2:15" x14ac:dyDescent="0.3">
      <c r="B142" s="6">
        <v>15</v>
      </c>
      <c r="C142" s="11">
        <f>IF($B142&gt;C$136,(C$136*$I$131)+($B142-C$136)*$I$132,$B142*$I$131)</f>
        <v>12</v>
      </c>
      <c r="D142" s="11">
        <f t="shared" ref="D142:M147" si="44">IF($B142&gt;D$136,(D$136*$I$131)+($B142-D$136)*$I$132,$B142*$I$131)</f>
        <v>14.700000000000003</v>
      </c>
      <c r="E142" s="11">
        <f t="shared" si="44"/>
        <v>17.400000000000002</v>
      </c>
      <c r="F142" s="11">
        <f t="shared" si="44"/>
        <v>20.100000000000001</v>
      </c>
      <c r="G142" s="11">
        <f t="shared" si="44"/>
        <v>22.800000000000004</v>
      </c>
      <c r="H142" s="11">
        <f t="shared" si="44"/>
        <v>25.500000000000004</v>
      </c>
      <c r="I142" s="11">
        <f t="shared" si="44"/>
        <v>25.500000000000004</v>
      </c>
      <c r="J142" s="11">
        <f t="shared" si="44"/>
        <v>25.500000000000004</v>
      </c>
      <c r="K142" s="11">
        <f t="shared" si="44"/>
        <v>25.500000000000004</v>
      </c>
      <c r="L142" s="11">
        <f t="shared" si="44"/>
        <v>25.500000000000004</v>
      </c>
      <c r="M142" s="11">
        <f t="shared" si="44"/>
        <v>25.500000000000004</v>
      </c>
      <c r="N142" s="11">
        <f t="shared" si="42"/>
        <v>22.908000000000001</v>
      </c>
      <c r="O142" s="11" t="str">
        <f t="shared" si="43"/>
        <v/>
      </c>
    </row>
    <row r="143" spans="2:15" x14ac:dyDescent="0.3">
      <c r="B143" s="14">
        <v>16</v>
      </c>
      <c r="C143" s="13">
        <f t="shared" ref="C143:C147" si="45">IF($B143&gt;C$136,(C$136*$I$131)+($B143-C$136)*$I$132,$B143*$I$131)</f>
        <v>11</v>
      </c>
      <c r="D143" s="13">
        <f t="shared" si="44"/>
        <v>13.700000000000003</v>
      </c>
      <c r="E143" s="13">
        <f t="shared" si="44"/>
        <v>16.400000000000002</v>
      </c>
      <c r="F143" s="13">
        <f t="shared" si="44"/>
        <v>19.100000000000001</v>
      </c>
      <c r="G143" s="13">
        <f t="shared" si="44"/>
        <v>21.800000000000004</v>
      </c>
      <c r="H143" s="13">
        <f t="shared" si="44"/>
        <v>24.500000000000004</v>
      </c>
      <c r="I143" s="13">
        <f t="shared" si="44"/>
        <v>27.200000000000003</v>
      </c>
      <c r="J143" s="13">
        <f t="shared" si="44"/>
        <v>27.200000000000003</v>
      </c>
      <c r="K143" s="13">
        <f t="shared" si="44"/>
        <v>27.200000000000003</v>
      </c>
      <c r="L143" s="13">
        <f t="shared" si="44"/>
        <v>27.200000000000003</v>
      </c>
      <c r="M143" s="13">
        <f t="shared" si="44"/>
        <v>27.200000000000003</v>
      </c>
      <c r="N143" s="13">
        <f t="shared" si="42"/>
        <v>23.096</v>
      </c>
      <c r="O143" s="13" t="str">
        <f t="shared" si="43"/>
        <v>Maximum. Select this.</v>
      </c>
    </row>
    <row r="144" spans="2:15" x14ac:dyDescent="0.3">
      <c r="B144" s="6">
        <v>17</v>
      </c>
      <c r="C144" s="11">
        <f t="shared" si="45"/>
        <v>10</v>
      </c>
      <c r="D144" s="11">
        <f t="shared" si="44"/>
        <v>12.700000000000003</v>
      </c>
      <c r="E144" s="11">
        <f t="shared" si="44"/>
        <v>15.400000000000002</v>
      </c>
      <c r="F144" s="11">
        <f t="shared" si="44"/>
        <v>18.100000000000001</v>
      </c>
      <c r="G144" s="11">
        <f t="shared" si="44"/>
        <v>20.800000000000004</v>
      </c>
      <c r="H144" s="11">
        <f t="shared" si="44"/>
        <v>23.500000000000004</v>
      </c>
      <c r="I144" s="11">
        <f t="shared" si="44"/>
        <v>26.200000000000003</v>
      </c>
      <c r="J144" s="11">
        <f t="shared" si="44"/>
        <v>28.900000000000002</v>
      </c>
      <c r="K144" s="11">
        <f t="shared" si="44"/>
        <v>28.900000000000002</v>
      </c>
      <c r="L144" s="11">
        <f t="shared" si="44"/>
        <v>28.900000000000002</v>
      </c>
      <c r="M144" s="11">
        <f t="shared" si="44"/>
        <v>28.900000000000002</v>
      </c>
      <c r="N144" s="11">
        <f t="shared" si="42"/>
        <v>22.798000000000002</v>
      </c>
      <c r="O144" s="11" t="str">
        <f t="shared" si="43"/>
        <v/>
      </c>
    </row>
    <row r="145" spans="2:15" x14ac:dyDescent="0.3">
      <c r="B145" s="6">
        <v>18</v>
      </c>
      <c r="C145" s="11">
        <f t="shared" si="45"/>
        <v>9</v>
      </c>
      <c r="D145" s="11">
        <f t="shared" si="44"/>
        <v>11.700000000000003</v>
      </c>
      <c r="E145" s="11">
        <f t="shared" si="44"/>
        <v>14.400000000000002</v>
      </c>
      <c r="F145" s="11">
        <f t="shared" si="44"/>
        <v>17.100000000000001</v>
      </c>
      <c r="G145" s="11">
        <f t="shared" si="44"/>
        <v>19.800000000000004</v>
      </c>
      <c r="H145" s="11">
        <f t="shared" si="44"/>
        <v>22.500000000000004</v>
      </c>
      <c r="I145" s="11">
        <f t="shared" si="44"/>
        <v>25.200000000000003</v>
      </c>
      <c r="J145" s="11">
        <f t="shared" si="44"/>
        <v>27.900000000000002</v>
      </c>
      <c r="K145" s="11">
        <f t="shared" si="44"/>
        <v>30.6</v>
      </c>
      <c r="L145" s="11">
        <f t="shared" si="44"/>
        <v>30.6</v>
      </c>
      <c r="M145" s="11">
        <f t="shared" si="44"/>
        <v>30.6</v>
      </c>
      <c r="N145" s="11">
        <f t="shared" si="42"/>
        <v>22.202999999999999</v>
      </c>
      <c r="O145" s="11" t="str">
        <f t="shared" si="43"/>
        <v/>
      </c>
    </row>
    <row r="146" spans="2:15" x14ac:dyDescent="0.3">
      <c r="B146" s="6">
        <v>19</v>
      </c>
      <c r="C146" s="11">
        <f t="shared" si="45"/>
        <v>8</v>
      </c>
      <c r="D146" s="11">
        <f t="shared" si="44"/>
        <v>10.700000000000003</v>
      </c>
      <c r="E146" s="11">
        <f t="shared" si="44"/>
        <v>13.400000000000002</v>
      </c>
      <c r="F146" s="11">
        <f t="shared" si="44"/>
        <v>16.100000000000001</v>
      </c>
      <c r="G146" s="11">
        <f t="shared" si="44"/>
        <v>18.800000000000004</v>
      </c>
      <c r="H146" s="11">
        <f t="shared" si="44"/>
        <v>21.500000000000004</v>
      </c>
      <c r="I146" s="11">
        <f t="shared" si="44"/>
        <v>24.200000000000003</v>
      </c>
      <c r="J146" s="11">
        <f t="shared" si="44"/>
        <v>26.900000000000002</v>
      </c>
      <c r="K146" s="11">
        <f t="shared" si="44"/>
        <v>29.6</v>
      </c>
      <c r="L146" s="11">
        <f t="shared" si="44"/>
        <v>32.300000000000004</v>
      </c>
      <c r="M146" s="11">
        <f t="shared" si="44"/>
        <v>32.300000000000004</v>
      </c>
      <c r="N146" s="11">
        <f t="shared" si="42"/>
        <v>21.419000000000004</v>
      </c>
      <c r="O146" s="11" t="str">
        <f t="shared" si="43"/>
        <v/>
      </c>
    </row>
    <row r="147" spans="2:15" x14ac:dyDescent="0.3">
      <c r="B147" s="6">
        <v>20</v>
      </c>
      <c r="C147" s="11">
        <f t="shared" si="45"/>
        <v>7</v>
      </c>
      <c r="D147" s="11">
        <f t="shared" si="44"/>
        <v>9.7000000000000028</v>
      </c>
      <c r="E147" s="11">
        <f t="shared" si="44"/>
        <v>12.400000000000002</v>
      </c>
      <c r="F147" s="11">
        <f t="shared" si="44"/>
        <v>15.100000000000001</v>
      </c>
      <c r="G147" s="11">
        <f t="shared" si="44"/>
        <v>17.800000000000004</v>
      </c>
      <c r="H147" s="11">
        <f t="shared" si="44"/>
        <v>20.500000000000004</v>
      </c>
      <c r="I147" s="11">
        <f t="shared" si="44"/>
        <v>23.200000000000003</v>
      </c>
      <c r="J147" s="11">
        <f t="shared" si="44"/>
        <v>25.900000000000002</v>
      </c>
      <c r="K147" s="11">
        <f t="shared" si="44"/>
        <v>28.6</v>
      </c>
      <c r="L147" s="11">
        <f t="shared" si="44"/>
        <v>31.300000000000004</v>
      </c>
      <c r="M147" s="11">
        <f t="shared" si="44"/>
        <v>34</v>
      </c>
      <c r="N147" s="11">
        <f t="shared" si="42"/>
        <v>20.500000000000004</v>
      </c>
      <c r="O147" s="11" t="str">
        <f t="shared" si="43"/>
        <v/>
      </c>
    </row>
    <row r="149" spans="2:15" x14ac:dyDescent="0.3">
      <c r="B149" s="10" t="s">
        <v>19</v>
      </c>
      <c r="C149" s="10">
        <v>0.02</v>
      </c>
      <c r="D149" s="10">
        <v>0.06</v>
      </c>
      <c r="E149" s="10">
        <v>0.09</v>
      </c>
      <c r="F149" s="10">
        <v>0.11</v>
      </c>
      <c r="G149" s="10">
        <v>0.13</v>
      </c>
      <c r="H149" s="10">
        <v>0.15</v>
      </c>
      <c r="I149" s="10">
        <v>0.18</v>
      </c>
      <c r="J149" s="10">
        <v>0.11</v>
      </c>
      <c r="K149" s="10">
        <v>7.0000000000000007E-2</v>
      </c>
      <c r="L149" s="10">
        <v>0.05</v>
      </c>
      <c r="M149" s="10">
        <v>0.03</v>
      </c>
    </row>
    <row r="151" spans="2:15" x14ac:dyDescent="0.3">
      <c r="B151" s="36" t="s">
        <v>90</v>
      </c>
      <c r="C151" s="36"/>
      <c r="D151" s="36"/>
      <c r="E151" s="36"/>
      <c r="F151" s="36"/>
      <c r="G151" s="36"/>
      <c r="H151" s="36"/>
      <c r="I151" s="36"/>
      <c r="J151" s="36"/>
      <c r="K151" s="36"/>
      <c r="L151" s="36"/>
      <c r="M151" s="36"/>
      <c r="N151" s="36"/>
      <c r="O151" s="36"/>
    </row>
  </sheetData>
  <mergeCells count="45">
    <mergeCell ref="B7:M7"/>
    <mergeCell ref="B1:C1"/>
    <mergeCell ref="B2:C2"/>
    <mergeCell ref="B3:C3"/>
    <mergeCell ref="B4:C4"/>
    <mergeCell ref="B5:C5"/>
    <mergeCell ref="B75:O75"/>
    <mergeCell ref="C8:M8"/>
    <mergeCell ref="B21:M21"/>
    <mergeCell ref="B24:O24"/>
    <mergeCell ref="C25:M25"/>
    <mergeCell ref="B38:O38"/>
    <mergeCell ref="B41:O41"/>
    <mergeCell ref="C42:M42"/>
    <mergeCell ref="B55:O55"/>
    <mergeCell ref="B58:O58"/>
    <mergeCell ref="C59:M59"/>
    <mergeCell ref="B72:O72"/>
    <mergeCell ref="B122:O123"/>
    <mergeCell ref="C76:M76"/>
    <mergeCell ref="B89:O89"/>
    <mergeCell ref="B94:O94"/>
    <mergeCell ref="C95:M95"/>
    <mergeCell ref="B108:O108"/>
    <mergeCell ref="B111:N111"/>
    <mergeCell ref="C112:M112"/>
    <mergeCell ref="B116:E116"/>
    <mergeCell ref="B117:E117"/>
    <mergeCell ref="B118:E118"/>
    <mergeCell ref="B119:O119"/>
    <mergeCell ref="B127:D127"/>
    <mergeCell ref="F127:I127"/>
    <mergeCell ref="B128:C128"/>
    <mergeCell ref="F128:H128"/>
    <mergeCell ref="B129:C129"/>
    <mergeCell ref="F129:H129"/>
    <mergeCell ref="B134:M134"/>
    <mergeCell ref="C135:M135"/>
    <mergeCell ref="B151:O151"/>
    <mergeCell ref="B130:C130"/>
    <mergeCell ref="F130:H130"/>
    <mergeCell ref="B131:C131"/>
    <mergeCell ref="F131:H131"/>
    <mergeCell ref="B132:C132"/>
    <mergeCell ref="F132:H13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43"/>
  <sheetViews>
    <sheetView workbookViewId="0">
      <selection activeCell="C5" sqref="C5"/>
    </sheetView>
  </sheetViews>
  <sheetFormatPr defaultRowHeight="14.4" x14ac:dyDescent="0.3"/>
  <cols>
    <col min="1" max="1" width="9.88671875" bestFit="1" customWidth="1"/>
    <col min="2" max="2" width="10.77734375" customWidth="1"/>
    <col min="12" max="12" width="18.5546875" bestFit="1" customWidth="1"/>
    <col min="14" max="14" width="9.21875" bestFit="1" customWidth="1"/>
  </cols>
  <sheetData>
    <row r="1" spans="1:14" x14ac:dyDescent="0.3">
      <c r="A1" s="38" t="s">
        <v>48</v>
      </c>
      <c r="B1" s="38"/>
      <c r="C1" s="6">
        <v>0</v>
      </c>
      <c r="D1" s="6">
        <v>15</v>
      </c>
      <c r="E1" s="6">
        <v>30</v>
      </c>
      <c r="F1" s="6">
        <v>45</v>
      </c>
      <c r="G1" s="6">
        <v>60</v>
      </c>
      <c r="H1" s="6">
        <v>75</v>
      </c>
      <c r="I1" s="6">
        <v>90</v>
      </c>
      <c r="J1" s="6">
        <v>105</v>
      </c>
    </row>
    <row r="2" spans="1:14" x14ac:dyDescent="0.3">
      <c r="A2" s="38" t="s">
        <v>19</v>
      </c>
      <c r="B2" s="38"/>
      <c r="C2" s="6">
        <v>0.25</v>
      </c>
      <c r="D2" s="6">
        <v>0.08</v>
      </c>
      <c r="E2" s="6">
        <v>0.1</v>
      </c>
      <c r="F2" s="6">
        <v>0.12</v>
      </c>
      <c r="G2" s="6">
        <v>0.15</v>
      </c>
      <c r="H2" s="6">
        <v>0.12</v>
      </c>
      <c r="I2" s="6">
        <v>0.1</v>
      </c>
      <c r="J2" s="6">
        <v>0.08</v>
      </c>
    </row>
    <row r="4" spans="1:14" x14ac:dyDescent="0.3">
      <c r="A4" s="6" t="s">
        <v>52</v>
      </c>
      <c r="B4" s="6"/>
      <c r="C4" s="38" t="s">
        <v>54</v>
      </c>
      <c r="D4" s="38"/>
      <c r="E4" s="38"/>
      <c r="F4" s="38"/>
      <c r="G4" s="38"/>
      <c r="H4" s="38"/>
      <c r="I4" s="38"/>
      <c r="J4" s="45"/>
    </row>
    <row r="5" spans="1:14" x14ac:dyDescent="0.3">
      <c r="A5" s="38" t="s">
        <v>49</v>
      </c>
      <c r="B5" s="38"/>
      <c r="C5" s="6">
        <v>-47</v>
      </c>
      <c r="D5" s="6">
        <v>-47</v>
      </c>
      <c r="E5" s="6">
        <v>-47</v>
      </c>
      <c r="F5" s="6">
        <v>-47</v>
      </c>
      <c r="G5" s="6">
        <v>-47</v>
      </c>
      <c r="H5" s="6">
        <v>-47</v>
      </c>
      <c r="I5" s="6">
        <v>-47</v>
      </c>
      <c r="J5" s="6">
        <v>-47</v>
      </c>
    </row>
    <row r="6" spans="1:14" x14ac:dyDescent="0.3">
      <c r="A6" s="38" t="s">
        <v>50</v>
      </c>
      <c r="B6" s="38"/>
      <c r="C6" s="6">
        <f>IF(C1&lt;35,-25-C1,-25-35)</f>
        <v>-25</v>
      </c>
      <c r="D6" s="6">
        <f t="shared" ref="D6:J6" si="0">IF(D1&lt;35,-25-D1,-25-35)</f>
        <v>-40</v>
      </c>
      <c r="E6" s="6">
        <f t="shared" si="0"/>
        <v>-55</v>
      </c>
      <c r="F6" s="6">
        <f t="shared" si="0"/>
        <v>-60</v>
      </c>
      <c r="G6" s="6">
        <f t="shared" si="0"/>
        <v>-60</v>
      </c>
      <c r="H6" s="6">
        <f t="shared" si="0"/>
        <v>-60</v>
      </c>
      <c r="I6" s="6">
        <f t="shared" si="0"/>
        <v>-60</v>
      </c>
      <c r="J6" s="6">
        <f t="shared" si="0"/>
        <v>-60</v>
      </c>
    </row>
    <row r="7" spans="1:14" x14ac:dyDescent="0.3">
      <c r="A7" s="38" t="s">
        <v>51</v>
      </c>
      <c r="B7" s="38"/>
      <c r="C7" s="6">
        <f>0-C1</f>
        <v>0</v>
      </c>
      <c r="D7" s="6">
        <f t="shared" ref="D7:J7" si="1">0-D1</f>
        <v>-15</v>
      </c>
      <c r="E7" s="6">
        <f t="shared" si="1"/>
        <v>-30</v>
      </c>
      <c r="F7" s="6">
        <f t="shared" si="1"/>
        <v>-45</v>
      </c>
      <c r="G7" s="6">
        <f t="shared" si="1"/>
        <v>-60</v>
      </c>
      <c r="H7" s="6">
        <f t="shared" si="1"/>
        <v>-75</v>
      </c>
      <c r="I7" s="6">
        <f t="shared" si="1"/>
        <v>-90</v>
      </c>
      <c r="J7" s="6">
        <f t="shared" si="1"/>
        <v>-105</v>
      </c>
    </row>
    <row r="8" spans="1:14" x14ac:dyDescent="0.3">
      <c r="A8" s="46" t="s">
        <v>55</v>
      </c>
      <c r="B8" s="47"/>
      <c r="C8" s="47"/>
      <c r="D8" s="47"/>
      <c r="E8" s="47"/>
      <c r="F8" s="47"/>
      <c r="G8" s="47"/>
      <c r="H8" s="47"/>
      <c r="I8" s="47"/>
      <c r="J8" s="47"/>
      <c r="K8" s="49"/>
      <c r="L8" s="47"/>
      <c r="M8" s="47"/>
      <c r="N8" s="48"/>
    </row>
    <row r="9" spans="1:14" x14ac:dyDescent="0.3">
      <c r="A9" s="8"/>
      <c r="B9" s="8"/>
      <c r="C9" s="8"/>
      <c r="D9" s="8"/>
      <c r="E9" s="8"/>
      <c r="F9" s="8"/>
      <c r="G9" s="8"/>
      <c r="H9" s="8"/>
      <c r="I9" s="8"/>
      <c r="J9" s="8"/>
      <c r="K9" s="8"/>
      <c r="L9" s="8"/>
      <c r="M9" s="8"/>
      <c r="N9" s="8"/>
    </row>
    <row r="10" spans="1:14" x14ac:dyDescent="0.3">
      <c r="A10" s="35" t="s">
        <v>38</v>
      </c>
      <c r="B10" s="35"/>
      <c r="C10" s="35"/>
      <c r="D10" s="35"/>
      <c r="E10" s="35"/>
      <c r="F10" s="35"/>
      <c r="G10" s="35"/>
      <c r="H10" s="35"/>
      <c r="I10" s="35"/>
      <c r="J10" s="35"/>
      <c r="K10" s="35"/>
      <c r="L10" s="35"/>
      <c r="M10" s="50"/>
      <c r="N10" s="50"/>
    </row>
    <row r="11" spans="1:14" x14ac:dyDescent="0.3">
      <c r="A11" s="38"/>
      <c r="B11" s="38"/>
      <c r="C11" s="38" t="s">
        <v>54</v>
      </c>
      <c r="D11" s="38"/>
      <c r="E11" s="38"/>
      <c r="F11" s="38"/>
      <c r="G11" s="38"/>
      <c r="H11" s="38"/>
      <c r="I11" s="38"/>
      <c r="J11" s="38"/>
      <c r="K11" s="6" t="s">
        <v>53</v>
      </c>
      <c r="L11" s="6" t="s">
        <v>10</v>
      </c>
    </row>
    <row r="12" spans="1:14" x14ac:dyDescent="0.3">
      <c r="A12" s="38" t="s">
        <v>49</v>
      </c>
      <c r="B12" s="38"/>
      <c r="C12" s="6">
        <f>C5</f>
        <v>-47</v>
      </c>
      <c r="D12" s="6">
        <f t="shared" ref="D12:J12" si="2">D5</f>
        <v>-47</v>
      </c>
      <c r="E12" s="6">
        <f t="shared" si="2"/>
        <v>-47</v>
      </c>
      <c r="F12" s="6">
        <f t="shared" si="2"/>
        <v>-47</v>
      </c>
      <c r="G12" s="6">
        <f t="shared" si="2"/>
        <v>-47</v>
      </c>
      <c r="H12" s="6">
        <f t="shared" si="2"/>
        <v>-47</v>
      </c>
      <c r="I12" s="6">
        <f t="shared" si="2"/>
        <v>-47</v>
      </c>
      <c r="J12" s="6">
        <f t="shared" si="2"/>
        <v>-47</v>
      </c>
      <c r="K12" s="6">
        <f>MAX(C12:J12)</f>
        <v>-47</v>
      </c>
      <c r="L12" s="6" t="str">
        <f>IF(MAX($K$12:$K$14)=K12,"Maximum. Select this","")</f>
        <v/>
      </c>
    </row>
    <row r="13" spans="1:14" x14ac:dyDescent="0.3">
      <c r="A13" s="38" t="s">
        <v>50</v>
      </c>
      <c r="B13" s="38"/>
      <c r="C13" s="6">
        <f>C6</f>
        <v>-25</v>
      </c>
      <c r="D13" s="6">
        <f t="shared" ref="D13:J13" si="3">D6</f>
        <v>-40</v>
      </c>
      <c r="E13" s="6">
        <f t="shared" si="3"/>
        <v>-55</v>
      </c>
      <c r="F13" s="6">
        <f t="shared" si="3"/>
        <v>-60</v>
      </c>
      <c r="G13" s="6">
        <f t="shared" si="3"/>
        <v>-60</v>
      </c>
      <c r="H13" s="6">
        <f t="shared" si="3"/>
        <v>-60</v>
      </c>
      <c r="I13" s="6">
        <f t="shared" si="3"/>
        <v>-60</v>
      </c>
      <c r="J13" s="6">
        <f t="shared" si="3"/>
        <v>-60</v>
      </c>
      <c r="K13" s="6">
        <f t="shared" ref="K13:K14" si="4">MAX(C13:J13)</f>
        <v>-25</v>
      </c>
      <c r="L13" s="6" t="str">
        <f>IF(MAX($K$12:$K$14)=K13,"Maximum. Select this","")</f>
        <v/>
      </c>
    </row>
    <row r="14" spans="1:14" x14ac:dyDescent="0.3">
      <c r="A14" s="38" t="s">
        <v>51</v>
      </c>
      <c r="B14" s="38"/>
      <c r="C14" s="6">
        <f>C7</f>
        <v>0</v>
      </c>
      <c r="D14" s="6">
        <f t="shared" ref="D14:J14" si="5">D7</f>
        <v>-15</v>
      </c>
      <c r="E14" s="6">
        <f t="shared" si="5"/>
        <v>-30</v>
      </c>
      <c r="F14" s="6">
        <f t="shared" si="5"/>
        <v>-45</v>
      </c>
      <c r="G14" s="6">
        <f t="shared" si="5"/>
        <v>-60</v>
      </c>
      <c r="H14" s="6">
        <f t="shared" si="5"/>
        <v>-75</v>
      </c>
      <c r="I14" s="6">
        <f t="shared" si="5"/>
        <v>-90</v>
      </c>
      <c r="J14" s="6">
        <f t="shared" si="5"/>
        <v>-105</v>
      </c>
      <c r="K14" s="6">
        <f t="shared" si="4"/>
        <v>0</v>
      </c>
      <c r="L14" s="6" t="str">
        <f>IF(MAX($K$12:$K$14)=K14,"Maximum. Select this","")</f>
        <v>Maximum. Select this</v>
      </c>
    </row>
    <row r="15" spans="1:14" x14ac:dyDescent="0.3">
      <c r="A15" s="46" t="s">
        <v>102</v>
      </c>
      <c r="B15" s="47"/>
      <c r="C15" s="47"/>
      <c r="D15" s="47"/>
      <c r="E15" s="47"/>
      <c r="F15" s="47"/>
      <c r="G15" s="47"/>
      <c r="H15" s="47"/>
      <c r="I15" s="47"/>
      <c r="J15" s="47"/>
      <c r="K15" s="47"/>
      <c r="L15" s="47"/>
      <c r="M15" s="49"/>
      <c r="N15" s="51"/>
    </row>
    <row r="17" spans="1:14" x14ac:dyDescent="0.3">
      <c r="A17" s="52" t="s">
        <v>40</v>
      </c>
      <c r="B17" s="53"/>
      <c r="C17" s="53"/>
      <c r="D17" s="53"/>
      <c r="E17" s="53"/>
      <c r="F17" s="53"/>
      <c r="G17" s="53"/>
      <c r="H17" s="53"/>
      <c r="I17" s="53"/>
      <c r="J17" s="53"/>
      <c r="K17" s="53"/>
      <c r="L17" s="54"/>
    </row>
    <row r="18" spans="1:14" x14ac:dyDescent="0.3">
      <c r="A18" s="38"/>
      <c r="B18" s="38"/>
      <c r="C18" s="38" t="s">
        <v>54</v>
      </c>
      <c r="D18" s="38"/>
      <c r="E18" s="38"/>
      <c r="F18" s="38"/>
      <c r="G18" s="38"/>
      <c r="H18" s="38"/>
      <c r="I18" s="38"/>
      <c r="J18" s="38"/>
      <c r="K18" s="6" t="s">
        <v>12</v>
      </c>
      <c r="L18" s="6" t="s">
        <v>10</v>
      </c>
    </row>
    <row r="19" spans="1:14" x14ac:dyDescent="0.3">
      <c r="A19" s="38" t="s">
        <v>49</v>
      </c>
      <c r="B19" s="38"/>
      <c r="C19" s="6">
        <f>C5</f>
        <v>-47</v>
      </c>
      <c r="D19" s="6">
        <f t="shared" ref="D19:J19" si="6">D5</f>
        <v>-47</v>
      </c>
      <c r="E19" s="6">
        <f t="shared" si="6"/>
        <v>-47</v>
      </c>
      <c r="F19" s="6">
        <f t="shared" si="6"/>
        <v>-47</v>
      </c>
      <c r="G19" s="6">
        <f t="shared" si="6"/>
        <v>-47</v>
      </c>
      <c r="H19" s="6">
        <f t="shared" si="6"/>
        <v>-47</v>
      </c>
      <c r="I19" s="6">
        <f t="shared" si="6"/>
        <v>-47</v>
      </c>
      <c r="J19" s="6">
        <f t="shared" si="6"/>
        <v>-47</v>
      </c>
      <c r="K19" s="6">
        <f>MIN(C19:J19)</f>
        <v>-47</v>
      </c>
      <c r="L19" s="6" t="str">
        <f>IF(MAX($K$19:$K$21)=K19,"Maximum. Select this","")</f>
        <v>Maximum. Select this</v>
      </c>
    </row>
    <row r="20" spans="1:14" x14ac:dyDescent="0.3">
      <c r="A20" s="38" t="s">
        <v>50</v>
      </c>
      <c r="B20" s="38"/>
      <c r="C20" s="6">
        <f>C6</f>
        <v>-25</v>
      </c>
      <c r="D20" s="6">
        <f t="shared" ref="D20:J20" si="7">D6</f>
        <v>-40</v>
      </c>
      <c r="E20" s="6">
        <f t="shared" si="7"/>
        <v>-55</v>
      </c>
      <c r="F20" s="6">
        <f t="shared" si="7"/>
        <v>-60</v>
      </c>
      <c r="G20" s="6">
        <f t="shared" si="7"/>
        <v>-60</v>
      </c>
      <c r="H20" s="6">
        <f t="shared" si="7"/>
        <v>-60</v>
      </c>
      <c r="I20" s="6">
        <f t="shared" si="7"/>
        <v>-60</v>
      </c>
      <c r="J20" s="6">
        <f t="shared" si="7"/>
        <v>-60</v>
      </c>
      <c r="K20" s="6">
        <f t="shared" ref="K20:K21" si="8">MIN(C20:J20)</f>
        <v>-60</v>
      </c>
      <c r="L20" s="6" t="str">
        <f>IF(MAX($K$12:$K$14)=K20,"Maximum. Select this","")</f>
        <v/>
      </c>
    </row>
    <row r="21" spans="1:14" x14ac:dyDescent="0.3">
      <c r="A21" s="38" t="s">
        <v>51</v>
      </c>
      <c r="B21" s="38"/>
      <c r="C21" s="6">
        <f>C7</f>
        <v>0</v>
      </c>
      <c r="D21" s="6">
        <f t="shared" ref="D21:J21" si="9">D7</f>
        <v>-15</v>
      </c>
      <c r="E21" s="6">
        <f t="shared" si="9"/>
        <v>-30</v>
      </c>
      <c r="F21" s="6">
        <f t="shared" si="9"/>
        <v>-45</v>
      </c>
      <c r="G21" s="6">
        <f t="shared" si="9"/>
        <v>-60</v>
      </c>
      <c r="H21" s="6">
        <f t="shared" si="9"/>
        <v>-75</v>
      </c>
      <c r="I21" s="6">
        <f t="shared" si="9"/>
        <v>-90</v>
      </c>
      <c r="J21" s="6">
        <f t="shared" si="9"/>
        <v>-105</v>
      </c>
      <c r="K21" s="6">
        <f t="shared" si="8"/>
        <v>-105</v>
      </c>
      <c r="L21" s="6" t="str">
        <f>IF(MAX($K$19:$K$21)=K21,"Maximum. Select this","")</f>
        <v/>
      </c>
    </row>
    <row r="22" spans="1:14" x14ac:dyDescent="0.3">
      <c r="A22" s="46" t="s">
        <v>103</v>
      </c>
      <c r="B22" s="47"/>
      <c r="C22" s="47"/>
      <c r="D22" s="47"/>
      <c r="E22" s="47"/>
      <c r="F22" s="47"/>
      <c r="G22" s="47"/>
      <c r="H22" s="47"/>
      <c r="I22" s="47"/>
      <c r="J22" s="47"/>
      <c r="K22" s="47"/>
      <c r="L22" s="47"/>
      <c r="M22" s="47"/>
      <c r="N22" s="48"/>
    </row>
    <row r="24" spans="1:14" x14ac:dyDescent="0.3">
      <c r="A24" s="35" t="s">
        <v>41</v>
      </c>
      <c r="B24" s="35"/>
      <c r="C24" s="35"/>
      <c r="D24" s="35"/>
      <c r="E24" s="35"/>
      <c r="F24" s="35"/>
      <c r="G24" s="35"/>
      <c r="H24" s="35"/>
      <c r="I24" s="35"/>
      <c r="J24" s="35"/>
      <c r="K24" s="35"/>
      <c r="L24" s="35"/>
      <c r="M24" s="35"/>
      <c r="N24" s="35"/>
    </row>
    <row r="25" spans="1:14" x14ac:dyDescent="0.3">
      <c r="A25" s="38"/>
      <c r="B25" s="38"/>
      <c r="C25" s="38" t="s">
        <v>54</v>
      </c>
      <c r="D25" s="38"/>
      <c r="E25" s="38"/>
      <c r="F25" s="38"/>
      <c r="G25" s="38"/>
      <c r="H25" s="38"/>
      <c r="I25" s="38"/>
      <c r="J25" s="38"/>
      <c r="K25" s="6" t="s">
        <v>9</v>
      </c>
      <c r="L25" s="6" t="s">
        <v>10</v>
      </c>
    </row>
    <row r="26" spans="1:14" x14ac:dyDescent="0.3">
      <c r="A26" s="38" t="s">
        <v>49</v>
      </c>
      <c r="B26" s="38"/>
      <c r="C26" s="6">
        <f>MAX(C$5:C$7)-C5</f>
        <v>47</v>
      </c>
      <c r="D26" s="6">
        <f t="shared" ref="D26:J26" si="10">MAX(D$5:D$7)-D5</f>
        <v>32</v>
      </c>
      <c r="E26" s="6">
        <f t="shared" si="10"/>
        <v>17</v>
      </c>
      <c r="F26" s="6">
        <f t="shared" si="10"/>
        <v>2</v>
      </c>
      <c r="G26" s="6">
        <f t="shared" si="10"/>
        <v>0</v>
      </c>
      <c r="H26" s="6">
        <f t="shared" si="10"/>
        <v>0</v>
      </c>
      <c r="I26" s="6">
        <f t="shared" si="10"/>
        <v>0</v>
      </c>
      <c r="J26" s="6">
        <f t="shared" si="10"/>
        <v>0</v>
      </c>
      <c r="K26" s="6">
        <f>MAX(C26:J26)</f>
        <v>47</v>
      </c>
      <c r="L26" s="6" t="str">
        <f>IF(MIN($K$26:$K$28)=K26,"Minimum. Select this","")</f>
        <v/>
      </c>
    </row>
    <row r="27" spans="1:14" x14ac:dyDescent="0.3">
      <c r="A27" s="38" t="s">
        <v>50</v>
      </c>
      <c r="B27" s="38"/>
      <c r="C27" s="6">
        <f t="shared" ref="C27:J27" si="11">MAX(C$5:C$7)-C6</f>
        <v>25</v>
      </c>
      <c r="D27" s="6">
        <f t="shared" si="11"/>
        <v>25</v>
      </c>
      <c r="E27" s="6">
        <f t="shared" si="11"/>
        <v>25</v>
      </c>
      <c r="F27" s="6">
        <f t="shared" si="11"/>
        <v>15</v>
      </c>
      <c r="G27" s="6">
        <f t="shared" si="11"/>
        <v>13</v>
      </c>
      <c r="H27" s="6">
        <f t="shared" si="11"/>
        <v>13</v>
      </c>
      <c r="I27" s="6">
        <f t="shared" si="11"/>
        <v>13</v>
      </c>
      <c r="J27" s="6">
        <f t="shared" si="11"/>
        <v>13</v>
      </c>
      <c r="K27" s="6">
        <f t="shared" ref="K27:K28" si="12">MAX(C27:J27)</f>
        <v>25</v>
      </c>
      <c r="L27" s="6" t="str">
        <f t="shared" ref="L27:L28" si="13">IF(MIN($K$26:$K$28)=K27,"Minimum. Select this","")</f>
        <v>Minimum. Select this</v>
      </c>
    </row>
    <row r="28" spans="1:14" x14ac:dyDescent="0.3">
      <c r="A28" s="38" t="s">
        <v>51</v>
      </c>
      <c r="B28" s="38"/>
      <c r="C28" s="6">
        <f t="shared" ref="C28:J28" si="14">MAX(C$5:C$7)-C7</f>
        <v>0</v>
      </c>
      <c r="D28" s="6">
        <f t="shared" si="14"/>
        <v>0</v>
      </c>
      <c r="E28" s="6">
        <f t="shared" si="14"/>
        <v>0</v>
      </c>
      <c r="F28" s="6">
        <f t="shared" si="14"/>
        <v>0</v>
      </c>
      <c r="G28" s="6">
        <f t="shared" si="14"/>
        <v>13</v>
      </c>
      <c r="H28" s="6">
        <f t="shared" si="14"/>
        <v>28</v>
      </c>
      <c r="I28" s="6">
        <f t="shared" si="14"/>
        <v>43</v>
      </c>
      <c r="J28" s="6">
        <f t="shared" si="14"/>
        <v>58</v>
      </c>
      <c r="K28" s="6">
        <f t="shared" si="12"/>
        <v>58</v>
      </c>
      <c r="L28" s="6" t="str">
        <f t="shared" si="13"/>
        <v/>
      </c>
    </row>
    <row r="29" spans="1:14" x14ac:dyDescent="0.3">
      <c r="A29" s="46" t="s">
        <v>104</v>
      </c>
      <c r="B29" s="47"/>
      <c r="C29" s="47"/>
      <c r="D29" s="47"/>
      <c r="E29" s="47"/>
      <c r="F29" s="47"/>
      <c r="G29" s="47"/>
      <c r="H29" s="47"/>
      <c r="I29" s="47"/>
      <c r="J29" s="47"/>
      <c r="K29" s="47"/>
      <c r="L29" s="47"/>
      <c r="M29" s="47"/>
      <c r="N29" s="48"/>
    </row>
    <row r="31" spans="1:14" x14ac:dyDescent="0.3">
      <c r="A31" s="35" t="s">
        <v>42</v>
      </c>
      <c r="B31" s="35"/>
      <c r="C31" s="35"/>
      <c r="D31" s="35"/>
      <c r="E31" s="35"/>
      <c r="F31" s="35"/>
      <c r="G31" s="35"/>
      <c r="H31" s="35"/>
      <c r="I31" s="35"/>
      <c r="J31" s="35"/>
      <c r="K31" s="35"/>
      <c r="L31" s="35"/>
      <c r="M31" s="35"/>
      <c r="N31" s="35"/>
    </row>
    <row r="32" spans="1:14" x14ac:dyDescent="0.3">
      <c r="A32" s="38"/>
      <c r="B32" s="38"/>
      <c r="C32" s="38" t="s">
        <v>54</v>
      </c>
      <c r="D32" s="38"/>
      <c r="E32" s="38"/>
      <c r="F32" s="38"/>
      <c r="G32" s="38"/>
      <c r="H32" s="38"/>
      <c r="I32" s="38"/>
      <c r="J32" s="38"/>
      <c r="K32" s="6" t="s">
        <v>14</v>
      </c>
      <c r="L32" s="6" t="s">
        <v>10</v>
      </c>
    </row>
    <row r="33" spans="1:14" x14ac:dyDescent="0.3">
      <c r="A33" s="38" t="s">
        <v>49</v>
      </c>
      <c r="B33" s="38"/>
      <c r="C33" s="6">
        <f>C5</f>
        <v>-47</v>
      </c>
      <c r="D33" s="6">
        <f t="shared" ref="D33:J33" si="15">D5</f>
        <v>-47</v>
      </c>
      <c r="E33" s="6">
        <f t="shared" si="15"/>
        <v>-47</v>
      </c>
      <c r="F33" s="6">
        <f t="shared" si="15"/>
        <v>-47</v>
      </c>
      <c r="G33" s="6">
        <f t="shared" si="15"/>
        <v>-47</v>
      </c>
      <c r="H33" s="6">
        <f t="shared" si="15"/>
        <v>-47</v>
      </c>
      <c r="I33" s="6">
        <f t="shared" si="15"/>
        <v>-47</v>
      </c>
      <c r="J33" s="6">
        <f t="shared" si="15"/>
        <v>-47</v>
      </c>
      <c r="K33" s="6">
        <f>SUMPRODUCT($C$2:$J$2,C33:J33)</f>
        <v>-47</v>
      </c>
      <c r="L33" s="6" t="str">
        <f>IF(MAX($K$33:$K$35)=K33,"Maximum. Select this","")</f>
        <v/>
      </c>
    </row>
    <row r="34" spans="1:14" x14ac:dyDescent="0.3">
      <c r="A34" s="38" t="s">
        <v>50</v>
      </c>
      <c r="B34" s="38"/>
      <c r="C34" s="6">
        <f t="shared" ref="C34:J34" si="16">C6</f>
        <v>-25</v>
      </c>
      <c r="D34" s="6">
        <f t="shared" si="16"/>
        <v>-40</v>
      </c>
      <c r="E34" s="6">
        <f t="shared" si="16"/>
        <v>-55</v>
      </c>
      <c r="F34" s="6">
        <f t="shared" si="16"/>
        <v>-60</v>
      </c>
      <c r="G34" s="6">
        <f t="shared" si="16"/>
        <v>-60</v>
      </c>
      <c r="H34" s="6">
        <f t="shared" si="16"/>
        <v>-60</v>
      </c>
      <c r="I34" s="6">
        <f t="shared" si="16"/>
        <v>-60</v>
      </c>
      <c r="J34" s="6">
        <f t="shared" si="16"/>
        <v>-60</v>
      </c>
      <c r="K34" s="6">
        <f t="shared" ref="K34:K35" si="17">SUMPRODUCT($C$2:$J$2,C34:J34)</f>
        <v>-49.149999999999991</v>
      </c>
      <c r="L34" s="6" t="str">
        <f t="shared" ref="L34:L35" si="18">IF(MAX($K$33:$K$35)=K34,"Maximum. Select this","")</f>
        <v/>
      </c>
    </row>
    <row r="35" spans="1:14" x14ac:dyDescent="0.3">
      <c r="A35" s="38" t="s">
        <v>51</v>
      </c>
      <c r="B35" s="38"/>
      <c r="C35" s="6">
        <f t="shared" ref="C35:J35" si="19">C7</f>
        <v>0</v>
      </c>
      <c r="D35" s="6">
        <f t="shared" si="19"/>
        <v>-15</v>
      </c>
      <c r="E35" s="6">
        <f t="shared" si="19"/>
        <v>-30</v>
      </c>
      <c r="F35" s="6">
        <f t="shared" si="19"/>
        <v>-45</v>
      </c>
      <c r="G35" s="6">
        <f t="shared" si="19"/>
        <v>-60</v>
      </c>
      <c r="H35" s="6">
        <f t="shared" si="19"/>
        <v>-75</v>
      </c>
      <c r="I35" s="6">
        <f t="shared" si="19"/>
        <v>-90</v>
      </c>
      <c r="J35" s="6">
        <f t="shared" si="19"/>
        <v>-105</v>
      </c>
      <c r="K35" s="6">
        <f t="shared" si="17"/>
        <v>-45</v>
      </c>
      <c r="L35" s="6" t="str">
        <f t="shared" si="18"/>
        <v>Maximum. Select this</v>
      </c>
    </row>
    <row r="36" spans="1:14" x14ac:dyDescent="0.3">
      <c r="A36" s="46" t="s">
        <v>105</v>
      </c>
      <c r="B36" s="47"/>
      <c r="C36" s="47"/>
      <c r="D36" s="47"/>
      <c r="E36" s="47"/>
      <c r="F36" s="47"/>
      <c r="G36" s="47"/>
      <c r="H36" s="47"/>
      <c r="I36" s="47"/>
      <c r="J36" s="47"/>
      <c r="K36" s="47"/>
      <c r="L36" s="47"/>
      <c r="M36" s="47"/>
      <c r="N36" s="48"/>
    </row>
    <row r="38" spans="1:14" x14ac:dyDescent="0.3">
      <c r="A38" s="35" t="s">
        <v>56</v>
      </c>
      <c r="B38" s="35"/>
      <c r="C38" s="35"/>
      <c r="D38" s="35"/>
      <c r="E38" s="35"/>
      <c r="F38" s="35"/>
      <c r="G38" s="35"/>
      <c r="H38" s="35"/>
      <c r="I38" s="35"/>
      <c r="J38" s="35"/>
      <c r="K38" s="35"/>
      <c r="L38" s="35"/>
      <c r="M38" s="35"/>
      <c r="N38" s="35"/>
    </row>
    <row r="39" spans="1:14" x14ac:dyDescent="0.3">
      <c r="A39" s="38"/>
      <c r="B39" s="38"/>
      <c r="C39" s="38" t="s">
        <v>54</v>
      </c>
      <c r="D39" s="38"/>
      <c r="E39" s="38"/>
      <c r="F39" s="38"/>
      <c r="G39" s="38"/>
      <c r="H39" s="38"/>
      <c r="I39" s="38"/>
      <c r="J39" s="38"/>
      <c r="K39" s="6" t="s">
        <v>17</v>
      </c>
      <c r="L39" s="6" t="s">
        <v>10</v>
      </c>
    </row>
    <row r="40" spans="1:14" x14ac:dyDescent="0.3">
      <c r="A40" s="38" t="s">
        <v>49</v>
      </c>
      <c r="B40" s="38"/>
      <c r="C40" s="6">
        <f>MAX(C$5:C$7)-C5</f>
        <v>47</v>
      </c>
      <c r="D40" s="6">
        <f t="shared" ref="D40:J40" si="20">MAX(D$5:D$7)-D5</f>
        <v>32</v>
      </c>
      <c r="E40" s="6">
        <f t="shared" si="20"/>
        <v>17</v>
      </c>
      <c r="F40" s="6">
        <f t="shared" si="20"/>
        <v>2</v>
      </c>
      <c r="G40" s="6">
        <f t="shared" si="20"/>
        <v>0</v>
      </c>
      <c r="H40" s="6">
        <f t="shared" si="20"/>
        <v>0</v>
      </c>
      <c r="I40" s="6">
        <f t="shared" si="20"/>
        <v>0</v>
      </c>
      <c r="J40" s="6">
        <f t="shared" si="20"/>
        <v>0</v>
      </c>
      <c r="K40" s="6">
        <f>SUMPRODUCT($C$2:$J$2,C40:J40)</f>
        <v>16.25</v>
      </c>
      <c r="L40" s="6" t="str">
        <f>IF(MIN($K$40:$K$42)=K40,"Minimum. Select this","")</f>
        <v/>
      </c>
    </row>
    <row r="41" spans="1:14" x14ac:dyDescent="0.3">
      <c r="A41" s="38" t="s">
        <v>50</v>
      </c>
      <c r="B41" s="38"/>
      <c r="C41" s="6">
        <f t="shared" ref="C41:J41" si="21">MAX(C$5:C$7)-C6</f>
        <v>25</v>
      </c>
      <c r="D41" s="6">
        <f t="shared" si="21"/>
        <v>25</v>
      </c>
      <c r="E41" s="6">
        <f t="shared" si="21"/>
        <v>25</v>
      </c>
      <c r="F41" s="6">
        <f t="shared" si="21"/>
        <v>15</v>
      </c>
      <c r="G41" s="6">
        <f t="shared" si="21"/>
        <v>13</v>
      </c>
      <c r="H41" s="6">
        <f t="shared" si="21"/>
        <v>13</v>
      </c>
      <c r="I41" s="6">
        <f t="shared" si="21"/>
        <v>13</v>
      </c>
      <c r="J41" s="6">
        <f t="shared" si="21"/>
        <v>13</v>
      </c>
      <c r="K41" s="6">
        <f t="shared" ref="K41:K42" si="22">SUMPRODUCT($C$2:$J$2,C41:J41)</f>
        <v>18.399999999999999</v>
      </c>
      <c r="L41" s="6" t="str">
        <f t="shared" ref="L41:L42" si="23">IF(MIN($K$40:$K$42)=K41,"Minimum. Select this","")</f>
        <v/>
      </c>
    </row>
    <row r="42" spans="1:14" x14ac:dyDescent="0.3">
      <c r="A42" s="38" t="s">
        <v>51</v>
      </c>
      <c r="B42" s="38"/>
      <c r="C42" s="6">
        <f t="shared" ref="C42:J42" si="24">MAX(C$5:C$7)-C7</f>
        <v>0</v>
      </c>
      <c r="D42" s="6">
        <f t="shared" si="24"/>
        <v>0</v>
      </c>
      <c r="E42" s="6">
        <f t="shared" si="24"/>
        <v>0</v>
      </c>
      <c r="F42" s="6">
        <f t="shared" si="24"/>
        <v>0</v>
      </c>
      <c r="G42" s="6">
        <f t="shared" si="24"/>
        <v>13</v>
      </c>
      <c r="H42" s="6">
        <f t="shared" si="24"/>
        <v>28</v>
      </c>
      <c r="I42" s="6">
        <f t="shared" si="24"/>
        <v>43</v>
      </c>
      <c r="J42" s="6">
        <f t="shared" si="24"/>
        <v>58</v>
      </c>
      <c r="K42" s="6">
        <f t="shared" si="22"/>
        <v>14.25</v>
      </c>
      <c r="L42" s="6" t="str">
        <f t="shared" si="23"/>
        <v>Minimum. Select this</v>
      </c>
    </row>
    <row r="43" spans="1:14" x14ac:dyDescent="0.3">
      <c r="A43" s="46" t="s">
        <v>106</v>
      </c>
      <c r="B43" s="47"/>
      <c r="C43" s="47"/>
      <c r="D43" s="47"/>
      <c r="E43" s="47"/>
      <c r="F43" s="47"/>
      <c r="G43" s="47"/>
      <c r="H43" s="47"/>
      <c r="I43" s="47"/>
      <c r="J43" s="47"/>
      <c r="K43" s="47"/>
      <c r="L43" s="47"/>
      <c r="M43" s="47"/>
      <c r="N43" s="48"/>
    </row>
  </sheetData>
  <mergeCells count="42">
    <mergeCell ref="A40:B40"/>
    <mergeCell ref="A41:B41"/>
    <mergeCell ref="A42:B42"/>
    <mergeCell ref="A43:N43"/>
    <mergeCell ref="A33:B33"/>
    <mergeCell ref="A34:B34"/>
    <mergeCell ref="A35:B35"/>
    <mergeCell ref="A36:N36"/>
    <mergeCell ref="A38:N38"/>
    <mergeCell ref="A39:B39"/>
    <mergeCell ref="C39:J39"/>
    <mergeCell ref="A28:B28"/>
    <mergeCell ref="A29:N29"/>
    <mergeCell ref="A31:N31"/>
    <mergeCell ref="A32:B32"/>
    <mergeCell ref="C32:J32"/>
    <mergeCell ref="A10:N10"/>
    <mergeCell ref="C11:J11"/>
    <mergeCell ref="A15:N15"/>
    <mergeCell ref="A27:B27"/>
    <mergeCell ref="A17:L17"/>
    <mergeCell ref="A7:B7"/>
    <mergeCell ref="A26:B26"/>
    <mergeCell ref="A18:B18"/>
    <mergeCell ref="C18:J18"/>
    <mergeCell ref="A19:B19"/>
    <mergeCell ref="A20:B20"/>
    <mergeCell ref="A21:B21"/>
    <mergeCell ref="A22:N22"/>
    <mergeCell ref="A8:N8"/>
    <mergeCell ref="A24:N24"/>
    <mergeCell ref="A25:B25"/>
    <mergeCell ref="C25:J25"/>
    <mergeCell ref="A11:B11"/>
    <mergeCell ref="A12:B12"/>
    <mergeCell ref="A13:B13"/>
    <mergeCell ref="A14:B14"/>
    <mergeCell ref="C4:J4"/>
    <mergeCell ref="A1:B1"/>
    <mergeCell ref="A2:B2"/>
    <mergeCell ref="A5:B5"/>
    <mergeCell ref="A6:B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1"/>
  <sheetViews>
    <sheetView tabSelected="1" zoomScaleNormal="100" workbookViewId="0">
      <selection activeCell="A51" sqref="A51:H51"/>
    </sheetView>
  </sheetViews>
  <sheetFormatPr defaultRowHeight="14.4" x14ac:dyDescent="0.3"/>
  <cols>
    <col min="1" max="1" width="12.109375" bestFit="1" customWidth="1"/>
  </cols>
  <sheetData>
    <row r="1" spans="1:8" x14ac:dyDescent="0.3">
      <c r="A1" t="s">
        <v>29</v>
      </c>
    </row>
    <row r="3" spans="1:8" x14ac:dyDescent="0.3">
      <c r="A3" s="6"/>
      <c r="B3" s="38" t="s">
        <v>34</v>
      </c>
      <c r="C3" s="38"/>
      <c r="D3" s="38"/>
    </row>
    <row r="4" spans="1:8" x14ac:dyDescent="0.3">
      <c r="A4" s="6" t="s">
        <v>30</v>
      </c>
      <c r="B4" s="6" t="s">
        <v>35</v>
      </c>
      <c r="C4" s="6" t="s">
        <v>32</v>
      </c>
      <c r="D4" s="6" t="s">
        <v>36</v>
      </c>
    </row>
    <row r="5" spans="1:8" x14ac:dyDescent="0.3">
      <c r="A5" s="6" t="s">
        <v>31</v>
      </c>
      <c r="B5" s="6">
        <v>400</v>
      </c>
      <c r="C5" s="6">
        <v>400</v>
      </c>
      <c r="D5" s="6">
        <v>400</v>
      </c>
    </row>
    <row r="6" spans="1:8" x14ac:dyDescent="0.3">
      <c r="A6" s="6" t="s">
        <v>32</v>
      </c>
      <c r="B6" s="6">
        <v>200</v>
      </c>
      <c r="C6" s="6">
        <v>500</v>
      </c>
      <c r="D6" s="6">
        <v>500</v>
      </c>
      <c r="E6" s="37" t="s">
        <v>37</v>
      </c>
      <c r="F6" s="37"/>
    </row>
    <row r="7" spans="1:8" x14ac:dyDescent="0.3">
      <c r="A7" s="6" t="s">
        <v>33</v>
      </c>
      <c r="B7" s="6">
        <v>-400</v>
      </c>
      <c r="C7" s="6">
        <v>300</v>
      </c>
      <c r="D7" s="6">
        <v>800</v>
      </c>
    </row>
    <row r="9" spans="1:8" x14ac:dyDescent="0.3">
      <c r="A9" s="32" t="s">
        <v>38</v>
      </c>
      <c r="B9" s="32"/>
      <c r="C9" s="32"/>
      <c r="D9" s="32"/>
      <c r="E9" s="32"/>
      <c r="F9" s="32"/>
      <c r="G9" s="32"/>
      <c r="H9" s="32"/>
    </row>
    <row r="10" spans="1:8" x14ac:dyDescent="0.3">
      <c r="B10" s="38" t="s">
        <v>34</v>
      </c>
      <c r="C10" s="38"/>
      <c r="D10" s="38"/>
    </row>
    <row r="11" spans="1:8" x14ac:dyDescent="0.3">
      <c r="A11" s="6" t="s">
        <v>30</v>
      </c>
      <c r="B11" s="6" t="s">
        <v>35</v>
      </c>
      <c r="C11" s="6" t="s">
        <v>32</v>
      </c>
      <c r="D11" s="6" t="s">
        <v>36</v>
      </c>
      <c r="E11" s="6" t="s">
        <v>9</v>
      </c>
      <c r="F11" s="6" t="s">
        <v>10</v>
      </c>
      <c r="G11" s="6"/>
    </row>
    <row r="12" spans="1:8" x14ac:dyDescent="0.3">
      <c r="A12" s="6" t="s">
        <v>31</v>
      </c>
      <c r="B12" s="6">
        <v>400</v>
      </c>
      <c r="C12" s="6">
        <v>400</v>
      </c>
      <c r="D12" s="6">
        <v>400</v>
      </c>
      <c r="E12" s="6">
        <f>MAX(B12:D12)</f>
        <v>400</v>
      </c>
      <c r="F12" s="6" t="str">
        <f>IF(MAX($E$12:$E$14)=E12,"Maximum","")</f>
        <v/>
      </c>
      <c r="G12" s="6"/>
    </row>
    <row r="13" spans="1:8" x14ac:dyDescent="0.3">
      <c r="A13" s="6" t="s">
        <v>32</v>
      </c>
      <c r="B13" s="6">
        <v>200</v>
      </c>
      <c r="C13" s="6">
        <v>500</v>
      </c>
      <c r="D13" s="6">
        <v>500</v>
      </c>
      <c r="E13" s="6">
        <f t="shared" ref="E13:E14" si="0">MAX(B13:D13)</f>
        <v>500</v>
      </c>
      <c r="F13" s="6" t="str">
        <f t="shared" ref="F13:F14" si="1">IF(MAX($E$12:$E$14)=E13,"Maximum","")</f>
        <v/>
      </c>
      <c r="G13" s="6"/>
    </row>
    <row r="14" spans="1:8" x14ac:dyDescent="0.3">
      <c r="A14" s="6" t="s">
        <v>33</v>
      </c>
      <c r="B14" s="6">
        <v>-400</v>
      </c>
      <c r="C14" s="6">
        <v>300</v>
      </c>
      <c r="D14" s="6">
        <v>800</v>
      </c>
      <c r="E14" s="6">
        <f t="shared" si="0"/>
        <v>800</v>
      </c>
      <c r="F14" s="6" t="str">
        <f t="shared" si="1"/>
        <v>Maximum</v>
      </c>
      <c r="G14" s="6" t="s">
        <v>11</v>
      </c>
    </row>
    <row r="15" spans="1:8" x14ac:dyDescent="0.3">
      <c r="A15" s="43" t="s">
        <v>39</v>
      </c>
      <c r="B15" s="43"/>
      <c r="C15" s="43"/>
      <c r="D15" s="43"/>
      <c r="E15" s="43"/>
      <c r="F15" s="43"/>
      <c r="G15" s="43"/>
      <c r="H15" s="43"/>
    </row>
    <row r="17" spans="1:9" x14ac:dyDescent="0.3">
      <c r="A17" s="32" t="s">
        <v>40</v>
      </c>
      <c r="B17" s="32"/>
      <c r="C17" s="32"/>
      <c r="D17" s="32"/>
      <c r="E17" s="32"/>
      <c r="F17" s="32"/>
      <c r="G17" s="32"/>
      <c r="H17" s="32"/>
    </row>
    <row r="18" spans="1:9" x14ac:dyDescent="0.3">
      <c r="B18" s="38" t="s">
        <v>34</v>
      </c>
      <c r="C18" s="38"/>
      <c r="D18" s="38"/>
    </row>
    <row r="19" spans="1:9" x14ac:dyDescent="0.3">
      <c r="A19" s="6" t="s">
        <v>30</v>
      </c>
      <c r="B19" s="6" t="s">
        <v>35</v>
      </c>
      <c r="C19" s="6" t="s">
        <v>32</v>
      </c>
      <c r="D19" s="6" t="s">
        <v>36</v>
      </c>
      <c r="E19" s="6" t="s">
        <v>12</v>
      </c>
      <c r="F19" s="6" t="s">
        <v>10</v>
      </c>
      <c r="G19" s="6"/>
    </row>
    <row r="20" spans="1:9" x14ac:dyDescent="0.3">
      <c r="A20" s="6" t="s">
        <v>31</v>
      </c>
      <c r="B20" s="6">
        <v>400</v>
      </c>
      <c r="C20" s="6">
        <v>400</v>
      </c>
      <c r="D20" s="6">
        <v>400</v>
      </c>
      <c r="E20" s="6">
        <f>MIN(B20:D20)</f>
        <v>400</v>
      </c>
      <c r="F20" s="6" t="str">
        <f>IF(MAX($E$20:$E$22)=E20,"Maximum","")</f>
        <v>Maximum</v>
      </c>
      <c r="G20" s="6" t="s">
        <v>11</v>
      </c>
    </row>
    <row r="21" spans="1:9" x14ac:dyDescent="0.3">
      <c r="A21" s="6" t="s">
        <v>32</v>
      </c>
      <c r="B21" s="6">
        <v>200</v>
      </c>
      <c r="C21" s="6">
        <v>500</v>
      </c>
      <c r="D21" s="6">
        <v>500</v>
      </c>
      <c r="E21" s="6">
        <f t="shared" ref="E21:E22" si="2">MIN(B21:D21)</f>
        <v>200</v>
      </c>
      <c r="F21" s="6" t="str">
        <f t="shared" ref="F21:F22" si="3">IF(MAX($E$20:$E$22)=E21,"Maximum","")</f>
        <v/>
      </c>
      <c r="G21" s="6"/>
    </row>
    <row r="22" spans="1:9" x14ac:dyDescent="0.3">
      <c r="A22" s="6" t="s">
        <v>33</v>
      </c>
      <c r="B22" s="6">
        <v>-400</v>
      </c>
      <c r="C22" s="6">
        <v>300</v>
      </c>
      <c r="D22" s="6">
        <v>800</v>
      </c>
      <c r="E22" s="6">
        <f t="shared" si="2"/>
        <v>-400</v>
      </c>
      <c r="F22" s="6" t="str">
        <f t="shared" si="3"/>
        <v/>
      </c>
      <c r="G22" s="6"/>
    </row>
    <row r="23" spans="1:9" x14ac:dyDescent="0.3">
      <c r="A23" s="43" t="s">
        <v>43</v>
      </c>
      <c r="B23" s="43"/>
      <c r="C23" s="43"/>
      <c r="D23" s="43"/>
      <c r="E23" s="43"/>
      <c r="F23" s="43"/>
      <c r="G23" s="43"/>
      <c r="H23" s="43"/>
    </row>
    <row r="24" spans="1:9" x14ac:dyDescent="0.3">
      <c r="A24" s="3"/>
      <c r="B24" s="3"/>
      <c r="C24" s="3"/>
      <c r="D24" s="3"/>
      <c r="E24" s="3"/>
      <c r="F24" s="3"/>
      <c r="G24" s="3"/>
      <c r="H24" s="3"/>
    </row>
    <row r="25" spans="1:9" x14ac:dyDescent="0.3">
      <c r="A25" s="32" t="s">
        <v>41</v>
      </c>
      <c r="B25" s="32"/>
      <c r="C25" s="32"/>
      <c r="D25" s="32"/>
      <c r="E25" s="32"/>
      <c r="F25" s="32"/>
      <c r="G25" s="32"/>
      <c r="H25" s="32"/>
    </row>
    <row r="26" spans="1:9" x14ac:dyDescent="0.3">
      <c r="B26" s="38" t="s">
        <v>34</v>
      </c>
      <c r="C26" s="38"/>
      <c r="D26" s="38"/>
    </row>
    <row r="27" spans="1:9" x14ac:dyDescent="0.3">
      <c r="A27" s="6" t="s">
        <v>30</v>
      </c>
      <c r="B27" s="6" t="s">
        <v>35</v>
      </c>
      <c r="C27" s="6" t="s">
        <v>32</v>
      </c>
      <c r="D27" s="6" t="s">
        <v>36</v>
      </c>
      <c r="E27" s="6" t="s">
        <v>9</v>
      </c>
      <c r="F27" s="6" t="s">
        <v>10</v>
      </c>
      <c r="G27" s="6"/>
    </row>
    <row r="28" spans="1:9" x14ac:dyDescent="0.3">
      <c r="A28" s="6" t="s">
        <v>31</v>
      </c>
      <c r="B28" s="6">
        <f>MAX(B$5:B$7)-B5</f>
        <v>0</v>
      </c>
      <c r="C28" s="6">
        <f t="shared" ref="C28:D28" si="4">MAX(C$5:C$7)-C5</f>
        <v>100</v>
      </c>
      <c r="D28" s="6">
        <f t="shared" si="4"/>
        <v>400</v>
      </c>
      <c r="E28" s="6">
        <f>MAX(B28:D28)</f>
        <v>400</v>
      </c>
      <c r="F28" s="6" t="str">
        <f>IF(MIN($E$28:$E$30)=E28,"Minimum","")</f>
        <v/>
      </c>
      <c r="G28" s="6"/>
    </row>
    <row r="29" spans="1:9" x14ac:dyDescent="0.3">
      <c r="A29" s="6" t="s">
        <v>32</v>
      </c>
      <c r="B29" s="6">
        <f>MAX(B$5:B$7)-B6</f>
        <v>200</v>
      </c>
      <c r="C29" s="6">
        <f t="shared" ref="C29:D29" si="5">MAX(C$5:C$7)-C6</f>
        <v>0</v>
      </c>
      <c r="D29" s="6">
        <f t="shared" si="5"/>
        <v>300</v>
      </c>
      <c r="E29" s="6">
        <f t="shared" ref="E29:E30" si="6">MAX(B29:D29)</f>
        <v>300</v>
      </c>
      <c r="F29" s="6" t="str">
        <f t="shared" ref="F29:F30" si="7">IF(MIN($E$28:$E$30)=E29,"Minimum","")</f>
        <v>Minimum</v>
      </c>
      <c r="G29" s="6" t="s">
        <v>11</v>
      </c>
    </row>
    <row r="30" spans="1:9" x14ac:dyDescent="0.3">
      <c r="A30" s="6" t="s">
        <v>33</v>
      </c>
      <c r="B30" s="6">
        <f t="shared" ref="B30" si="8">MAX(B$5:B$7)-B7</f>
        <v>800</v>
      </c>
      <c r="C30" s="6">
        <f t="shared" ref="C30:D30" si="9">MAX(C$5:C$7)-C7</f>
        <v>200</v>
      </c>
      <c r="D30" s="6">
        <f t="shared" si="9"/>
        <v>0</v>
      </c>
      <c r="E30" s="6">
        <f t="shared" si="6"/>
        <v>800</v>
      </c>
      <c r="F30" s="6" t="str">
        <f t="shared" si="7"/>
        <v/>
      </c>
      <c r="G30" s="6"/>
    </row>
    <row r="31" spans="1:9" x14ac:dyDescent="0.3">
      <c r="A31" s="43" t="s">
        <v>47</v>
      </c>
      <c r="B31" s="43"/>
      <c r="C31" s="43"/>
      <c r="D31" s="43"/>
      <c r="E31" s="43"/>
      <c r="F31" s="43"/>
      <c r="G31" s="43"/>
      <c r="H31" s="43"/>
      <c r="I31" s="43"/>
    </row>
    <row r="33" spans="1:8" x14ac:dyDescent="0.3">
      <c r="A33" s="32" t="s">
        <v>42</v>
      </c>
      <c r="B33" s="32"/>
      <c r="C33" s="32"/>
      <c r="D33" s="32"/>
      <c r="E33" s="32"/>
      <c r="F33" s="32"/>
      <c r="G33" s="32"/>
      <c r="H33" s="32"/>
    </row>
    <row r="34" spans="1:8" x14ac:dyDescent="0.3">
      <c r="A34" s="6"/>
      <c r="B34" s="38" t="s">
        <v>34</v>
      </c>
      <c r="C34" s="38"/>
      <c r="D34" s="38"/>
      <c r="E34" s="6"/>
      <c r="F34" s="6"/>
      <c r="G34" s="6"/>
    </row>
    <row r="35" spans="1:8" x14ac:dyDescent="0.3">
      <c r="A35" s="6" t="s">
        <v>30</v>
      </c>
      <c r="B35" s="6" t="s">
        <v>35</v>
      </c>
      <c r="C35" s="6" t="s">
        <v>32</v>
      </c>
      <c r="D35" s="6" t="s">
        <v>36</v>
      </c>
      <c r="E35" s="6" t="s">
        <v>14</v>
      </c>
      <c r="F35" s="6" t="s">
        <v>10</v>
      </c>
      <c r="G35" s="6"/>
    </row>
    <row r="36" spans="1:8" x14ac:dyDescent="0.3">
      <c r="A36" s="6" t="s">
        <v>31</v>
      </c>
      <c r="B36" s="6">
        <v>400</v>
      </c>
      <c r="C36" s="6">
        <v>400</v>
      </c>
      <c r="D36" s="6">
        <v>400</v>
      </c>
      <c r="E36" s="6">
        <f>SUMPRODUCT($B$40:$D$40,B36:D36)</f>
        <v>400</v>
      </c>
      <c r="F36" s="6" t="str">
        <f>IF(MAX($E$36:$E$38)=E36,"Maximum","")</f>
        <v/>
      </c>
      <c r="G36" s="6"/>
    </row>
    <row r="37" spans="1:8" x14ac:dyDescent="0.3">
      <c r="A37" s="6" t="s">
        <v>32</v>
      </c>
      <c r="B37" s="6">
        <v>200</v>
      </c>
      <c r="C37" s="6">
        <v>500</v>
      </c>
      <c r="D37" s="6">
        <v>500</v>
      </c>
      <c r="E37" s="6">
        <f>SUMPRODUCT($B$40:$D$40,B37:D37)</f>
        <v>434.75</v>
      </c>
      <c r="F37" s="6" t="str">
        <f>IF(MAX($E$36:$E$38)=E37,"Maximum","")</f>
        <v>Maximum</v>
      </c>
      <c r="G37" s="6" t="s">
        <v>11</v>
      </c>
    </row>
    <row r="38" spans="1:8" x14ac:dyDescent="0.3">
      <c r="A38" s="6" t="s">
        <v>33</v>
      </c>
      <c r="B38" s="6">
        <v>-400</v>
      </c>
      <c r="C38" s="6">
        <v>300</v>
      </c>
      <c r="D38" s="6">
        <v>800</v>
      </c>
      <c r="E38" s="6">
        <f>SUMPRODUCT($B$40:$D$40,B38:D38)</f>
        <v>361.5</v>
      </c>
      <c r="F38" s="6" t="str">
        <f>IF(MAX($E$36:$E$38)=E38,"Maximum","")</f>
        <v/>
      </c>
      <c r="G38" s="6"/>
    </row>
    <row r="40" spans="1:8" x14ac:dyDescent="0.3">
      <c r="A40" s="6" t="s">
        <v>19</v>
      </c>
      <c r="B40" s="7">
        <v>0.2175</v>
      </c>
      <c r="C40" s="7">
        <v>0.35499999999999998</v>
      </c>
      <c r="D40" s="7">
        <v>0.42749999999999999</v>
      </c>
    </row>
    <row r="41" spans="1:8" x14ac:dyDescent="0.3">
      <c r="A41" s="43" t="s">
        <v>44</v>
      </c>
      <c r="B41" s="43"/>
      <c r="C41" s="43"/>
      <c r="D41" s="43"/>
      <c r="E41" s="43"/>
      <c r="F41" s="43"/>
      <c r="G41" s="43"/>
      <c r="H41" s="43"/>
    </row>
    <row r="43" spans="1:8" x14ac:dyDescent="0.3">
      <c r="A43" s="32" t="s">
        <v>45</v>
      </c>
      <c r="B43" s="32"/>
      <c r="C43" s="32"/>
      <c r="D43" s="32"/>
      <c r="E43" s="32"/>
      <c r="F43" s="32"/>
      <c r="G43" s="32"/>
      <c r="H43" s="32"/>
    </row>
    <row r="44" spans="1:8" x14ac:dyDescent="0.3">
      <c r="B44" t="s">
        <v>34</v>
      </c>
    </row>
    <row r="45" spans="1:8" x14ac:dyDescent="0.3">
      <c r="A45" s="6" t="s">
        <v>30</v>
      </c>
      <c r="B45" s="6" t="s">
        <v>35</v>
      </c>
      <c r="C45" s="6" t="s">
        <v>32</v>
      </c>
      <c r="D45" s="6" t="s">
        <v>36</v>
      </c>
      <c r="E45" s="6" t="s">
        <v>17</v>
      </c>
      <c r="F45" s="6" t="s">
        <v>10</v>
      </c>
      <c r="G45" s="6"/>
    </row>
    <row r="46" spans="1:8" x14ac:dyDescent="0.3">
      <c r="A46" s="6" t="s">
        <v>31</v>
      </c>
      <c r="B46" s="6">
        <f>MAX(B$5:B$7)-B5</f>
        <v>0</v>
      </c>
      <c r="C46" s="6">
        <f t="shared" ref="C46:D46" si="10">MAX(C$5:C$7)-C5</f>
        <v>100</v>
      </c>
      <c r="D46" s="6">
        <f t="shared" si="10"/>
        <v>400</v>
      </c>
      <c r="E46" s="6">
        <f>SUMPRODUCT($B$50:$D$50,B46:D46)</f>
        <v>206.5</v>
      </c>
      <c r="F46" s="6" t="str">
        <f>IF(MIN($E$46:$E$48)=E46,"Minimum","")</f>
        <v/>
      </c>
      <c r="G46" s="6"/>
    </row>
    <row r="47" spans="1:8" x14ac:dyDescent="0.3">
      <c r="A47" s="6" t="s">
        <v>32</v>
      </c>
      <c r="B47" s="6">
        <f t="shared" ref="B47:D47" si="11">MAX(B$5:B$7)-B6</f>
        <v>200</v>
      </c>
      <c r="C47" s="6">
        <f t="shared" si="11"/>
        <v>0</v>
      </c>
      <c r="D47" s="6">
        <f t="shared" si="11"/>
        <v>300</v>
      </c>
      <c r="E47" s="6">
        <f t="shared" ref="E47:E48" si="12">SUMPRODUCT($B$50:$D$50,B47:D47)</f>
        <v>171.75</v>
      </c>
      <c r="F47" s="6" t="str">
        <f t="shared" ref="F47:F48" si="13">IF(MIN($E$46:$E$48)=E47,"Minimum","")</f>
        <v>Minimum</v>
      </c>
      <c r="G47" s="6" t="s">
        <v>11</v>
      </c>
    </row>
    <row r="48" spans="1:8" x14ac:dyDescent="0.3">
      <c r="A48" s="6" t="s">
        <v>33</v>
      </c>
      <c r="B48" s="6">
        <f t="shared" ref="B48:D48" si="14">MAX(B$5:B$7)-B7</f>
        <v>800</v>
      </c>
      <c r="C48" s="6">
        <f t="shared" si="14"/>
        <v>200</v>
      </c>
      <c r="D48" s="6">
        <f t="shared" si="14"/>
        <v>0</v>
      </c>
      <c r="E48" s="6">
        <f t="shared" si="12"/>
        <v>245</v>
      </c>
      <c r="F48" s="6" t="str">
        <f t="shared" si="13"/>
        <v/>
      </c>
      <c r="G48" s="6"/>
    </row>
    <row r="50" spans="1:8" x14ac:dyDescent="0.3">
      <c r="A50" s="6" t="s">
        <v>19</v>
      </c>
      <c r="B50" s="7">
        <v>0.2175</v>
      </c>
      <c r="C50" s="7">
        <v>0.35499999999999998</v>
      </c>
      <c r="D50" s="7">
        <v>0.42749999999999999</v>
      </c>
    </row>
    <row r="51" spans="1:8" x14ac:dyDescent="0.3">
      <c r="A51" s="43" t="s">
        <v>46</v>
      </c>
      <c r="B51" s="32"/>
      <c r="C51" s="32"/>
      <c r="D51" s="32"/>
      <c r="E51" s="32"/>
      <c r="F51" s="32"/>
      <c r="G51" s="32"/>
      <c r="H51" s="32"/>
    </row>
  </sheetData>
  <mergeCells count="16">
    <mergeCell ref="A43:H43"/>
    <mergeCell ref="A51:H51"/>
    <mergeCell ref="A31:I31"/>
    <mergeCell ref="B26:D26"/>
    <mergeCell ref="B3:D3"/>
    <mergeCell ref="A33:H33"/>
    <mergeCell ref="B34:D34"/>
    <mergeCell ref="A23:H23"/>
    <mergeCell ref="A41:H41"/>
    <mergeCell ref="E6:F6"/>
    <mergeCell ref="A15:H15"/>
    <mergeCell ref="A9:H9"/>
    <mergeCell ref="A17:H17"/>
    <mergeCell ref="A25:H25"/>
    <mergeCell ref="B18:D18"/>
    <mergeCell ref="B10:D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7"/>
  <sheetViews>
    <sheetView workbookViewId="0">
      <selection activeCell="A18" sqref="A18"/>
    </sheetView>
  </sheetViews>
  <sheetFormatPr defaultRowHeight="14.4" x14ac:dyDescent="0.3"/>
  <cols>
    <col min="1" max="1" width="17.44140625" bestFit="1" customWidth="1"/>
  </cols>
  <sheetData>
    <row r="1" spans="1:8" x14ac:dyDescent="0.3">
      <c r="A1" s="45" t="s">
        <v>67</v>
      </c>
      <c r="B1" s="56"/>
      <c r="C1" s="56"/>
      <c r="D1" s="56"/>
      <c r="E1" s="57"/>
    </row>
    <row r="2" spans="1:8" x14ac:dyDescent="0.3">
      <c r="A2" s="6"/>
      <c r="B2" s="38" t="s">
        <v>66</v>
      </c>
      <c r="C2" s="38"/>
      <c r="D2" s="38"/>
      <c r="E2" s="6"/>
    </row>
    <row r="3" spans="1:8" x14ac:dyDescent="0.3">
      <c r="A3" s="6" t="s">
        <v>65</v>
      </c>
      <c r="B3" s="6" t="s">
        <v>35</v>
      </c>
      <c r="C3" s="6" t="s">
        <v>32</v>
      </c>
      <c r="D3" s="6" t="s">
        <v>36</v>
      </c>
      <c r="E3" s="6" t="s">
        <v>69</v>
      </c>
    </row>
    <row r="4" spans="1:8" x14ac:dyDescent="0.3">
      <c r="A4" s="6" t="s">
        <v>35</v>
      </c>
      <c r="B4" s="6">
        <v>0.16</v>
      </c>
      <c r="C4" s="6">
        <v>0.03</v>
      </c>
      <c r="D4" s="6">
        <v>0.01</v>
      </c>
      <c r="E4" s="6">
        <f>SUM(B4:D4)</f>
        <v>0.2</v>
      </c>
    </row>
    <row r="5" spans="1:8" x14ac:dyDescent="0.3">
      <c r="A5" s="6" t="s">
        <v>32</v>
      </c>
      <c r="B5" s="6">
        <v>3.5000000000000003E-2</v>
      </c>
      <c r="C5" s="6">
        <v>0.28000000000000003</v>
      </c>
      <c r="D5" s="6">
        <v>3.5000000000000003E-2</v>
      </c>
      <c r="E5" s="6">
        <f t="shared" ref="E5:E6" si="0">SUM(B5:D5)</f>
        <v>0.35000000000000009</v>
      </c>
    </row>
    <row r="6" spans="1:8" x14ac:dyDescent="0.3">
      <c r="A6" s="6" t="s">
        <v>36</v>
      </c>
      <c r="B6" s="6">
        <v>2.2499999999999999E-2</v>
      </c>
      <c r="C6" s="6">
        <v>4.4999999999999998E-2</v>
      </c>
      <c r="D6" s="6">
        <v>0.38250000000000001</v>
      </c>
      <c r="E6" s="6">
        <f t="shared" si="0"/>
        <v>0.45</v>
      </c>
    </row>
    <row r="7" spans="1:8" x14ac:dyDescent="0.3">
      <c r="A7" s="6" t="s">
        <v>68</v>
      </c>
      <c r="B7" s="6">
        <f>SUM(B4:B6)</f>
        <v>0.2175</v>
      </c>
      <c r="C7" s="6">
        <f t="shared" ref="C7:D7" si="1">SUM(C4:C6)</f>
        <v>0.35500000000000004</v>
      </c>
      <c r="D7" s="6">
        <f t="shared" si="1"/>
        <v>0.42749999999999999</v>
      </c>
      <c r="E7" s="6"/>
    </row>
    <row r="10" spans="1:8" x14ac:dyDescent="0.3">
      <c r="A10" s="45" t="s">
        <v>70</v>
      </c>
      <c r="B10" s="56"/>
      <c r="C10" s="56"/>
      <c r="D10" s="56"/>
      <c r="E10" s="57"/>
    </row>
    <row r="11" spans="1:8" x14ac:dyDescent="0.3">
      <c r="A11" s="6"/>
      <c r="B11" s="38" t="s">
        <v>66</v>
      </c>
      <c r="C11" s="38"/>
      <c r="D11" s="38"/>
      <c r="E11" s="6"/>
    </row>
    <row r="12" spans="1:8" x14ac:dyDescent="0.3">
      <c r="A12" s="6" t="s">
        <v>65</v>
      </c>
      <c r="B12" s="6" t="s">
        <v>35</v>
      </c>
      <c r="C12" s="6" t="s">
        <v>32</v>
      </c>
      <c r="D12" s="6" t="s">
        <v>36</v>
      </c>
      <c r="E12" s="6" t="s">
        <v>69</v>
      </c>
    </row>
    <row r="13" spans="1:8" ht="14.4" customHeight="1" x14ac:dyDescent="0.3">
      <c r="A13" s="6" t="s">
        <v>35</v>
      </c>
      <c r="B13" s="6">
        <f>B4/$E$4</f>
        <v>0.79999999999999993</v>
      </c>
      <c r="C13" s="6">
        <f t="shared" ref="C13:D13" si="2">C4/$E$4</f>
        <v>0.15</v>
      </c>
      <c r="D13" s="6">
        <f t="shared" si="2"/>
        <v>4.9999999999999996E-2</v>
      </c>
      <c r="E13" s="6">
        <f>SUM(B13:D13)</f>
        <v>1</v>
      </c>
      <c r="F13" s="58" t="s">
        <v>71</v>
      </c>
      <c r="G13" s="55"/>
      <c r="H13" s="55"/>
    </row>
    <row r="14" spans="1:8" x14ac:dyDescent="0.3">
      <c r="A14" s="6" t="s">
        <v>32</v>
      </c>
      <c r="B14" s="6">
        <f>B5/$E$5</f>
        <v>9.9999999999999978E-2</v>
      </c>
      <c r="C14" s="6">
        <f t="shared" ref="C14:D14" si="3">C5/$E$5</f>
        <v>0.79999999999999982</v>
      </c>
      <c r="D14" s="6">
        <f t="shared" si="3"/>
        <v>9.9999999999999978E-2</v>
      </c>
      <c r="E14" s="6">
        <f t="shared" ref="E14:E15" si="4">SUM(B14:D14)</f>
        <v>0.99999999999999978</v>
      </c>
      <c r="F14" s="58"/>
      <c r="G14" s="55"/>
      <c r="H14" s="55"/>
    </row>
    <row r="15" spans="1:8" x14ac:dyDescent="0.3">
      <c r="A15" s="6" t="s">
        <v>36</v>
      </c>
      <c r="B15" s="6">
        <f>B6/$E$6</f>
        <v>4.9999999999999996E-2</v>
      </c>
      <c r="C15" s="6">
        <f t="shared" ref="C15:D15" si="5">C6/$E$6</f>
        <v>9.9999999999999992E-2</v>
      </c>
      <c r="D15" s="6">
        <f t="shared" si="5"/>
        <v>0.85</v>
      </c>
      <c r="E15" s="6">
        <f t="shared" si="4"/>
        <v>1</v>
      </c>
      <c r="F15" s="9"/>
      <c r="G15" s="2"/>
      <c r="H15" s="2"/>
    </row>
    <row r="17" spans="1:10" x14ac:dyDescent="0.3">
      <c r="A17" s="55" t="s">
        <v>72</v>
      </c>
      <c r="B17" s="55"/>
      <c r="C17" s="55"/>
      <c r="D17" s="55"/>
      <c r="E17" s="55"/>
      <c r="F17" s="55"/>
      <c r="G17" s="55"/>
      <c r="H17" s="55"/>
      <c r="I17" s="55"/>
      <c r="J17" s="55"/>
    </row>
  </sheetData>
  <mergeCells count="6">
    <mergeCell ref="A17:J17"/>
    <mergeCell ref="B2:D2"/>
    <mergeCell ref="A1:E1"/>
    <mergeCell ref="A10:E10"/>
    <mergeCell ref="B11:D11"/>
    <mergeCell ref="F13:H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3</vt:lpstr>
      <vt:lpstr>5</vt:lpstr>
      <vt:lpstr>7</vt:lpstr>
      <vt:lpstr>7 (2)</vt:lpstr>
      <vt:lpstr>8</vt:lpstr>
      <vt:lpstr>9</vt:lpstr>
      <vt:lpstr>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NIrmal Prasad Panta</dc:creator>
  <cp:lastModifiedBy>SUMIT THAKUR BARAHI</cp:lastModifiedBy>
  <dcterms:created xsi:type="dcterms:W3CDTF">2023-07-19T06:41:39Z</dcterms:created>
  <dcterms:modified xsi:type="dcterms:W3CDTF">2024-08-08T02:51:45Z</dcterms:modified>
</cp:coreProperties>
</file>