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Anita Mam/Chapter 7 Goal Programming/"/>
    </mc:Choice>
  </mc:AlternateContent>
  <xr:revisionPtr revIDLastSave="14171" documentId="11_F25DC773A252ABDACC104837411D48665BDE58F0" xr6:coauthVersionLast="47" xr6:coauthVersionMax="47" xr10:uidLastSave="{83C262CD-02FC-4FD4-AADF-60DAD57C4621}"/>
  <bookViews>
    <workbookView xWindow="-108" yWindow="-108" windowWidth="23256" windowHeight="13176" activeTab="13" xr2:uid="{00000000-000D-0000-FFFF-FFFF00000000}"/>
  </bookViews>
  <sheets>
    <sheet name="10" sheetId="1" r:id="rId1"/>
    <sheet name="10 (c)" sheetId="14" r:id="rId2"/>
    <sheet name="10 (d)" sheetId="15" r:id="rId3"/>
    <sheet name="11" sheetId="2" r:id="rId4"/>
    <sheet name="13b.1" sheetId="4" r:id="rId5"/>
    <sheet name="13b.2" sheetId="5" r:id="rId6"/>
    <sheet name="13d" sheetId="3" r:id="rId7"/>
    <sheet name="13e" sheetId="6" r:id="rId8"/>
    <sheet name="16abc" sheetId="7" r:id="rId9"/>
    <sheet name="16def" sheetId="8" r:id="rId10"/>
    <sheet name="17" sheetId="10" r:id="rId11"/>
    <sheet name="18" sheetId="11" r:id="rId12"/>
    <sheet name="19" sheetId="12" r:id="rId13"/>
    <sheet name="23" sheetId="13" r:id="rId14"/>
  </sheets>
  <definedNames>
    <definedName name="solver_adj" localSheetId="0" hidden="1">'10'!$B$10:$F$12</definedName>
    <definedName name="solver_adj" localSheetId="1" hidden="1">'10 (c)'!$B$10:$F$12,'10 (c)'!$G$11:$G$12</definedName>
    <definedName name="solver_adj" localSheetId="2" hidden="1">'10 (d)'!$B$10:$F$12,'10 (d)'!$G$11:$G$12</definedName>
    <definedName name="solver_adj" localSheetId="4" hidden="1">'13b.1'!$B$2:$D$2</definedName>
    <definedName name="solver_adj" localSheetId="5" hidden="1">'13b.2'!$B$2:$D$2</definedName>
    <definedName name="solver_adj" localSheetId="6" hidden="1">'13d'!$B$2:$D$2,'13d'!$B$26</definedName>
    <definedName name="solver_adj" localSheetId="7" hidden="1">'13e'!$B$2:$D$2,'13e'!$B$26</definedName>
    <definedName name="solver_adj" localSheetId="8" hidden="1">'16abc'!$F$2:$F$4,'16abc'!$B$8:$E$9</definedName>
    <definedName name="solver_adj" localSheetId="9" hidden="1">'16def'!$F$2:$F$4,'16def'!$B$8:$E$9</definedName>
    <definedName name="solver_adj" localSheetId="10" hidden="1">'17'!$B$3:$D$3,'17'!$B$23</definedName>
    <definedName name="solver_adj" localSheetId="11" hidden="1">'18'!$H$2:$H$4,'18'!$B$8:$G$9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5" hidden="1">2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lhs1" localSheetId="0" hidden="1">'10'!$B$10:$F$10</definedName>
    <definedName name="solver_lhs1" localSheetId="1" hidden="1">'10 (c)'!$B$10:$F$10</definedName>
    <definedName name="solver_lhs1" localSheetId="2" hidden="1">'10 (d)'!$B$10:$F$10</definedName>
    <definedName name="solver_lhs1" localSheetId="4" hidden="1">'13b.1'!$B$14</definedName>
    <definedName name="solver_lhs1" localSheetId="5" hidden="1">'13b.2'!$B$14</definedName>
    <definedName name="solver_lhs1" localSheetId="6" hidden="1">'13d'!$B$14</definedName>
    <definedName name="solver_lhs1" localSheetId="7" hidden="1">'13e'!$B$14</definedName>
    <definedName name="solver_lhs1" localSheetId="8" hidden="1">'16abc'!$B$10:$E$10</definedName>
    <definedName name="solver_lhs1" localSheetId="9" hidden="1">'16def'!$B$10:$E$10</definedName>
    <definedName name="solver_lhs1" localSheetId="10" hidden="1">'17'!$B$17:$B$18</definedName>
    <definedName name="solver_lhs1" localSheetId="11" hidden="1">'18'!$B$10:$G$10</definedName>
    <definedName name="solver_lhs2" localSheetId="0" hidden="1">'10'!$B$13:$F$13</definedName>
    <definedName name="solver_lhs2" localSheetId="1" hidden="1">'10 (c)'!$B$13:$G$13</definedName>
    <definedName name="solver_lhs2" localSheetId="2" hidden="1">'10 (d)'!$B$13:$G$13</definedName>
    <definedName name="solver_lhs2" localSheetId="4" hidden="1">'13b.1'!$B$15</definedName>
    <definedName name="solver_lhs2" localSheetId="5" hidden="1">'13b.2'!$B$15</definedName>
    <definedName name="solver_lhs2" localSheetId="6" hidden="1">'13d'!$B$15</definedName>
    <definedName name="solver_lhs2" localSheetId="7" hidden="1">'13e'!$B$15</definedName>
    <definedName name="solver_lhs2" localSheetId="8" hidden="1">'16abc'!$B$8:$D$9</definedName>
    <definedName name="solver_lhs2" localSheetId="9" hidden="1">'16def'!$F$2:$F$4</definedName>
    <definedName name="solver_lhs2" localSheetId="10" hidden="1">'17'!$B$19</definedName>
    <definedName name="solver_lhs2" localSheetId="11" hidden="1">'18'!$B$8:$F$9</definedName>
    <definedName name="solver_lhs3" localSheetId="0" hidden="1">'10'!$G$10</definedName>
    <definedName name="solver_lhs3" localSheetId="1" hidden="1">'10 (c)'!$G$10</definedName>
    <definedName name="solver_lhs3" localSheetId="2" hidden="1">'10 (d)'!$G$10</definedName>
    <definedName name="solver_lhs3" localSheetId="4" hidden="1">'13b.1'!$B$16:$B$17</definedName>
    <definedName name="solver_lhs3" localSheetId="5" hidden="1">'13b.2'!$B$16:$B$17</definedName>
    <definedName name="solver_lhs3" localSheetId="6" hidden="1">'13d'!$B$16:$B$17</definedName>
    <definedName name="solver_lhs3" localSheetId="7" hidden="1">'13e'!$B$16:$B$17</definedName>
    <definedName name="solver_lhs3" localSheetId="8" hidden="1">'16abc'!$F$2:$F$4</definedName>
    <definedName name="solver_lhs3" localSheetId="9" hidden="1">'16def'!$F$2:$F$4</definedName>
    <definedName name="solver_lhs3" localSheetId="10" hidden="1">'17'!$I$10:$I$12</definedName>
    <definedName name="solver_lhs3" localSheetId="11" hidden="1">'18'!$H$2:$H$4</definedName>
    <definedName name="solver_lhs4" localSheetId="6" hidden="1">'13d'!$I$6:$I$7</definedName>
    <definedName name="solver_lhs4" localSheetId="7" hidden="1">'13e'!$I$6:$I$7</definedName>
    <definedName name="solver_lhs4" localSheetId="9" hidden="1">'16def'!$F$2:$F$4</definedName>
    <definedName name="solver_lhs4" localSheetId="10" hidden="1">'17'!$A$18</definedName>
    <definedName name="solver_lhs4" localSheetId="11" hidden="1">'18'!$H$2:$H$4</definedName>
    <definedName name="solver_lhs5" localSheetId="6" hidden="1">'13d'!$E$7</definedName>
    <definedName name="solver_lhs5" localSheetId="10" hidden="1">'17'!$D$2</definedName>
    <definedName name="solver_lhs5" localSheetId="11" hidden="1">'18'!$H$2:$H$4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4" hidden="1">3</definedName>
    <definedName name="solver_num" localSheetId="5" hidden="1">3</definedName>
    <definedName name="solver_num" localSheetId="6" hidden="1">4</definedName>
    <definedName name="solver_num" localSheetId="7" hidden="1">4</definedName>
    <definedName name="solver_num" localSheetId="8" hidden="1">3</definedName>
    <definedName name="solver_num" localSheetId="9" hidden="1">2</definedName>
    <definedName name="solver_num" localSheetId="10" hidden="1">3</definedName>
    <definedName name="solver_num" localSheetId="11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opt" localSheetId="0" hidden="1">'10'!$B$26</definedName>
    <definedName name="solver_opt" localSheetId="1" hidden="1">'10 (c)'!$B$26</definedName>
    <definedName name="solver_opt" localSheetId="2" hidden="1">'10 (d)'!$B$26</definedName>
    <definedName name="solver_opt" localSheetId="4" hidden="1">'13b.1'!$B$22</definedName>
    <definedName name="solver_opt" localSheetId="5" hidden="1">'13b.2'!$B$23</definedName>
    <definedName name="solver_opt" localSheetId="6" hidden="1">'13d'!$B$26</definedName>
    <definedName name="solver_opt" localSheetId="7" hidden="1">'13e'!$B$26</definedName>
    <definedName name="solver_opt" localSheetId="8" hidden="1">'16abc'!$B$22</definedName>
    <definedName name="solver_opt" localSheetId="9" hidden="1">'16def'!$B$22</definedName>
    <definedName name="solver_opt" localSheetId="10" hidden="1">'17'!$B$23</definedName>
    <definedName name="solver_opt" localSheetId="11" hidden="1">'18'!$B$21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bv" localSheetId="5" hidden="1">2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1" localSheetId="9" hidden="1">2</definedName>
    <definedName name="solver_rel1" localSheetId="10" hidden="1">1</definedName>
    <definedName name="solver_rel1" localSheetId="11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4</definedName>
    <definedName name="solver_rel2" localSheetId="9" hidden="1">4</definedName>
    <definedName name="solver_rel2" localSheetId="10" hidden="1">2</definedName>
    <definedName name="solver_rel2" localSheetId="11" hidden="1">4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8" hidden="1">4</definedName>
    <definedName name="solver_rel3" localSheetId="9" hidden="1">4</definedName>
    <definedName name="solver_rel3" localSheetId="10" hidden="1">1</definedName>
    <definedName name="solver_rel3" localSheetId="11" hidden="1">4</definedName>
    <definedName name="solver_rel4" localSheetId="6" hidden="1">1</definedName>
    <definedName name="solver_rel4" localSheetId="7" hidden="1">1</definedName>
    <definedName name="solver_rel4" localSheetId="9" hidden="1">4</definedName>
    <definedName name="solver_rel4" localSheetId="10" hidden="1">3</definedName>
    <definedName name="solver_rel4" localSheetId="11" hidden="1">4</definedName>
    <definedName name="solver_rel5" localSheetId="6" hidden="1">1</definedName>
    <definedName name="solver_rel5" localSheetId="10" hidden="1">2</definedName>
    <definedName name="solver_rel5" localSheetId="11" hidden="1">4</definedName>
    <definedName name="solver_rhs1" localSheetId="0" hidden="1">'10'!$B$15:$F$15</definedName>
    <definedName name="solver_rhs1" localSheetId="1" hidden="1">'10 (c)'!$B$15:$F$15</definedName>
    <definedName name="solver_rhs1" localSheetId="2" hidden="1">'10 (d)'!$B$15:$F$15</definedName>
    <definedName name="solver_rhs1" localSheetId="4" hidden="1">'13b.1'!$C$14</definedName>
    <definedName name="solver_rhs1" localSheetId="5" hidden="1">'13b.2'!$C$14</definedName>
    <definedName name="solver_rhs1" localSheetId="6" hidden="1">'13d'!$C$14</definedName>
    <definedName name="solver_rhs1" localSheetId="7" hidden="1">'13e'!$C$14</definedName>
    <definedName name="solver_rhs1" localSheetId="8" hidden="1">'16abc'!$B$11:$E$11</definedName>
    <definedName name="solver_rhs1" localSheetId="9" hidden="1">'16def'!$B$11:$E$11</definedName>
    <definedName name="solver_rhs1" localSheetId="10" hidden="1">'17'!$C$17:$C$18</definedName>
    <definedName name="solver_rhs1" localSheetId="11" hidden="1">'18'!$B$11:$G$11</definedName>
    <definedName name="solver_rhs2" localSheetId="0" hidden="1">'10'!$B$14:$F$14</definedName>
    <definedName name="solver_rhs2" localSheetId="1" hidden="1">'10 (c)'!$B$14:$G$14</definedName>
    <definedName name="solver_rhs2" localSheetId="2" hidden="1">'10 (d)'!$B$14:$G$14</definedName>
    <definedName name="solver_rhs2" localSheetId="4" hidden="1">'13b.1'!$C$15</definedName>
    <definedName name="solver_rhs2" localSheetId="5" hidden="1">'13b.2'!$C$15</definedName>
    <definedName name="solver_rhs2" localSheetId="6" hidden="1">'13d'!$C$15</definedName>
    <definedName name="solver_rhs2" localSheetId="7" hidden="1">'13e'!$C$15</definedName>
    <definedName name="solver_rhs2" localSheetId="8" hidden="1">"integer"</definedName>
    <definedName name="solver_rhs2" localSheetId="9" hidden="1">"integer"</definedName>
    <definedName name="solver_rhs2" localSheetId="10" hidden="1">'17'!$C$19</definedName>
    <definedName name="solver_rhs2" localSheetId="11" hidden="1">"integer"</definedName>
    <definedName name="solver_rhs3" localSheetId="0" hidden="1">'10'!$G$4</definedName>
    <definedName name="solver_rhs3" localSheetId="1" hidden="1">'10 (c)'!$G$4</definedName>
    <definedName name="solver_rhs3" localSheetId="2" hidden="1">'10 (d)'!$G$4</definedName>
    <definedName name="solver_rhs3" localSheetId="4" hidden="1">'13b.1'!$C$16:$C$17</definedName>
    <definedName name="solver_rhs3" localSheetId="5" hidden="1">'13b.2'!$C$16:$C$17</definedName>
    <definedName name="solver_rhs3" localSheetId="6" hidden="1">'13d'!$C$16:$C$17</definedName>
    <definedName name="solver_rhs3" localSheetId="7" hidden="1">'13e'!$C$16:$C$17</definedName>
    <definedName name="solver_rhs3" localSheetId="8" hidden="1">"integer"</definedName>
    <definedName name="solver_rhs3" localSheetId="9" hidden="1">"integer"</definedName>
    <definedName name="solver_rhs3" localSheetId="10" hidden="1">'17'!$B$23</definedName>
    <definedName name="solver_rhs3" localSheetId="11" hidden="1">"integer"</definedName>
    <definedName name="solver_rhs4" localSheetId="6" hidden="1">'13d'!$B$26</definedName>
    <definedName name="solver_rhs4" localSheetId="7" hidden="1">'13e'!$B$26</definedName>
    <definedName name="solver_rhs4" localSheetId="9" hidden="1">"integer"</definedName>
    <definedName name="solver_rhs4" localSheetId="10" hidden="1">'17'!$H$9</definedName>
    <definedName name="solver_rhs4" localSheetId="11" hidden="1">"integer"</definedName>
    <definedName name="solver_rhs5" localSheetId="6" hidden="1">'13d'!$F$7</definedName>
    <definedName name="solver_rhs5" localSheetId="10" hidden="1">1</definedName>
    <definedName name="solver_rhs5" localSheetId="11" hidden="1">"integer"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cl" localSheetId="5" hidden="1">2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5" i="3"/>
  <c r="C17" i="5"/>
  <c r="C16" i="5"/>
  <c r="C15" i="5"/>
  <c r="F19" i="15"/>
  <c r="E19" i="15"/>
  <c r="D19" i="15"/>
  <c r="C19" i="15"/>
  <c r="B19" i="15"/>
  <c r="G18" i="15"/>
  <c r="F18" i="15"/>
  <c r="E18" i="15"/>
  <c r="D18" i="15"/>
  <c r="C18" i="15"/>
  <c r="B18" i="15"/>
  <c r="F15" i="15"/>
  <c r="E15" i="15"/>
  <c r="D15" i="15"/>
  <c r="C15" i="15"/>
  <c r="B15" i="15"/>
  <c r="G14" i="15"/>
  <c r="G19" i="15" s="1"/>
  <c r="F13" i="15"/>
  <c r="E13" i="15"/>
  <c r="D13" i="15"/>
  <c r="C13" i="15"/>
  <c r="B13" i="15"/>
  <c r="G10" i="15"/>
  <c r="G13" i="15" s="1"/>
  <c r="G19" i="14"/>
  <c r="G18" i="14"/>
  <c r="G14" i="14"/>
  <c r="F19" i="14"/>
  <c r="E19" i="14"/>
  <c r="D19" i="14"/>
  <c r="C19" i="14"/>
  <c r="B19" i="14"/>
  <c r="F18" i="14"/>
  <c r="E18" i="14"/>
  <c r="D18" i="14"/>
  <c r="C18" i="14"/>
  <c r="B18" i="14"/>
  <c r="F15" i="14"/>
  <c r="E15" i="14"/>
  <c r="D15" i="14"/>
  <c r="C15" i="14"/>
  <c r="B15" i="14"/>
  <c r="F13" i="14"/>
  <c r="E13" i="14"/>
  <c r="D13" i="14"/>
  <c r="C13" i="14"/>
  <c r="B13" i="14"/>
  <c r="G10" i="14"/>
  <c r="G13" i="14" s="1"/>
  <c r="B26" i="15" l="1"/>
  <c r="B26" i="14"/>
  <c r="F15" i="11" l="1"/>
  <c r="C15" i="11"/>
  <c r="D15" i="11"/>
  <c r="E15" i="11"/>
  <c r="G15" i="11"/>
  <c r="B15" i="11"/>
  <c r="C14" i="11"/>
  <c r="D14" i="11"/>
  <c r="E14" i="11"/>
  <c r="F14" i="11"/>
  <c r="G14" i="11"/>
  <c r="B14" i="11"/>
  <c r="C7" i="11"/>
  <c r="C10" i="11" s="1"/>
  <c r="D7" i="11"/>
  <c r="D10" i="11" s="1"/>
  <c r="E7" i="11"/>
  <c r="E10" i="11" s="1"/>
  <c r="F7" i="11"/>
  <c r="F10" i="11" s="1"/>
  <c r="B7" i="11"/>
  <c r="B10" i="11" s="1"/>
  <c r="I3" i="11"/>
  <c r="I4" i="11"/>
  <c r="I2" i="11"/>
  <c r="B11" i="10"/>
  <c r="D10" i="10"/>
  <c r="C10" i="10"/>
  <c r="B19" i="10"/>
  <c r="B10" i="10"/>
  <c r="D12" i="10"/>
  <c r="C12" i="10"/>
  <c r="B12" i="10"/>
  <c r="D11" i="10"/>
  <c r="C11" i="10"/>
  <c r="B17" i="5"/>
  <c r="C14" i="8"/>
  <c r="B14" i="8"/>
  <c r="D15" i="8"/>
  <c r="E14" i="8"/>
  <c r="E15" i="8"/>
  <c r="C15" i="8"/>
  <c r="B15" i="8"/>
  <c r="D14" i="8"/>
  <c r="D7" i="8"/>
  <c r="D10" i="8" s="1"/>
  <c r="C7" i="8"/>
  <c r="C10" i="8" s="1"/>
  <c r="B7" i="8"/>
  <c r="B10" i="8" s="1"/>
  <c r="G4" i="8"/>
  <c r="G3" i="8"/>
  <c r="G2" i="8"/>
  <c r="C7" i="7"/>
  <c r="C10" i="7" s="1"/>
  <c r="D7" i="7"/>
  <c r="D10" i="7" s="1"/>
  <c r="B7" i="7"/>
  <c r="B10" i="7" s="1"/>
  <c r="G3" i="7"/>
  <c r="G4" i="7"/>
  <c r="G2" i="7"/>
  <c r="E15" i="7"/>
  <c r="B15" i="7"/>
  <c r="C15" i="7"/>
  <c r="D15" i="7"/>
  <c r="C14" i="7"/>
  <c r="D14" i="7"/>
  <c r="E14" i="7"/>
  <c r="B14" i="7"/>
  <c r="B21" i="6"/>
  <c r="B17" i="6"/>
  <c r="B16" i="6"/>
  <c r="B15" i="6"/>
  <c r="B14" i="6"/>
  <c r="C17" i="6" s="1"/>
  <c r="E11" i="6"/>
  <c r="E10" i="6"/>
  <c r="E9" i="6"/>
  <c r="F7" i="6"/>
  <c r="E7" i="6"/>
  <c r="E6" i="6"/>
  <c r="B22" i="6" s="1"/>
  <c r="E2" i="6"/>
  <c r="B14" i="4"/>
  <c r="C17" i="4" s="1"/>
  <c r="B21" i="5"/>
  <c r="B16" i="5"/>
  <c r="B15" i="5"/>
  <c r="B14" i="5"/>
  <c r="E11" i="5"/>
  <c r="E10" i="5"/>
  <c r="E9" i="5"/>
  <c r="E7" i="5"/>
  <c r="B23" i="5" s="1"/>
  <c r="E6" i="5"/>
  <c r="B22" i="5" s="1"/>
  <c r="E2" i="5"/>
  <c r="B21" i="4"/>
  <c r="B17" i="4"/>
  <c r="B16" i="4"/>
  <c r="B15" i="4"/>
  <c r="E11" i="4"/>
  <c r="E10" i="4"/>
  <c r="E9" i="4"/>
  <c r="E7" i="4"/>
  <c r="B23" i="4" s="1"/>
  <c r="E6" i="4"/>
  <c r="B22" i="4" s="1"/>
  <c r="E2" i="4"/>
  <c r="F7" i="3"/>
  <c r="G7" i="11" l="1"/>
  <c r="G10" i="11" s="1"/>
  <c r="B21" i="11"/>
  <c r="E12" i="10"/>
  <c r="G12" i="10" s="1"/>
  <c r="I12" i="10" s="1"/>
  <c r="E10" i="10"/>
  <c r="E11" i="10"/>
  <c r="G11" i="10" s="1"/>
  <c r="I11" i="10" s="1"/>
  <c r="G10" i="10"/>
  <c r="I10" i="10" s="1"/>
  <c r="B17" i="10"/>
  <c r="E7" i="8"/>
  <c r="E10" i="8" s="1"/>
  <c r="B22" i="8"/>
  <c r="B22" i="7"/>
  <c r="E7" i="7"/>
  <c r="E10" i="7" s="1"/>
  <c r="C15" i="6"/>
  <c r="G7" i="6"/>
  <c r="I7" i="6" s="1"/>
  <c r="B23" i="6"/>
  <c r="C16" i="6"/>
  <c r="G6" i="6"/>
  <c r="I6" i="6" s="1"/>
  <c r="C15" i="4"/>
  <c r="C16" i="4"/>
  <c r="B18" i="10" l="1"/>
  <c r="E7" i="3" l="1"/>
  <c r="G7" i="3" s="1"/>
  <c r="I7" i="3" s="1"/>
  <c r="E6" i="3"/>
  <c r="B22" i="3" s="1"/>
  <c r="E2" i="3"/>
  <c r="B21" i="3"/>
  <c r="B23" i="3" l="1"/>
  <c r="G6" i="3"/>
  <c r="I6" i="3" s="1"/>
  <c r="E9" i="3"/>
  <c r="E10" i="3"/>
  <c r="E11" i="3"/>
  <c r="B17" i="3"/>
  <c r="B16" i="3"/>
  <c r="B15" i="3"/>
  <c r="B14" i="3"/>
  <c r="G10" i="1" l="1"/>
  <c r="F19" i="1"/>
  <c r="C19" i="1"/>
  <c r="D19" i="1"/>
  <c r="E19" i="1"/>
  <c r="B19" i="1"/>
  <c r="C18" i="1"/>
  <c r="D18" i="1"/>
  <c r="E18" i="1"/>
  <c r="F18" i="1"/>
  <c r="B18" i="1"/>
  <c r="C15" i="1"/>
  <c r="D15" i="1"/>
  <c r="E15" i="1"/>
  <c r="F15" i="1"/>
  <c r="B15" i="1"/>
  <c r="C13" i="1"/>
  <c r="D13" i="1"/>
  <c r="E13" i="1"/>
  <c r="F13" i="1"/>
  <c r="B13" i="1"/>
  <c r="B26" i="1" l="1"/>
</calcChain>
</file>

<file path=xl/sharedStrings.xml><?xml version="1.0" encoding="utf-8"?>
<sst xmlns="http://schemas.openxmlformats.org/spreadsheetml/2006/main" count="372" uniqueCount="119">
  <si>
    <t>Problem Data</t>
  </si>
  <si>
    <t>Dept 1</t>
  </si>
  <si>
    <t>Dept 2</t>
  </si>
  <si>
    <t>Dept 3</t>
  </si>
  <si>
    <t>Dept 4</t>
  </si>
  <si>
    <t>Dept 5</t>
  </si>
  <si>
    <t>Total Budget</t>
  </si>
  <si>
    <t>Budget Request</t>
  </si>
  <si>
    <t>Goal constraints</t>
  </si>
  <si>
    <t>Total amount provided</t>
  </si>
  <si>
    <t>Actual Amount</t>
  </si>
  <si>
    <t>.+. Under</t>
  </si>
  <si>
    <t>.-. Over</t>
  </si>
  <si>
    <t xml:space="preserve">Goal   </t>
  </si>
  <si>
    <t>Target Value</t>
  </si>
  <si>
    <t>Minimum condition</t>
  </si>
  <si>
    <t>Percentage Deviation</t>
  </si>
  <si>
    <t>Under</t>
  </si>
  <si>
    <t>Over</t>
  </si>
  <si>
    <t>Weights</t>
  </si>
  <si>
    <t>Objective</t>
  </si>
  <si>
    <t>Meat 1</t>
  </si>
  <si>
    <t>Meat 2</t>
  </si>
  <si>
    <t>Meat 3</t>
  </si>
  <si>
    <t xml:space="preserve">Amount of meat used </t>
  </si>
  <si>
    <t>Objective (min)</t>
  </si>
  <si>
    <t>Totals</t>
  </si>
  <si>
    <t>Target values</t>
  </si>
  <si>
    <t>%deviation</t>
  </si>
  <si>
    <t>Weight</t>
  </si>
  <si>
    <t>weighted Deviation</t>
  </si>
  <si>
    <t>Unit Cost of each meat</t>
  </si>
  <si>
    <t>% Fat in each meat</t>
  </si>
  <si>
    <t>%Protein in each meat</t>
  </si>
  <si>
    <t>%Water in each meat</t>
  </si>
  <si>
    <t>%Filler in each meat</t>
  </si>
  <si>
    <t>Constraints</t>
  </si>
  <si>
    <t>Available</t>
  </si>
  <si>
    <t>Required</t>
  </si>
  <si>
    <t>Total quantity of meat</t>
  </si>
  <si>
    <t>Protien in each meat</t>
  </si>
  <si>
    <t>Water in each meat</t>
  </si>
  <si>
    <t>Filler in each meat</t>
  </si>
  <si>
    <t>Quantity of meat</t>
  </si>
  <si>
    <t>Min cost per pound=</t>
  </si>
  <si>
    <t>Min fat content</t>
  </si>
  <si>
    <t>Minimize</t>
  </si>
  <si>
    <t>Minimax Variable</t>
  </si>
  <si>
    <t>c)</t>
  </si>
  <si>
    <t>The profit that must be forfeited to fill this order using the mix that minimizes the fat content is 490-432.5=$57.5.</t>
  </si>
  <si>
    <t>Minimizing fat</t>
  </si>
  <si>
    <t>Minimizing cost</t>
  </si>
  <si>
    <t>d)</t>
  </si>
  <si>
    <t>Minimizing the maximum percentage deviation from the target values of the goals with weight for each objective as 1</t>
  </si>
  <si>
    <t>e)</t>
  </si>
  <si>
    <t>Minimizing the maximum percentage deviation from the target values of the goals with weight for minimizing the fat content as twice as important as maximizing the profit</t>
  </si>
  <si>
    <t>Prime time</t>
  </si>
  <si>
    <t>Soap Operas</t>
  </si>
  <si>
    <t>evening news</t>
  </si>
  <si>
    <t>Cost</t>
  </si>
  <si>
    <t>High income men</t>
  </si>
  <si>
    <t>High income women</t>
  </si>
  <si>
    <t>retirees</t>
  </si>
  <si>
    <t>Actual Value</t>
  </si>
  <si>
    <t>Cost per ads</t>
  </si>
  <si>
    <t>No of ads</t>
  </si>
  <si>
    <t>Goal Constraints</t>
  </si>
  <si>
    <t>+ Under</t>
  </si>
  <si>
    <t>- Over</t>
  </si>
  <si>
    <t>=Goal</t>
  </si>
  <si>
    <t>Percentage deviation</t>
  </si>
  <si>
    <t>Coal 1</t>
  </si>
  <si>
    <t>Coal 2</t>
  </si>
  <si>
    <t>Coal 3</t>
  </si>
  <si>
    <t>Percentage of coals used</t>
  </si>
  <si>
    <t>Sulfur emmision (in pmm)</t>
  </si>
  <si>
    <t>Coal Dust emmisions(in kg)</t>
  </si>
  <si>
    <t>Pounds of steam produced</t>
  </si>
  <si>
    <t>Total</t>
  </si>
  <si>
    <t>Limit</t>
  </si>
  <si>
    <t>Actual</t>
  </si>
  <si>
    <t>% Deviation</t>
  </si>
  <si>
    <t>Weighted% Deviation</t>
  </si>
  <si>
    <t>Sulfur emmision</t>
  </si>
  <si>
    <t>Coal Dust Emmision</t>
  </si>
  <si>
    <t>Total sulfur emmision</t>
  </si>
  <si>
    <t>Total coal dust emmision</t>
  </si>
  <si>
    <t>Total coal used</t>
  </si>
  <si>
    <t>MinMax Variable</t>
  </si>
  <si>
    <t xml:space="preserve">c) </t>
  </si>
  <si>
    <t>With equal weight of 1 given to each objective we obtain the solution below for the percentage of coal which minimizes the maximum percentage deviation from the optimal objective function.</t>
  </si>
  <si>
    <t>With weight of 5 given to objective 1 to maximize steam production we obtain the solution below for the percentage of coal which minimizes the maximum percentage deviation from the optimal objective function.</t>
  </si>
  <si>
    <t>Robo I</t>
  </si>
  <si>
    <t>Robo II</t>
  </si>
  <si>
    <t>Robo III</t>
  </si>
  <si>
    <t>Type 1</t>
  </si>
  <si>
    <t>Type 2</t>
  </si>
  <si>
    <t>Type 3</t>
  </si>
  <si>
    <t>Type 4</t>
  </si>
  <si>
    <t>Type 5</t>
  </si>
  <si>
    <t>Unit cost of machine</t>
  </si>
  <si>
    <t>+Under</t>
  </si>
  <si>
    <t>-Over</t>
  </si>
  <si>
    <t>Target</t>
  </si>
  <si>
    <t>No of machines to purchase</t>
  </si>
  <si>
    <t>Cost of each</t>
  </si>
  <si>
    <t>Percentage devaition</t>
  </si>
  <si>
    <t>Orange</t>
  </si>
  <si>
    <t>Seminole</t>
  </si>
  <si>
    <t>Osceola</t>
  </si>
  <si>
    <t>Volusia</t>
  </si>
  <si>
    <t>Total certified crew</t>
  </si>
  <si>
    <t>Total games</t>
  </si>
  <si>
    <t>b) The optimal solution is given in the "Actual Amount" row in the table as below</t>
  </si>
  <si>
    <t>c) The optimal solution is given in the "Actual Amount" row in the table as below :</t>
  </si>
  <si>
    <t>Total amount</t>
  </si>
  <si>
    <t>Decision variable</t>
  </si>
  <si>
    <t>Constraint</t>
  </si>
  <si>
    <t>also decision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</si>
</sst>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&quot;$&quot;* #,##0.000_);_(&quot;$&quot;* \(#,##0.000\);_(&quot;$&quot;* &quot;-&quot;??_);_(@_)"/>
    <numFmt numFmtId="166" formatCode="0.000"/>
    <numFmt numFmtId="167" formatCode="0.0%"/>
    <numFmt numFmtId="168" formatCode="0.0000"/>
    <numFmt numFmtId="169" formatCode="0.00000"/>
    <numFmt numFmtId="170" formatCode="0.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80">
    <xf numFmtId="0" fontId="0" fillId="0" borderId="0" xfId="0"/>
    <xf numFmtId="44" fontId="0" fillId="0" borderId="0" xfId="1" applyFont="1"/>
    <xf numFmtId="0" fontId="6" fillId="0" borderId="1" xfId="5" applyFont="1" applyFill="1"/>
    <xf numFmtId="0" fontId="7" fillId="0" borderId="0" xfId="0" applyFont="1"/>
    <xf numFmtId="0" fontId="6" fillId="0" borderId="2" xfId="6" applyFont="1" applyFill="1"/>
    <xf numFmtId="10" fontId="7" fillId="0" borderId="0" xfId="0" applyNumberFormat="1" applyFont="1"/>
    <xf numFmtId="0" fontId="6" fillId="0" borderId="0" xfId="3" applyFont="1" applyFill="1"/>
    <xf numFmtId="0" fontId="5" fillId="0" borderId="0" xfId="0" applyFont="1"/>
    <xf numFmtId="0" fontId="6" fillId="0" borderId="0" xfId="4" applyFont="1" applyFill="1"/>
    <xf numFmtId="164" fontId="7" fillId="0" borderId="0" xfId="0" applyNumberFormat="1" applyFont="1"/>
    <xf numFmtId="6" fontId="7" fillId="0" borderId="0" xfId="0" applyNumberFormat="1" applyFont="1"/>
    <xf numFmtId="0" fontId="7" fillId="0" borderId="0" xfId="6" applyFont="1" applyFill="1" applyBorder="1" applyAlignment="1"/>
    <xf numFmtId="0" fontId="7" fillId="0" borderId="0" xfId="4" applyFont="1" applyFill="1" applyBorder="1"/>
    <xf numFmtId="0" fontId="7" fillId="0" borderId="0" xfId="6" applyFont="1" applyFill="1" applyBorder="1"/>
    <xf numFmtId="0" fontId="7" fillId="0" borderId="0" xfId="5" applyFont="1" applyFill="1" applyBorder="1"/>
    <xf numFmtId="8" fontId="7" fillId="0" borderId="0" xfId="0" applyNumberFormat="1" applyFont="1"/>
    <xf numFmtId="44" fontId="7" fillId="0" borderId="0" xfId="1" applyFont="1" applyFill="1" applyBorder="1"/>
    <xf numFmtId="9" fontId="7" fillId="0" borderId="0" xfId="2" applyFont="1" applyFill="1" applyBorder="1"/>
    <xf numFmtId="9" fontId="7" fillId="0" borderId="0" xfId="0" applyNumberFormat="1" applyFont="1"/>
    <xf numFmtId="0" fontId="7" fillId="0" borderId="0" xfId="3" applyFont="1" applyFill="1" applyBorder="1"/>
    <xf numFmtId="44" fontId="7" fillId="0" borderId="0" xfId="0" applyNumberFormat="1" applyFont="1"/>
    <xf numFmtId="0" fontId="7" fillId="0" borderId="0" xfId="1" applyNumberFormat="1" applyFont="1" applyFill="1" applyBorder="1"/>
    <xf numFmtId="2" fontId="0" fillId="0" borderId="0" xfId="0" applyNumberFormat="1"/>
    <xf numFmtId="165" fontId="7" fillId="0" borderId="0" xfId="0" applyNumberFormat="1" applyFont="1"/>
    <xf numFmtId="167" fontId="7" fillId="0" borderId="0" xfId="2" applyNumberFormat="1" applyFont="1" applyFill="1" applyBorder="1"/>
    <xf numFmtId="10" fontId="7" fillId="0" borderId="0" xfId="2" applyNumberFormat="1" applyFont="1" applyFill="1" applyBorder="1"/>
    <xf numFmtId="0" fontId="0" fillId="0" borderId="0" xfId="0" quotePrefix="1"/>
    <xf numFmtId="44" fontId="0" fillId="0" borderId="0" xfId="0" applyNumberFormat="1"/>
    <xf numFmtId="1" fontId="0" fillId="0" borderId="0" xfId="0" applyNumberFormat="1"/>
    <xf numFmtId="3" fontId="7" fillId="0" borderId="0" xfId="0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  <xf numFmtId="0" fontId="5" fillId="0" borderId="3" xfId="0" applyFont="1" applyBorder="1"/>
    <xf numFmtId="44" fontId="0" fillId="0" borderId="3" xfId="1" applyFont="1" applyBorder="1"/>
    <xf numFmtId="0" fontId="9" fillId="0" borderId="0" xfId="0" applyFont="1" applyAlignment="1">
      <alignment horizontal="center"/>
    </xf>
    <xf numFmtId="0" fontId="6" fillId="0" borderId="3" xfId="5" applyFont="1" applyFill="1" applyBorder="1"/>
    <xf numFmtId="0" fontId="6" fillId="0" borderId="3" xfId="4" applyFont="1" applyFill="1" applyBorder="1"/>
    <xf numFmtId="0" fontId="6" fillId="0" borderId="3" xfId="6" applyFont="1" applyFill="1" applyBorder="1"/>
    <xf numFmtId="164" fontId="7" fillId="0" borderId="3" xfId="0" applyNumberFormat="1" applyFont="1" applyBorder="1"/>
    <xf numFmtId="0" fontId="7" fillId="0" borderId="3" xfId="0" applyFont="1" applyBorder="1"/>
    <xf numFmtId="0" fontId="7" fillId="0" borderId="3" xfId="4" applyFont="1" applyFill="1" applyBorder="1"/>
    <xf numFmtId="0" fontId="7" fillId="0" borderId="3" xfId="6" applyFont="1" applyFill="1" applyBorder="1"/>
    <xf numFmtId="0" fontId="7" fillId="0" borderId="3" xfId="5" applyFont="1" applyFill="1" applyBorder="1"/>
    <xf numFmtId="8" fontId="7" fillId="0" borderId="3" xfId="0" applyNumberFormat="1" applyFont="1" applyBorder="1"/>
    <xf numFmtId="44" fontId="7" fillId="0" borderId="3" xfId="1" applyFont="1" applyFill="1" applyBorder="1"/>
    <xf numFmtId="9" fontId="7" fillId="0" borderId="3" xfId="0" applyNumberFormat="1" applyFont="1" applyBorder="1"/>
    <xf numFmtId="0" fontId="7" fillId="0" borderId="3" xfId="1" applyNumberFormat="1" applyFont="1" applyFill="1" applyBorder="1"/>
    <xf numFmtId="0" fontId="0" fillId="0" borderId="3" xfId="0" applyBorder="1"/>
    <xf numFmtId="0" fontId="7" fillId="0" borderId="3" xfId="3" applyFont="1" applyFill="1" applyBorder="1"/>
    <xf numFmtId="0" fontId="0" fillId="0" borderId="3" xfId="0" applyBorder="1" applyAlignment="1">
      <alignment horizontal="center" wrapText="1"/>
    </xf>
    <xf numFmtId="10" fontId="7" fillId="0" borderId="3" xfId="0" applyNumberFormat="1" applyFont="1" applyBorder="1"/>
    <xf numFmtId="0" fontId="7" fillId="6" borderId="0" xfId="0" applyFont="1" applyFill="1"/>
    <xf numFmtId="44" fontId="0" fillId="7" borderId="0" xfId="1" applyFont="1" applyFill="1"/>
    <xf numFmtId="164" fontId="7" fillId="8" borderId="0" xfId="0" applyNumberFormat="1" applyFont="1" applyFill="1"/>
    <xf numFmtId="164" fontId="7" fillId="7" borderId="0" xfId="0" applyNumberFormat="1" applyFont="1" applyFill="1"/>
    <xf numFmtId="164" fontId="7" fillId="8" borderId="3" xfId="0" applyNumberFormat="1" applyFont="1" applyFill="1" applyBorder="1"/>
    <xf numFmtId="0" fontId="7" fillId="8" borderId="3" xfId="0" applyFont="1" applyFill="1" applyBorder="1"/>
    <xf numFmtId="44" fontId="0" fillId="7" borderId="3" xfId="1" applyFont="1" applyFill="1" applyBorder="1"/>
    <xf numFmtId="44" fontId="7" fillId="7" borderId="3" xfId="0" applyNumberFormat="1" applyFont="1" applyFill="1" applyBorder="1"/>
    <xf numFmtId="164" fontId="7" fillId="7" borderId="3" xfId="0" applyNumberFormat="1" applyFont="1" applyFill="1" applyBorder="1"/>
    <xf numFmtId="0" fontId="7" fillId="7" borderId="3" xfId="0" applyFont="1" applyFill="1" applyBorder="1"/>
    <xf numFmtId="165" fontId="7" fillId="6" borderId="3" xfId="0" applyNumberFormat="1" applyFont="1" applyFill="1" applyBorder="1"/>
    <xf numFmtId="0" fontId="7" fillId="8" borderId="0" xfId="0" applyFont="1" applyFill="1"/>
    <xf numFmtId="10" fontId="7" fillId="6" borderId="0" xfId="0" applyNumberFormat="1" applyFont="1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10" fillId="0" borderId="0" xfId="0" applyFont="1" applyAlignment="1">
      <alignment horizontal="left" vertical="top" wrapText="1"/>
    </xf>
    <xf numFmtId="166" fontId="0" fillId="6" borderId="0" xfId="0" applyNumberFormat="1" applyFill="1"/>
    <xf numFmtId="10" fontId="7" fillId="7" borderId="0" xfId="2" applyNumberFormat="1" applyFont="1" applyFill="1" applyBorder="1"/>
    <xf numFmtId="169" fontId="0" fillId="6" borderId="0" xfId="0" applyNumberFormat="1" applyFill="1"/>
    <xf numFmtId="0" fontId="7" fillId="7" borderId="0" xfId="0" applyFont="1" applyFill="1"/>
    <xf numFmtId="170" fontId="0" fillId="6" borderId="0" xfId="0" applyNumberFormat="1" applyFill="1"/>
    <xf numFmtId="1" fontId="0" fillId="7" borderId="0" xfId="0" applyNumberFormat="1" applyFill="1"/>
    <xf numFmtId="1" fontId="0" fillId="8" borderId="0" xfId="0" applyNumberFormat="1" applyFill="1"/>
    <xf numFmtId="44" fontId="0" fillId="8" borderId="0" xfId="1" applyFont="1" applyFill="1"/>
    <xf numFmtId="167" fontId="7" fillId="8" borderId="0" xfId="2" applyNumberFormat="1" applyFont="1" applyFill="1" applyBorder="1"/>
    <xf numFmtId="168" fontId="7" fillId="6" borderId="0" xfId="0" applyNumberFormat="1" applyFont="1" applyFill="1"/>
    <xf numFmtId="3" fontId="7" fillId="7" borderId="0" xfId="0" applyNumberFormat="1" applyFont="1" applyFill="1"/>
    <xf numFmtId="9" fontId="7" fillId="7" borderId="0" xfId="2" applyFont="1" applyFill="1" applyBorder="1"/>
  </cellXfs>
  <cellStyles count="7">
    <cellStyle name="Bad" xfId="4" builtinId="27"/>
    <cellStyle name="Currency" xfId="1" builtinId="4"/>
    <cellStyle name="Good" xfId="3" builtinId="26"/>
    <cellStyle name="Input" xfId="5" builtinId="20"/>
    <cellStyle name="Normal" xfId="0" builtinId="0"/>
    <cellStyle name="Note" xfId="6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</xdr:colOff>
      <xdr:row>0</xdr:row>
      <xdr:rowOff>72860</xdr:rowOff>
    </xdr:from>
    <xdr:to>
      <xdr:col>15</xdr:col>
      <xdr:colOff>259940</xdr:colOff>
      <xdr:row>23</xdr:row>
      <xdr:rowOff>160551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01DFEB-8411-9E43-CC4B-C87444805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360" y="72860"/>
          <a:ext cx="6950300" cy="42939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</xdr:colOff>
      <xdr:row>0</xdr:row>
      <xdr:rowOff>0</xdr:rowOff>
    </xdr:from>
    <xdr:to>
      <xdr:col>19</xdr:col>
      <xdr:colOff>389315</xdr:colOff>
      <xdr:row>12</xdr:row>
      <xdr:rowOff>13384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B56CD-1ECF-48C3-9D1A-BCDC69088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0"/>
          <a:ext cx="6470075" cy="22079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178339</xdr:rowOff>
    </xdr:from>
    <xdr:to>
      <xdr:col>19</xdr:col>
      <xdr:colOff>518824</xdr:colOff>
      <xdr:row>30</xdr:row>
      <xdr:rowOff>7985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674BA2-DFCD-4A98-B4B2-BD0342085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7680" y="2190019"/>
          <a:ext cx="6005224" cy="33043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251460</xdr:colOff>
      <xdr:row>0</xdr:row>
      <xdr:rowOff>0</xdr:rowOff>
    </xdr:from>
    <xdr:to>
      <xdr:col>17</xdr:col>
      <xdr:colOff>290133</xdr:colOff>
      <xdr:row>26</xdr:row>
      <xdr:rowOff>160593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6B595-7651-6D41-34A7-7B2C6F831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0"/>
          <a:ext cx="4915473" cy="4915473"/>
        </a:xfrm>
        <a:prstGeom prst="rect">
          <a:avLst/>
        </a:prstGeom>
      </xdr:spPr>
    </xdr:pic>
    <xdr:clientData/>
  </xdr:twoCellAnchor>
  <xdr:twoCellAnchor editAs="oneCell">
    <xdr:from>
      <xdr:col>9</xdr:col>
      <xdr:colOff>472440</xdr:colOff>
      <xdr:row>26</xdr:row>
      <xdr:rowOff>27852</xdr:rowOff>
    </xdr:from>
    <xdr:to>
      <xdr:col>17</xdr:col>
      <xdr:colOff>442477</xdr:colOff>
      <xdr:row>30</xdr:row>
      <xdr:rowOff>76283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D5BF7-CEB2-8AA5-7034-7B813AD7A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1080" y="4782732"/>
          <a:ext cx="4846837" cy="77995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43778</xdr:colOff>
      <xdr:row>0</xdr:row>
      <xdr:rowOff>0</xdr:rowOff>
    </xdr:from>
    <xdr:to>
      <xdr:col>19</xdr:col>
      <xdr:colOff>84397</xdr:colOff>
      <xdr:row>31</xdr:row>
      <xdr:rowOff>15834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09E69-B2A1-0964-F902-88ABC7B08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3878" y="0"/>
          <a:ext cx="5527019" cy="568511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327929</xdr:colOff>
      <xdr:row>0</xdr:row>
      <xdr:rowOff>91440</xdr:rowOff>
    </xdr:from>
    <xdr:to>
      <xdr:col>21</xdr:col>
      <xdr:colOff>0</xdr:colOff>
      <xdr:row>27</xdr:row>
      <xdr:rowOff>7080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8E6F6-9349-BBA0-F1C5-EB6FC5007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99389" y="91440"/>
          <a:ext cx="5158471" cy="4853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560660</xdr:colOff>
      <xdr:row>0</xdr:row>
      <xdr:rowOff>0</xdr:rowOff>
    </xdr:from>
    <xdr:to>
      <xdr:col>16</xdr:col>
      <xdr:colOff>607060</xdr:colOff>
      <xdr:row>22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5C20C-FE6A-021B-DE2B-2FB305F88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7860" y="0"/>
          <a:ext cx="5532800" cy="4053840"/>
        </a:xfrm>
        <a:prstGeom prst="rect">
          <a:avLst/>
        </a:prstGeom>
      </xdr:spPr>
    </xdr:pic>
    <xdr:clientData/>
  </xdr:twoCellAnchor>
  <xdr:twoCellAnchor editAs="oneCell">
    <xdr:from>
      <xdr:col>16</xdr:col>
      <xdr:colOff>541020</xdr:colOff>
      <xdr:row>0</xdr:row>
      <xdr:rowOff>0</xdr:rowOff>
    </xdr:from>
    <xdr:to>
      <xdr:col>24</xdr:col>
      <xdr:colOff>23537</xdr:colOff>
      <xdr:row>21</xdr:row>
      <xdr:rowOff>31054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C14633-C7D1-185C-2F8C-28E14E464D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24"/>
        <a:stretch/>
      </xdr:blipFill>
      <xdr:spPr>
        <a:xfrm>
          <a:off x="10294620" y="0"/>
          <a:ext cx="4359317" cy="3871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</xdr:colOff>
      <xdr:row>0</xdr:row>
      <xdr:rowOff>72860</xdr:rowOff>
    </xdr:from>
    <xdr:to>
      <xdr:col>15</xdr:col>
      <xdr:colOff>259940</xdr:colOff>
      <xdr:row>23</xdr:row>
      <xdr:rowOff>160551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B43A5E-5884-46C1-92FC-BC16D848D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360" y="72860"/>
          <a:ext cx="6950300" cy="42939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</xdr:colOff>
      <xdr:row>0</xdr:row>
      <xdr:rowOff>72860</xdr:rowOff>
    </xdr:from>
    <xdr:to>
      <xdr:col>15</xdr:col>
      <xdr:colOff>259940</xdr:colOff>
      <xdr:row>23</xdr:row>
      <xdr:rowOff>160551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693B4B-AE81-485A-9A34-AF827FD24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360" y="72860"/>
          <a:ext cx="6950300" cy="42939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0</xdr:rowOff>
    </xdr:from>
    <xdr:to>
      <xdr:col>22</xdr:col>
      <xdr:colOff>549485</xdr:colOff>
      <xdr:row>17</xdr:row>
      <xdr:rowOff>61541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B73B6-2EC3-65CE-6A94-3EBB3230B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0"/>
          <a:ext cx="7064585" cy="31705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975360</xdr:colOff>
      <xdr:row>0</xdr:row>
      <xdr:rowOff>0</xdr:rowOff>
    </xdr:from>
    <xdr:to>
      <xdr:col>16</xdr:col>
      <xdr:colOff>340659</xdr:colOff>
      <xdr:row>27</xdr:row>
      <xdr:rowOff>25696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AAAB08-BE85-42AC-9DF7-F01F4D16D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0340" y="0"/>
          <a:ext cx="6055659" cy="49634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358140</xdr:colOff>
      <xdr:row>0</xdr:row>
      <xdr:rowOff>0</xdr:rowOff>
    </xdr:from>
    <xdr:to>
      <xdr:col>19</xdr:col>
      <xdr:colOff>317799</xdr:colOff>
      <xdr:row>27</xdr:row>
      <xdr:rowOff>25696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EF621B-17D6-421D-B450-FBE2EE0BE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6540" y="0"/>
          <a:ext cx="6055659" cy="49634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332522</xdr:colOff>
      <xdr:row>0</xdr:row>
      <xdr:rowOff>152400</xdr:rowOff>
    </xdr:from>
    <xdr:to>
      <xdr:col>21</xdr:col>
      <xdr:colOff>292181</xdr:colOff>
      <xdr:row>27</xdr:row>
      <xdr:rowOff>178096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A5F82E-4503-5153-AE9C-F0E4ED4A4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0122" y="152400"/>
          <a:ext cx="6055659" cy="49634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0</xdr:row>
      <xdr:rowOff>160020</xdr:rowOff>
    </xdr:from>
    <xdr:to>
      <xdr:col>20</xdr:col>
      <xdr:colOff>272079</xdr:colOff>
      <xdr:row>28</xdr:row>
      <xdr:rowOff>2836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87FE8-02AE-4871-B840-4DD4424E9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0420" y="160020"/>
          <a:ext cx="6055659" cy="49634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579120</xdr:colOff>
      <xdr:row>0</xdr:row>
      <xdr:rowOff>0</xdr:rowOff>
    </xdr:from>
    <xdr:to>
      <xdr:col>18</xdr:col>
      <xdr:colOff>221675</xdr:colOff>
      <xdr:row>12</xdr:row>
      <xdr:rowOff>13384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C99A8A-4E4C-7E32-2C94-2BA1B08C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2960" y="0"/>
          <a:ext cx="6470075" cy="2207944"/>
        </a:xfrm>
        <a:prstGeom prst="rect">
          <a:avLst/>
        </a:prstGeom>
      </xdr:spPr>
    </xdr:pic>
    <xdr:clientData/>
  </xdr:twoCellAnchor>
  <xdr:twoCellAnchor editAs="oneCell">
    <xdr:from>
      <xdr:col>8</xdr:col>
      <xdr:colOff>472440</xdr:colOff>
      <xdr:row>11</xdr:row>
      <xdr:rowOff>178339</xdr:rowOff>
    </xdr:from>
    <xdr:to>
      <xdr:col>17</xdr:col>
      <xdr:colOff>259744</xdr:colOff>
      <xdr:row>30</xdr:row>
      <xdr:rowOff>7985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66A110-7A19-D14B-873D-8F555725A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6280" y="2190019"/>
          <a:ext cx="6005224" cy="3304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30"/>
  <sheetViews>
    <sheetView topLeftCell="A3" workbookViewId="0">
      <selection activeCell="B28" sqref="B28:C30"/>
    </sheetView>
  </sheetViews>
  <sheetFormatPr defaultRowHeight="14.4" x14ac:dyDescent="0.3"/>
  <cols>
    <col min="1" max="1" width="19.109375" bestFit="1" customWidth="1"/>
    <col min="2" max="6" width="12.109375" bestFit="1" customWidth="1"/>
    <col min="7" max="7" width="28.109375" bestFit="1" customWidth="1"/>
    <col min="8" max="8" width="15.88671875" bestFit="1" customWidth="1"/>
    <col min="9" max="9" width="13.109375" bestFit="1" customWidth="1"/>
    <col min="10" max="14" width="12.109375" bestFit="1" customWidth="1"/>
  </cols>
  <sheetData>
    <row r="3" spans="1:8" x14ac:dyDescent="0.3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</row>
    <row r="4" spans="1:8" x14ac:dyDescent="0.3">
      <c r="A4" s="32" t="s">
        <v>7</v>
      </c>
      <c r="B4" s="33">
        <v>450000</v>
      </c>
      <c r="C4" s="33">
        <v>310000</v>
      </c>
      <c r="D4" s="33">
        <v>275000</v>
      </c>
      <c r="E4" s="33">
        <v>187500</v>
      </c>
      <c r="F4" s="33">
        <v>135000</v>
      </c>
      <c r="G4" s="33">
        <v>1200000</v>
      </c>
    </row>
    <row r="5" spans="1:8" x14ac:dyDescent="0.3">
      <c r="A5" s="7"/>
    </row>
    <row r="6" spans="1:8" x14ac:dyDescent="0.3">
      <c r="A6" s="7"/>
    </row>
    <row r="7" spans="1:8" x14ac:dyDescent="0.3">
      <c r="A7" s="7"/>
    </row>
    <row r="8" spans="1:8" x14ac:dyDescent="0.3">
      <c r="A8" s="7"/>
    </row>
    <row r="9" spans="1:8" x14ac:dyDescent="0.3">
      <c r="A9" s="2" t="s">
        <v>8</v>
      </c>
      <c r="B9" s="8" t="s">
        <v>1</v>
      </c>
      <c r="C9" s="8" t="s">
        <v>2</v>
      </c>
      <c r="D9" s="8" t="s">
        <v>3</v>
      </c>
      <c r="E9" s="8" t="s">
        <v>4</v>
      </c>
      <c r="F9" s="8" t="s">
        <v>5</v>
      </c>
      <c r="G9" s="8" t="s">
        <v>9</v>
      </c>
      <c r="H9" s="8"/>
    </row>
    <row r="10" spans="1:8" x14ac:dyDescent="0.3">
      <c r="A10" s="4" t="s">
        <v>10</v>
      </c>
      <c r="B10" s="53">
        <v>450000</v>
      </c>
      <c r="C10" s="53">
        <v>217000</v>
      </c>
      <c r="D10" s="53">
        <v>266750</v>
      </c>
      <c r="E10" s="53">
        <v>131250</v>
      </c>
      <c r="F10" s="53">
        <v>135000</v>
      </c>
      <c r="G10" s="9">
        <f>SUM(B10:F10)</f>
        <v>1200000</v>
      </c>
      <c r="H10" s="10"/>
    </row>
    <row r="11" spans="1:8" x14ac:dyDescent="0.3">
      <c r="A11" s="4" t="s">
        <v>11</v>
      </c>
      <c r="B11" s="53">
        <v>0</v>
      </c>
      <c r="C11" s="53">
        <v>93000</v>
      </c>
      <c r="D11" s="53">
        <v>8250</v>
      </c>
      <c r="E11" s="53">
        <v>56250</v>
      </c>
      <c r="F11" s="53">
        <v>0</v>
      </c>
      <c r="G11" s="3"/>
      <c r="H11" s="3"/>
    </row>
    <row r="12" spans="1:8" x14ac:dyDescent="0.3">
      <c r="A12" s="4" t="s">
        <v>12</v>
      </c>
      <c r="B12" s="53">
        <v>0</v>
      </c>
      <c r="C12" s="53">
        <v>0</v>
      </c>
      <c r="D12" s="53">
        <v>0</v>
      </c>
      <c r="E12" s="53">
        <v>0</v>
      </c>
      <c r="F12" s="53">
        <v>0</v>
      </c>
      <c r="G12" s="3"/>
      <c r="H12" s="3"/>
    </row>
    <row r="13" spans="1:8" x14ac:dyDescent="0.3">
      <c r="A13" s="4" t="s">
        <v>13</v>
      </c>
      <c r="B13" s="9">
        <f>B10+B11-B12</f>
        <v>450000</v>
      </c>
      <c r="C13" s="9">
        <f t="shared" ref="C13:F13" si="0">C10+C11-C12</f>
        <v>310000</v>
      </c>
      <c r="D13" s="9">
        <f t="shared" si="0"/>
        <v>275000</v>
      </c>
      <c r="E13" s="9">
        <f t="shared" si="0"/>
        <v>187500</v>
      </c>
      <c r="F13" s="9">
        <f t="shared" si="0"/>
        <v>135000</v>
      </c>
      <c r="G13" s="3"/>
      <c r="H13" s="3"/>
    </row>
    <row r="14" spans="1:8" x14ac:dyDescent="0.3">
      <c r="A14" s="4" t="s">
        <v>14</v>
      </c>
      <c r="B14" s="52">
        <v>450000</v>
      </c>
      <c r="C14" s="52">
        <v>310000</v>
      </c>
      <c r="D14" s="52">
        <v>275000</v>
      </c>
      <c r="E14" s="52">
        <v>187500</v>
      </c>
      <c r="F14" s="52">
        <v>135000</v>
      </c>
      <c r="G14" s="3"/>
      <c r="H14" s="3"/>
    </row>
    <row r="15" spans="1:8" x14ac:dyDescent="0.3">
      <c r="A15" s="4" t="s">
        <v>15</v>
      </c>
      <c r="B15" s="54">
        <f>0.7*B14</f>
        <v>315000</v>
      </c>
      <c r="C15" s="54">
        <f t="shared" ref="C15:F15" si="1">0.7*C14</f>
        <v>217000</v>
      </c>
      <c r="D15" s="54">
        <f t="shared" si="1"/>
        <v>192500</v>
      </c>
      <c r="E15" s="54">
        <f t="shared" si="1"/>
        <v>131250</v>
      </c>
      <c r="F15" s="54">
        <f t="shared" si="1"/>
        <v>94500</v>
      </c>
      <c r="G15" s="3"/>
      <c r="H15" s="3"/>
    </row>
    <row r="16" spans="1:8" x14ac:dyDescent="0.3">
      <c r="A16" s="3"/>
      <c r="B16" s="3"/>
      <c r="C16" s="3"/>
      <c r="D16" s="3"/>
      <c r="E16" s="3"/>
      <c r="F16" s="3"/>
      <c r="G16" s="3"/>
      <c r="H16" s="3"/>
    </row>
    <row r="17" spans="1:17" x14ac:dyDescent="0.3">
      <c r="A17" s="2" t="s">
        <v>16</v>
      </c>
      <c r="B17" s="3"/>
      <c r="C17" s="3"/>
      <c r="D17" s="3"/>
      <c r="E17" s="3"/>
      <c r="F17" s="3"/>
      <c r="G17" s="3"/>
      <c r="H17" s="3"/>
    </row>
    <row r="18" spans="1:17" x14ac:dyDescent="0.3">
      <c r="A18" s="4" t="s">
        <v>17</v>
      </c>
      <c r="B18" s="5">
        <f>B11/B14</f>
        <v>0</v>
      </c>
      <c r="C18" s="5">
        <f t="shared" ref="C18:F18" si="2">C11/C14</f>
        <v>0.3</v>
      </c>
      <c r="D18" s="5">
        <f t="shared" si="2"/>
        <v>0.03</v>
      </c>
      <c r="E18" s="5">
        <f t="shared" si="2"/>
        <v>0.3</v>
      </c>
      <c r="F18" s="5">
        <f t="shared" si="2"/>
        <v>0</v>
      </c>
      <c r="G18" s="3"/>
      <c r="H18" s="3"/>
    </row>
    <row r="19" spans="1:17" x14ac:dyDescent="0.3">
      <c r="A19" s="4" t="s">
        <v>18</v>
      </c>
      <c r="B19" s="5">
        <f>B12*B14</f>
        <v>0</v>
      </c>
      <c r="C19" s="5">
        <f t="shared" ref="C19:E19" si="3">C12*C14</f>
        <v>0</v>
      </c>
      <c r="D19" s="5">
        <f t="shared" si="3"/>
        <v>0</v>
      </c>
      <c r="E19" s="5">
        <f t="shared" si="3"/>
        <v>0</v>
      </c>
      <c r="F19" s="5">
        <f>F12*F14</f>
        <v>0</v>
      </c>
      <c r="G19" s="3"/>
      <c r="H19" s="3"/>
    </row>
    <row r="20" spans="1:17" x14ac:dyDescent="0.3">
      <c r="A20" s="3"/>
      <c r="B20" s="3"/>
      <c r="C20" s="3"/>
      <c r="D20" s="3"/>
      <c r="E20" s="3"/>
      <c r="F20" s="3"/>
      <c r="G20" s="3"/>
      <c r="H20" s="3"/>
    </row>
    <row r="21" spans="1:17" x14ac:dyDescent="0.3">
      <c r="A21" s="2" t="s">
        <v>19</v>
      </c>
      <c r="B21" s="3"/>
      <c r="C21" s="3"/>
      <c r="D21" s="3"/>
      <c r="E21" s="3"/>
      <c r="F21" s="3"/>
      <c r="G21" s="3"/>
      <c r="H21" s="3"/>
    </row>
    <row r="22" spans="1:17" x14ac:dyDescent="0.3">
      <c r="A22" s="4" t="s">
        <v>17</v>
      </c>
      <c r="B22" s="3">
        <v>4</v>
      </c>
      <c r="C22" s="3">
        <v>2</v>
      </c>
      <c r="D22" s="3">
        <v>2</v>
      </c>
      <c r="E22" s="3">
        <v>1</v>
      </c>
      <c r="F22" s="3">
        <v>1</v>
      </c>
      <c r="G22" s="3"/>
      <c r="H22" s="3"/>
    </row>
    <row r="23" spans="1:17" x14ac:dyDescent="0.3">
      <c r="A23" s="4" t="s">
        <v>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/>
      <c r="H23" s="3"/>
    </row>
    <row r="24" spans="1:17" x14ac:dyDescent="0.3">
      <c r="A24" s="3"/>
      <c r="B24" s="3"/>
      <c r="C24" s="3"/>
      <c r="D24" s="3"/>
      <c r="E24" s="3"/>
      <c r="F24" s="3"/>
      <c r="G24" s="3"/>
      <c r="H24" s="3"/>
    </row>
    <row r="25" spans="1:17" x14ac:dyDescent="0.3">
      <c r="A25" s="3"/>
      <c r="B25" s="3"/>
      <c r="C25" s="3"/>
      <c r="D25" s="3"/>
      <c r="E25" s="3"/>
      <c r="F25" s="3"/>
      <c r="G25" s="3"/>
      <c r="H25" s="3"/>
    </row>
    <row r="26" spans="1:17" x14ac:dyDescent="0.3">
      <c r="A26" s="6" t="s">
        <v>20</v>
      </c>
      <c r="B26" s="51">
        <f>SUMPRODUCT(B18:F19,B22:F23)</f>
        <v>0.96</v>
      </c>
      <c r="C26" s="3"/>
      <c r="D26" s="3"/>
      <c r="E26" s="3"/>
      <c r="F26" s="3"/>
      <c r="G26" s="3"/>
      <c r="H26" s="34" t="s">
        <v>113</v>
      </c>
      <c r="I26" s="34"/>
      <c r="J26" s="34"/>
      <c r="K26" s="34"/>
      <c r="L26" s="34"/>
      <c r="M26" s="34"/>
      <c r="N26" s="34"/>
      <c r="O26" s="34"/>
      <c r="P26" s="34"/>
      <c r="Q26" s="34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1"/>
      <c r="J27" s="1" t="s">
        <v>1</v>
      </c>
      <c r="K27" s="1" t="s">
        <v>2</v>
      </c>
      <c r="L27" s="1" t="s">
        <v>3</v>
      </c>
      <c r="M27" s="1" t="s">
        <v>4</v>
      </c>
      <c r="N27" s="1" t="s">
        <v>5</v>
      </c>
    </row>
    <row r="28" spans="1:17" x14ac:dyDescent="0.3">
      <c r="B28" s="64"/>
      <c r="C28" t="s">
        <v>20</v>
      </c>
      <c r="I28" s="1" t="s">
        <v>10</v>
      </c>
      <c r="J28" s="1">
        <v>450000</v>
      </c>
      <c r="K28" s="1">
        <v>217000</v>
      </c>
      <c r="L28" s="1">
        <v>266750</v>
      </c>
      <c r="M28" s="1">
        <v>131250</v>
      </c>
      <c r="N28" s="1">
        <v>135000</v>
      </c>
    </row>
    <row r="29" spans="1:17" x14ac:dyDescent="0.3">
      <c r="B29" s="65"/>
      <c r="C29" t="s">
        <v>116</v>
      </c>
    </row>
    <row r="30" spans="1:17" x14ac:dyDescent="0.3">
      <c r="B30" s="66"/>
      <c r="C30" t="s">
        <v>117</v>
      </c>
    </row>
  </sheetData>
  <mergeCells count="1">
    <mergeCell ref="H26:Q2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DB77-852F-4CBA-A436-72F9F8864ADE}">
  <dimension ref="A1:G25"/>
  <sheetViews>
    <sheetView workbookViewId="0">
      <selection activeCell="E23" sqref="E23:F25"/>
    </sheetView>
  </sheetViews>
  <sheetFormatPr defaultRowHeight="14.4" x14ac:dyDescent="0.3"/>
  <cols>
    <col min="1" max="1" width="18.33203125" bestFit="1" customWidth="1"/>
    <col min="2" max="2" width="15.109375" bestFit="1" customWidth="1"/>
    <col min="3" max="3" width="17.77734375" bestFit="1" customWidth="1"/>
    <col min="4" max="4" width="7.21875" bestFit="1" customWidth="1"/>
    <col min="5" max="5" width="12.109375" bestFit="1" customWidth="1"/>
    <col min="7" max="7" width="12.109375" bestFit="1" customWidth="1"/>
  </cols>
  <sheetData>
    <row r="1" spans="1:7" x14ac:dyDescent="0.3">
      <c r="B1" t="s">
        <v>60</v>
      </c>
      <c r="C1" t="s">
        <v>61</v>
      </c>
      <c r="D1" t="s">
        <v>62</v>
      </c>
      <c r="E1" t="s">
        <v>64</v>
      </c>
      <c r="F1" t="s">
        <v>65</v>
      </c>
      <c r="G1" t="s">
        <v>59</v>
      </c>
    </row>
    <row r="2" spans="1:7" x14ac:dyDescent="0.3">
      <c r="A2" t="s">
        <v>56</v>
      </c>
      <c r="B2" s="28">
        <v>6</v>
      </c>
      <c r="C2" s="28">
        <v>3</v>
      </c>
      <c r="D2" s="28">
        <v>4</v>
      </c>
      <c r="E2" s="1">
        <v>120000</v>
      </c>
      <c r="F2" s="74">
        <v>0</v>
      </c>
      <c r="G2" s="1">
        <f>E2*F2</f>
        <v>0</v>
      </c>
    </row>
    <row r="3" spans="1:7" x14ac:dyDescent="0.3">
      <c r="A3" t="s">
        <v>57</v>
      </c>
      <c r="B3" s="28">
        <v>3</v>
      </c>
      <c r="C3" s="28">
        <v>4</v>
      </c>
      <c r="D3" s="28">
        <v>7</v>
      </c>
      <c r="E3" s="1">
        <v>85000</v>
      </c>
      <c r="F3" s="74">
        <v>7</v>
      </c>
      <c r="G3" s="1">
        <f t="shared" ref="G3:G4" si="0">E3*F3</f>
        <v>595000</v>
      </c>
    </row>
    <row r="4" spans="1:7" x14ac:dyDescent="0.3">
      <c r="A4" t="s">
        <v>58</v>
      </c>
      <c r="B4" s="28">
        <v>6</v>
      </c>
      <c r="C4" s="28">
        <v>4</v>
      </c>
      <c r="D4" s="28">
        <v>3</v>
      </c>
      <c r="E4" s="1">
        <v>100000</v>
      </c>
      <c r="F4" s="74">
        <v>3</v>
      </c>
      <c r="G4" s="1">
        <f t="shared" si="0"/>
        <v>300000</v>
      </c>
    </row>
    <row r="5" spans="1:7" x14ac:dyDescent="0.3">
      <c r="B5" s="28"/>
      <c r="C5" s="28"/>
      <c r="D5" s="28"/>
      <c r="E5" s="1"/>
      <c r="F5" s="28"/>
      <c r="G5" s="28"/>
    </row>
    <row r="6" spans="1:7" x14ac:dyDescent="0.3">
      <c r="A6" t="s">
        <v>66</v>
      </c>
      <c r="B6" s="28" t="s">
        <v>60</v>
      </c>
      <c r="C6" s="28" t="s">
        <v>61</v>
      </c>
      <c r="D6" s="28" t="s">
        <v>62</v>
      </c>
      <c r="E6" s="1" t="s">
        <v>59</v>
      </c>
      <c r="F6" s="28"/>
      <c r="G6" s="28"/>
    </row>
    <row r="7" spans="1:7" x14ac:dyDescent="0.3">
      <c r="A7" t="s">
        <v>63</v>
      </c>
      <c r="B7" s="28">
        <f>SUMPRODUCT(B2:B4,$F$2:$F$4)</f>
        <v>39</v>
      </c>
      <c r="C7" s="28">
        <f t="shared" ref="C7:D7" si="1">SUMPRODUCT(C2:C4,$F$2:$F$4)</f>
        <v>40</v>
      </c>
      <c r="D7" s="28">
        <f t="shared" si="1"/>
        <v>58</v>
      </c>
      <c r="E7" s="1">
        <f>SUM(G2:G4)</f>
        <v>895000</v>
      </c>
      <c r="F7" s="28"/>
      <c r="G7" s="28"/>
    </row>
    <row r="8" spans="1:7" x14ac:dyDescent="0.3">
      <c r="A8" s="26" t="s">
        <v>67</v>
      </c>
      <c r="B8" s="74">
        <v>6.0000000000000053</v>
      </c>
      <c r="C8" s="74">
        <v>20.000000000000004</v>
      </c>
      <c r="D8" s="74">
        <v>0</v>
      </c>
      <c r="E8" s="75">
        <v>5000.0000000001346</v>
      </c>
      <c r="F8" s="28"/>
      <c r="G8" s="28"/>
    </row>
    <row r="9" spans="1:7" x14ac:dyDescent="0.3">
      <c r="A9" s="26" t="s">
        <v>68</v>
      </c>
      <c r="B9" s="74">
        <v>0</v>
      </c>
      <c r="C9" s="74">
        <v>0</v>
      </c>
      <c r="D9" s="74">
        <v>8</v>
      </c>
      <c r="E9" s="75">
        <v>0</v>
      </c>
      <c r="F9" s="28"/>
      <c r="G9" s="28"/>
    </row>
    <row r="10" spans="1:7" x14ac:dyDescent="0.3">
      <c r="A10" s="26" t="s">
        <v>69</v>
      </c>
      <c r="B10" s="28">
        <f>B7+B8-B9</f>
        <v>45.000000000000007</v>
      </c>
      <c r="C10" s="28">
        <f>C7+C8-C9</f>
        <v>60</v>
      </c>
      <c r="D10" s="28">
        <f t="shared" ref="D10" si="2">D7+D8-D9</f>
        <v>50</v>
      </c>
      <c r="E10" s="1">
        <f>E7+E8-E9</f>
        <v>900000.00000000012</v>
      </c>
      <c r="F10" s="28"/>
      <c r="G10" s="28"/>
    </row>
    <row r="11" spans="1:7" x14ac:dyDescent="0.3">
      <c r="A11" t="s">
        <v>14</v>
      </c>
      <c r="B11" s="73">
        <v>45</v>
      </c>
      <c r="C11" s="73">
        <v>60</v>
      </c>
      <c r="D11" s="73">
        <v>50</v>
      </c>
      <c r="E11" s="52">
        <v>900000</v>
      </c>
      <c r="F11" s="28"/>
      <c r="G11" s="28"/>
    </row>
    <row r="12" spans="1:7" x14ac:dyDescent="0.3">
      <c r="B12" s="28"/>
      <c r="C12" s="28"/>
      <c r="D12" s="28"/>
      <c r="E12" s="28"/>
      <c r="F12" s="28"/>
      <c r="G12" s="28"/>
    </row>
    <row r="13" spans="1:7" x14ac:dyDescent="0.3">
      <c r="A13" t="s">
        <v>70</v>
      </c>
      <c r="B13" s="28"/>
      <c r="C13" s="28"/>
      <c r="D13" s="28"/>
      <c r="E13" s="28"/>
      <c r="F13" s="28"/>
      <c r="G13" s="28"/>
    </row>
    <row r="14" spans="1:7" x14ac:dyDescent="0.3">
      <c r="A14" t="s">
        <v>17</v>
      </c>
      <c r="B14" s="28">
        <f t="shared" ref="B14:E15" si="3">B8/B$11</f>
        <v>0.13333333333333344</v>
      </c>
      <c r="C14" s="28">
        <f t="shared" si="3"/>
        <v>0.33333333333333337</v>
      </c>
      <c r="D14" s="28">
        <f t="shared" si="3"/>
        <v>0</v>
      </c>
      <c r="E14" s="28">
        <f t="shared" si="3"/>
        <v>5.555555555555705E-3</v>
      </c>
      <c r="F14" s="28"/>
      <c r="G14" s="28"/>
    </row>
    <row r="15" spans="1:7" x14ac:dyDescent="0.3">
      <c r="A15" t="s">
        <v>18</v>
      </c>
      <c r="B15" s="28">
        <f t="shared" si="3"/>
        <v>0</v>
      </c>
      <c r="C15" s="28">
        <f t="shared" si="3"/>
        <v>0</v>
      </c>
      <c r="D15" s="28">
        <f t="shared" si="3"/>
        <v>0.16</v>
      </c>
      <c r="E15" s="28">
        <f t="shared" si="3"/>
        <v>0</v>
      </c>
      <c r="F15" s="28"/>
      <c r="G15" s="28"/>
    </row>
    <row r="16" spans="1:7" x14ac:dyDescent="0.3">
      <c r="B16" s="28"/>
      <c r="C16" s="28"/>
      <c r="D16" s="28"/>
      <c r="E16" s="28"/>
      <c r="F16" s="28"/>
      <c r="G16" s="28"/>
    </row>
    <row r="17" spans="1:7" x14ac:dyDescent="0.3">
      <c r="A17" t="s">
        <v>19</v>
      </c>
      <c r="B17" s="28"/>
      <c r="C17" s="28"/>
      <c r="D17" s="28"/>
      <c r="E17" s="28"/>
      <c r="F17" s="28"/>
      <c r="G17" s="28"/>
    </row>
    <row r="18" spans="1:7" x14ac:dyDescent="0.3">
      <c r="A18" t="s">
        <v>17</v>
      </c>
      <c r="B18" s="28">
        <v>1</v>
      </c>
      <c r="C18" s="28">
        <v>1</v>
      </c>
      <c r="D18" s="28">
        <v>1</v>
      </c>
      <c r="E18" s="28">
        <v>0</v>
      </c>
      <c r="F18" s="28"/>
      <c r="G18" s="28"/>
    </row>
    <row r="19" spans="1:7" x14ac:dyDescent="0.3">
      <c r="A19" t="s">
        <v>18</v>
      </c>
      <c r="B19" s="28">
        <v>0</v>
      </c>
      <c r="C19" s="28">
        <v>0</v>
      </c>
      <c r="D19" s="28">
        <v>0</v>
      </c>
      <c r="E19" s="28">
        <v>10</v>
      </c>
      <c r="F19" s="28"/>
      <c r="G19" s="28"/>
    </row>
    <row r="20" spans="1:7" x14ac:dyDescent="0.3">
      <c r="B20" s="28"/>
      <c r="C20" s="28"/>
      <c r="D20" s="28"/>
      <c r="E20" s="28"/>
      <c r="F20" s="28"/>
      <c r="G20" s="28"/>
    </row>
    <row r="21" spans="1:7" x14ac:dyDescent="0.3">
      <c r="A21" t="s">
        <v>20</v>
      </c>
      <c r="B21" s="28"/>
      <c r="C21" s="28"/>
      <c r="D21" s="28"/>
      <c r="E21" s="28"/>
      <c r="F21" s="28"/>
      <c r="G21" s="28"/>
    </row>
    <row r="22" spans="1:7" x14ac:dyDescent="0.3">
      <c r="A22" t="s">
        <v>46</v>
      </c>
      <c r="B22" s="70">
        <f>SUMPRODUCT(B14:E15,B18:E19)</f>
        <v>0.46666666666666679</v>
      </c>
      <c r="C22" s="28"/>
      <c r="D22" s="28"/>
      <c r="E22" s="28"/>
      <c r="F22" s="28"/>
      <c r="G22" s="28"/>
    </row>
    <row r="23" spans="1:7" x14ac:dyDescent="0.3">
      <c r="E23" s="64"/>
      <c r="F23" t="s">
        <v>20</v>
      </c>
    </row>
    <row r="24" spans="1:7" x14ac:dyDescent="0.3">
      <c r="E24" s="65"/>
      <c r="F24" t="s">
        <v>116</v>
      </c>
    </row>
    <row r="25" spans="1:7" x14ac:dyDescent="0.3">
      <c r="E25" s="66"/>
      <c r="F25" t="s">
        <v>117</v>
      </c>
    </row>
  </sheetData>
  <scenarios current="0">
    <scenario name="1" count="11" user="NIrmal Prasad Panta" comment="Created by NIrmal Prasad Panta on 7/22/2023">
      <inputCells r="F2" val="0"/>
      <inputCells r="F3" val="5.1685393258427"/>
      <inputCells r="F4" val="4.60674157303371"/>
      <inputCells r="B8" val="1.85393258426966"/>
      <inputCells r="C8" val="20.8988764044944"/>
      <inputCells r="D8" val="0"/>
      <inputCells r="E8" val="0"/>
      <inputCells r="B9" val="0"/>
      <inputCells r="C9" val="0"/>
      <inputCells r="D9" val="0"/>
      <inputCells r="E9" val="0"/>
    </scenario>
  </scenario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D815E-B4B1-436F-A20E-2E0B0C348CE7}">
  <dimension ref="A1:I33"/>
  <sheetViews>
    <sheetView workbookViewId="0">
      <selection activeCell="B30" sqref="B30:I31"/>
    </sheetView>
  </sheetViews>
  <sheetFormatPr defaultRowHeight="14.4" x14ac:dyDescent="0.3"/>
  <cols>
    <col min="1" max="1" width="23" bestFit="1" customWidth="1"/>
    <col min="2" max="6" width="12" bestFit="1" customWidth="1"/>
    <col min="7" max="7" width="10.6640625" bestFit="1" customWidth="1"/>
    <col min="8" max="8" width="6.77734375" bestFit="1" customWidth="1"/>
    <col min="9" max="9" width="18.6640625" bestFit="1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12" t="s">
        <v>71</v>
      </c>
      <c r="C2" s="12" t="s">
        <v>72</v>
      </c>
      <c r="D2" s="12" t="s">
        <v>73</v>
      </c>
      <c r="E2" s="3"/>
      <c r="F2" s="3"/>
      <c r="G2" s="3"/>
      <c r="H2" s="3"/>
      <c r="I2" s="3"/>
    </row>
    <row r="3" spans="1:9" x14ac:dyDescent="0.3">
      <c r="A3" s="13" t="s">
        <v>74</v>
      </c>
      <c r="B3" s="76">
        <v>1.6103059581321626E-2</v>
      </c>
      <c r="C3" s="76">
        <v>0.14792856097203919</v>
      </c>
      <c r="D3" s="76">
        <v>0.83596837944663915</v>
      </c>
      <c r="E3" s="3"/>
      <c r="F3" s="3"/>
      <c r="G3" s="3"/>
      <c r="H3" s="3"/>
      <c r="I3" s="3"/>
    </row>
    <row r="4" spans="1:9" ht="14.4" customHeight="1" x14ac:dyDescent="0.3">
      <c r="A4" s="13" t="s">
        <v>75</v>
      </c>
      <c r="B4" s="29">
        <v>1100</v>
      </c>
      <c r="C4" s="29">
        <v>3500</v>
      </c>
      <c r="D4" s="29">
        <v>1300</v>
      </c>
      <c r="E4" s="3"/>
      <c r="F4" s="3"/>
      <c r="G4" s="3"/>
      <c r="H4" s="3"/>
      <c r="I4" s="3"/>
    </row>
    <row r="5" spans="1:9" ht="14.4" customHeight="1" x14ac:dyDescent="0.3">
      <c r="A5" s="13" t="s">
        <v>76</v>
      </c>
      <c r="B5" s="3">
        <v>1.7</v>
      </c>
      <c r="C5" s="3">
        <v>3.2</v>
      </c>
      <c r="D5" s="3">
        <v>2.4</v>
      </c>
      <c r="E5" s="3"/>
      <c r="F5" s="3"/>
      <c r="G5" s="3"/>
      <c r="H5" s="3"/>
      <c r="I5" s="3"/>
    </row>
    <row r="6" spans="1:9" x14ac:dyDescent="0.3">
      <c r="A6" s="13" t="s">
        <v>77</v>
      </c>
      <c r="B6" s="29">
        <v>24000</v>
      </c>
      <c r="C6" s="29">
        <v>36000</v>
      </c>
      <c r="D6" s="29">
        <v>28000</v>
      </c>
      <c r="E6" s="3"/>
      <c r="F6" s="3"/>
      <c r="G6" s="3"/>
      <c r="H6" s="3"/>
      <c r="I6" s="3"/>
    </row>
    <row r="7" spans="1:9" x14ac:dyDescent="0.3">
      <c r="A7" s="3"/>
      <c r="B7" s="3"/>
      <c r="C7" s="3"/>
      <c r="D7" s="3"/>
      <c r="E7" s="3"/>
      <c r="F7" s="3"/>
      <c r="G7" s="3"/>
      <c r="H7" s="3"/>
      <c r="I7" s="3"/>
    </row>
    <row r="8" spans="1:9" ht="14.4" customHeight="1" x14ac:dyDescent="0.3">
      <c r="A8" s="3"/>
      <c r="B8" s="3"/>
      <c r="C8" s="3"/>
      <c r="D8" s="3"/>
      <c r="E8" s="3"/>
      <c r="F8" s="3"/>
      <c r="G8" s="3"/>
      <c r="H8" s="3"/>
      <c r="I8" s="3"/>
    </row>
    <row r="9" spans="1:9" ht="14.4" customHeight="1" x14ac:dyDescent="0.3">
      <c r="A9" s="3"/>
      <c r="B9" s="3"/>
      <c r="C9" s="3"/>
      <c r="D9" s="3"/>
      <c r="E9" s="12" t="s">
        <v>78</v>
      </c>
      <c r="F9" s="12" t="s">
        <v>27</v>
      </c>
      <c r="G9" s="12" t="s">
        <v>81</v>
      </c>
      <c r="H9" s="12" t="s">
        <v>29</v>
      </c>
      <c r="I9" s="12" t="s">
        <v>82</v>
      </c>
    </row>
    <row r="10" spans="1:9" ht="14.4" customHeight="1" x14ac:dyDescent="0.3">
      <c r="A10" s="13" t="s">
        <v>83</v>
      </c>
      <c r="B10" s="3">
        <f>B4*$B$3</f>
        <v>17.71336553945379</v>
      </c>
      <c r="C10" s="3">
        <f>C4*$C$3</f>
        <v>517.74996340213715</v>
      </c>
      <c r="D10" s="3">
        <f>D4*$D$3</f>
        <v>1086.7588932806309</v>
      </c>
      <c r="E10" s="3">
        <f>SUM(B10:D10)</f>
        <v>1622.2222222222217</v>
      </c>
      <c r="F10" s="3">
        <v>1100</v>
      </c>
      <c r="G10" s="5">
        <f>(E10-F10)/F10</f>
        <v>0.47474747474747431</v>
      </c>
      <c r="H10" s="3">
        <v>1</v>
      </c>
      <c r="I10" s="69">
        <f>G10*H10</f>
        <v>0.47474747474747431</v>
      </c>
    </row>
    <row r="11" spans="1:9" x14ac:dyDescent="0.3">
      <c r="A11" s="13" t="s">
        <v>84</v>
      </c>
      <c r="B11" s="3">
        <f>B5*$B$3</f>
        <v>2.7375201288246762E-2</v>
      </c>
      <c r="C11" s="3">
        <f t="shared" ref="C11:C12" si="0">C5*$C$3</f>
        <v>0.47337139511052539</v>
      </c>
      <c r="D11" s="3">
        <f t="shared" ref="D11:D12" si="1">D5*$D$3</f>
        <v>2.0063241106719341</v>
      </c>
      <c r="E11" s="3">
        <f>SUM(B11:D11)</f>
        <v>2.5070707070707061</v>
      </c>
      <c r="F11" s="3">
        <v>1.7</v>
      </c>
      <c r="G11" s="5">
        <f t="shared" ref="G11" si="2">(E11-F11)/F11</f>
        <v>0.47474747474747425</v>
      </c>
      <c r="H11" s="3">
        <v>1</v>
      </c>
      <c r="I11" s="69">
        <f t="shared" ref="I11:I12" si="3">G11*H11</f>
        <v>0.47474747474747425</v>
      </c>
    </row>
    <row r="12" spans="1:9" ht="14.4" customHeight="1" x14ac:dyDescent="0.3">
      <c r="A12" s="13" t="s">
        <v>77</v>
      </c>
      <c r="B12" s="3">
        <f>B6*$B$3</f>
        <v>386.47342995171903</v>
      </c>
      <c r="C12" s="3">
        <f t="shared" si="0"/>
        <v>5325.4281949934111</v>
      </c>
      <c r="D12" s="3">
        <f t="shared" si="1"/>
        <v>23407.114624505895</v>
      </c>
      <c r="E12" s="3">
        <f>SUM(B12:D12)</f>
        <v>29119.016249451026</v>
      </c>
      <c r="F12" s="3">
        <v>32173.91304347826</v>
      </c>
      <c r="G12" s="5">
        <f>(F12-E12)/F12</f>
        <v>9.4949494949495117E-2</v>
      </c>
      <c r="H12" s="3">
        <v>5</v>
      </c>
      <c r="I12" s="69">
        <f t="shared" si="3"/>
        <v>0.47474747474747558</v>
      </c>
    </row>
    <row r="13" spans="1:9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3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3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3">
      <c r="A16" s="14" t="s">
        <v>36</v>
      </c>
      <c r="B16" s="12" t="s">
        <v>80</v>
      </c>
      <c r="C16" s="12" t="s">
        <v>79</v>
      </c>
      <c r="D16" s="3"/>
      <c r="E16" s="3"/>
      <c r="F16" s="64"/>
      <c r="G16" t="s">
        <v>20</v>
      </c>
      <c r="H16" s="3"/>
      <c r="I16" s="3"/>
    </row>
    <row r="17" spans="1:9" x14ac:dyDescent="0.3">
      <c r="A17" s="13" t="s">
        <v>85</v>
      </c>
      <c r="B17" s="3">
        <f>E10</f>
        <v>1622.2222222222217</v>
      </c>
      <c r="C17" s="78">
        <v>2500</v>
      </c>
      <c r="D17" s="3"/>
      <c r="E17" s="3"/>
      <c r="F17" s="65"/>
      <c r="G17" t="s">
        <v>116</v>
      </c>
      <c r="H17" s="3"/>
      <c r="I17" s="3"/>
    </row>
    <row r="18" spans="1:9" x14ac:dyDescent="0.3">
      <c r="A18" s="13" t="s">
        <v>86</v>
      </c>
      <c r="B18" s="3">
        <f>E11</f>
        <v>2.5070707070707061</v>
      </c>
      <c r="C18" s="71">
        <v>2.8</v>
      </c>
      <c r="D18" s="3"/>
      <c r="E18" s="3"/>
      <c r="F18" s="66"/>
      <c r="G18" t="s">
        <v>117</v>
      </c>
      <c r="H18" s="3"/>
      <c r="I18" s="3"/>
    </row>
    <row r="19" spans="1:9" x14ac:dyDescent="0.3">
      <c r="A19" s="13" t="s">
        <v>87</v>
      </c>
      <c r="B19" s="17">
        <f>SUM(B3:D3)</f>
        <v>1</v>
      </c>
      <c r="C19" s="79">
        <v>1</v>
      </c>
      <c r="D19" s="3"/>
      <c r="E19" s="3"/>
      <c r="F19" s="3"/>
      <c r="G19" s="3"/>
      <c r="H19" s="3"/>
      <c r="I19" s="3"/>
    </row>
    <row r="20" spans="1:9" x14ac:dyDescent="0.3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3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3">
      <c r="A22" s="14" t="s">
        <v>20</v>
      </c>
      <c r="B22" s="3"/>
      <c r="C22" s="3"/>
      <c r="D22" s="3"/>
      <c r="E22" s="3"/>
      <c r="F22" s="3"/>
      <c r="G22" s="3"/>
      <c r="H22" s="3"/>
      <c r="I22" s="3"/>
    </row>
    <row r="23" spans="1:9" x14ac:dyDescent="0.3">
      <c r="A23" s="19" t="s">
        <v>88</v>
      </c>
      <c r="B23" s="77">
        <v>0.47474747474747436</v>
      </c>
      <c r="C23" s="3"/>
      <c r="D23" s="3"/>
      <c r="E23" s="3"/>
      <c r="F23" s="3"/>
      <c r="G23" s="3"/>
      <c r="H23" s="3"/>
      <c r="I23" s="3"/>
    </row>
    <row r="25" spans="1:9" x14ac:dyDescent="0.3">
      <c r="A25" t="s">
        <v>89</v>
      </c>
      <c r="B25" s="30" t="s">
        <v>90</v>
      </c>
      <c r="C25" s="30"/>
      <c r="D25" s="30"/>
      <c r="E25" s="30"/>
      <c r="F25" s="30"/>
      <c r="G25" s="30"/>
      <c r="H25" s="30"/>
      <c r="I25" s="30"/>
    </row>
    <row r="26" spans="1:9" x14ac:dyDescent="0.3">
      <c r="B26" s="30"/>
      <c r="C26" s="30"/>
      <c r="D26" s="30"/>
      <c r="E26" s="30"/>
      <c r="F26" s="30"/>
      <c r="G26" s="30"/>
      <c r="H26" s="30"/>
      <c r="I26" s="30"/>
    </row>
    <row r="27" spans="1:9" x14ac:dyDescent="0.3">
      <c r="B27" s="12" t="s">
        <v>71</v>
      </c>
      <c r="C27" s="12" t="s">
        <v>72</v>
      </c>
      <c r="D27" s="12" t="s">
        <v>73</v>
      </c>
    </row>
    <row r="28" spans="1:9" x14ac:dyDescent="0.3">
      <c r="B28" s="24">
        <v>0.60564454614797902</v>
      </c>
      <c r="C28" s="24">
        <v>5.9291204600129037E-2</v>
      </c>
      <c r="D28" s="24">
        <v>0.33506424925189199</v>
      </c>
    </row>
    <row r="30" spans="1:9" x14ac:dyDescent="0.3">
      <c r="A30" t="s">
        <v>52</v>
      </c>
      <c r="B30" s="30" t="s">
        <v>91</v>
      </c>
      <c r="C30" s="30"/>
      <c r="D30" s="30"/>
      <c r="E30" s="30"/>
      <c r="F30" s="30"/>
      <c r="G30" s="30"/>
      <c r="H30" s="30"/>
      <c r="I30" s="30"/>
    </row>
    <row r="31" spans="1:9" x14ac:dyDescent="0.3">
      <c r="B31" s="30"/>
      <c r="C31" s="30"/>
      <c r="D31" s="30"/>
      <c r="E31" s="30"/>
      <c r="F31" s="30"/>
      <c r="G31" s="30"/>
      <c r="H31" s="30"/>
      <c r="I31" s="30"/>
    </row>
    <row r="32" spans="1:9" x14ac:dyDescent="0.3">
      <c r="B32" s="12" t="s">
        <v>71</v>
      </c>
      <c r="C32" s="12" t="s">
        <v>72</v>
      </c>
      <c r="D32" s="12" t="s">
        <v>73</v>
      </c>
    </row>
    <row r="33" spans="2:4" x14ac:dyDescent="0.3">
      <c r="B33" s="24">
        <v>1.6103059581321626E-2</v>
      </c>
      <c r="C33" s="24">
        <v>0.14792856097203919</v>
      </c>
      <c r="D33" s="24">
        <v>0.83596837944663915</v>
      </c>
    </row>
  </sheetData>
  <mergeCells count="2">
    <mergeCell ref="B25:I26"/>
    <mergeCell ref="B30:I31"/>
  </mergeCells>
  <phoneticPr fontId="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D8F6-5784-4AAD-AC8A-C5EFF79F0097}">
  <dimension ref="A1:I27"/>
  <sheetViews>
    <sheetView workbookViewId="0">
      <selection activeCell="B21" sqref="B21"/>
    </sheetView>
  </sheetViews>
  <sheetFormatPr defaultRowHeight="14.4" x14ac:dyDescent="0.3"/>
  <cols>
    <col min="1" max="1" width="18.33203125" bestFit="1" customWidth="1"/>
    <col min="7" max="7" width="18.109375" bestFit="1" customWidth="1"/>
    <col min="8" max="8" width="24.109375" bestFit="1" customWidth="1"/>
  </cols>
  <sheetData>
    <row r="1" spans="1:9" x14ac:dyDescent="0.3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104</v>
      </c>
      <c r="I1" t="s">
        <v>105</v>
      </c>
    </row>
    <row r="2" spans="1:9" x14ac:dyDescent="0.3">
      <c r="A2" t="s">
        <v>92</v>
      </c>
      <c r="B2">
        <v>100</v>
      </c>
      <c r="C2">
        <v>130</v>
      </c>
      <c r="D2">
        <v>140</v>
      </c>
      <c r="E2">
        <v>210</v>
      </c>
      <c r="F2">
        <v>80</v>
      </c>
      <c r="G2">
        <v>18500</v>
      </c>
      <c r="H2" s="65">
        <v>1</v>
      </c>
      <c r="I2">
        <f>G2*H2</f>
        <v>18500</v>
      </c>
    </row>
    <row r="3" spans="1:9" x14ac:dyDescent="0.3">
      <c r="A3" t="s">
        <v>93</v>
      </c>
      <c r="B3">
        <v>265</v>
      </c>
      <c r="C3">
        <v>235</v>
      </c>
      <c r="D3">
        <v>170</v>
      </c>
      <c r="E3">
        <v>220</v>
      </c>
      <c r="F3">
        <v>120</v>
      </c>
      <c r="G3">
        <v>25000</v>
      </c>
      <c r="H3" s="65">
        <v>2</v>
      </c>
      <c r="I3">
        <f t="shared" ref="I3:I4" si="0">G3*H3</f>
        <v>50000</v>
      </c>
    </row>
    <row r="4" spans="1:9" x14ac:dyDescent="0.3">
      <c r="A4" t="s">
        <v>94</v>
      </c>
      <c r="B4">
        <v>200</v>
      </c>
      <c r="C4">
        <v>160</v>
      </c>
      <c r="D4">
        <v>260</v>
      </c>
      <c r="E4">
        <v>180</v>
      </c>
      <c r="F4">
        <v>220</v>
      </c>
      <c r="G4">
        <v>35000</v>
      </c>
      <c r="H4" s="65">
        <v>13</v>
      </c>
      <c r="I4">
        <f t="shared" si="0"/>
        <v>455000</v>
      </c>
    </row>
    <row r="6" spans="1:9" x14ac:dyDescent="0.3">
      <c r="A6" t="s">
        <v>8</v>
      </c>
      <c r="B6" t="s">
        <v>95</v>
      </c>
      <c r="C6" t="s">
        <v>96</v>
      </c>
      <c r="D6" t="s">
        <v>97</v>
      </c>
      <c r="E6" t="s">
        <v>98</v>
      </c>
      <c r="F6" t="s">
        <v>99</v>
      </c>
      <c r="G6" t="s">
        <v>59</v>
      </c>
    </row>
    <row r="7" spans="1:9" x14ac:dyDescent="0.3">
      <c r="A7" t="s">
        <v>80</v>
      </c>
      <c r="B7">
        <f>B2*$H$2+B3*$H$3+B4*$H$4</f>
        <v>3230</v>
      </c>
      <c r="C7">
        <f t="shared" ref="C7:F7" si="1">C2*$H$2+C3*$H$3+C4*$H$4</f>
        <v>2680</v>
      </c>
      <c r="D7">
        <f t="shared" si="1"/>
        <v>3860</v>
      </c>
      <c r="E7">
        <f t="shared" si="1"/>
        <v>2990</v>
      </c>
      <c r="F7">
        <f t="shared" si="1"/>
        <v>3180</v>
      </c>
      <c r="G7">
        <f>SUM(I2:I4)</f>
        <v>523500</v>
      </c>
    </row>
    <row r="8" spans="1:9" x14ac:dyDescent="0.3">
      <c r="A8" s="26" t="s">
        <v>101</v>
      </c>
      <c r="B8" s="65">
        <v>0</v>
      </c>
      <c r="C8" s="65">
        <v>0</v>
      </c>
      <c r="D8" s="65">
        <v>0</v>
      </c>
      <c r="E8" s="65">
        <v>10</v>
      </c>
      <c r="F8" s="65">
        <v>0</v>
      </c>
      <c r="G8" s="65">
        <v>0</v>
      </c>
    </row>
    <row r="9" spans="1:9" x14ac:dyDescent="0.3">
      <c r="A9" s="26" t="s">
        <v>102</v>
      </c>
      <c r="B9" s="65">
        <v>30</v>
      </c>
      <c r="C9" s="65">
        <v>180</v>
      </c>
      <c r="D9" s="65">
        <v>360</v>
      </c>
      <c r="E9" s="65">
        <v>0</v>
      </c>
      <c r="F9" s="65">
        <v>680</v>
      </c>
      <c r="G9" s="65">
        <v>123499.99999999997</v>
      </c>
    </row>
    <row r="10" spans="1:9" x14ac:dyDescent="0.3">
      <c r="A10" s="26" t="s">
        <v>69</v>
      </c>
      <c r="B10">
        <f>B7+B8-B9</f>
        <v>3200</v>
      </c>
      <c r="C10">
        <f t="shared" ref="C10:G10" si="2">C7+C8-C9</f>
        <v>2500</v>
      </c>
      <c r="D10">
        <f t="shared" si="2"/>
        <v>3500</v>
      </c>
      <c r="E10">
        <f t="shared" si="2"/>
        <v>3000</v>
      </c>
      <c r="F10">
        <f t="shared" si="2"/>
        <v>2500</v>
      </c>
      <c r="G10">
        <f t="shared" si="2"/>
        <v>400000</v>
      </c>
    </row>
    <row r="11" spans="1:9" x14ac:dyDescent="0.3">
      <c r="A11" t="s">
        <v>103</v>
      </c>
      <c r="B11" s="66">
        <v>3200</v>
      </c>
      <c r="C11" s="66">
        <v>2500</v>
      </c>
      <c r="D11" s="66">
        <v>3500</v>
      </c>
      <c r="E11" s="66">
        <v>3000</v>
      </c>
      <c r="F11" s="66">
        <v>2500</v>
      </c>
      <c r="G11" s="66">
        <v>400000</v>
      </c>
    </row>
    <row r="13" spans="1:9" x14ac:dyDescent="0.3">
      <c r="A13" t="s">
        <v>106</v>
      </c>
    </row>
    <row r="14" spans="1:9" x14ac:dyDescent="0.3">
      <c r="A14" t="s">
        <v>17</v>
      </c>
      <c r="B14">
        <f>B$8/B$11</f>
        <v>0</v>
      </c>
      <c r="C14">
        <f t="shared" ref="C14:G14" si="3">C$8/C$11</f>
        <v>0</v>
      </c>
      <c r="D14">
        <f t="shared" si="3"/>
        <v>0</v>
      </c>
      <c r="E14">
        <f t="shared" si="3"/>
        <v>3.3333333333333335E-3</v>
      </c>
      <c r="F14">
        <f t="shared" si="3"/>
        <v>0</v>
      </c>
      <c r="G14">
        <f t="shared" si="3"/>
        <v>0</v>
      </c>
    </row>
    <row r="15" spans="1:9" x14ac:dyDescent="0.3">
      <c r="A15" t="s">
        <v>18</v>
      </c>
      <c r="B15">
        <f>B$9/B$11</f>
        <v>9.3749999999999997E-3</v>
      </c>
      <c r="C15">
        <f t="shared" ref="C15:G15" si="4">C$9/C$11</f>
        <v>7.1999999999999995E-2</v>
      </c>
      <c r="D15">
        <f t="shared" si="4"/>
        <v>0.10285714285714286</v>
      </c>
      <c r="E15">
        <f t="shared" si="4"/>
        <v>0</v>
      </c>
      <c r="F15">
        <f>F$9/F$11</f>
        <v>0.27200000000000002</v>
      </c>
      <c r="G15">
        <f t="shared" si="4"/>
        <v>0.30874999999999991</v>
      </c>
    </row>
    <row r="17" spans="1:7" x14ac:dyDescent="0.3">
      <c r="A17" t="s">
        <v>29</v>
      </c>
    </row>
    <row r="18" spans="1:7" x14ac:dyDescent="0.3">
      <c r="A18" t="s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1" spans="1:7" x14ac:dyDescent="0.3">
      <c r="A21" t="s">
        <v>20</v>
      </c>
      <c r="B21" s="64">
        <f>SUMPRODUCT(B14:G15,B18:G19)</f>
        <v>3.3333333333333335E-3</v>
      </c>
    </row>
    <row r="25" spans="1:7" x14ac:dyDescent="0.3">
      <c r="D25" s="64"/>
      <c r="E25" t="s">
        <v>20</v>
      </c>
    </row>
    <row r="26" spans="1:7" x14ac:dyDescent="0.3">
      <c r="D26" s="65"/>
      <c r="E26" t="s">
        <v>116</v>
      </c>
    </row>
    <row r="27" spans="1:7" x14ac:dyDescent="0.3">
      <c r="D27" s="66"/>
      <c r="E27" t="s">
        <v>117</v>
      </c>
    </row>
  </sheetData>
  <phoneticPr fontId="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6D65-A763-4AFE-B72C-B636D7F324A5}">
  <dimension ref="A1:E7"/>
  <sheetViews>
    <sheetView workbookViewId="0">
      <selection activeCell="A8" sqref="A8"/>
    </sheetView>
  </sheetViews>
  <sheetFormatPr defaultRowHeight="14.4" x14ac:dyDescent="0.3"/>
  <cols>
    <col min="1" max="1" width="17" bestFit="1" customWidth="1"/>
  </cols>
  <sheetData>
    <row r="1" spans="1:5" x14ac:dyDescent="0.3">
      <c r="B1" t="s">
        <v>107</v>
      </c>
      <c r="C1" t="s">
        <v>108</v>
      </c>
      <c r="D1" t="s">
        <v>109</v>
      </c>
      <c r="E1" t="s">
        <v>110</v>
      </c>
    </row>
    <row r="2" spans="1:5" x14ac:dyDescent="0.3">
      <c r="A2" t="s">
        <v>107</v>
      </c>
      <c r="B2">
        <v>0</v>
      </c>
      <c r="C2">
        <v>30</v>
      </c>
      <c r="D2">
        <v>45</v>
      </c>
      <c r="E2">
        <v>60</v>
      </c>
    </row>
    <row r="3" spans="1:5" x14ac:dyDescent="0.3">
      <c r="A3" t="s">
        <v>108</v>
      </c>
      <c r="B3">
        <v>30</v>
      </c>
      <c r="C3">
        <v>0</v>
      </c>
      <c r="D3">
        <v>50</v>
      </c>
      <c r="E3">
        <v>20</v>
      </c>
    </row>
    <row r="4" spans="1:5" x14ac:dyDescent="0.3">
      <c r="A4" t="s">
        <v>109</v>
      </c>
      <c r="B4">
        <v>45</v>
      </c>
      <c r="C4">
        <v>50</v>
      </c>
      <c r="D4">
        <v>0</v>
      </c>
      <c r="E4">
        <v>75</v>
      </c>
    </row>
    <row r="5" spans="1:5" x14ac:dyDescent="0.3">
      <c r="A5" t="s">
        <v>110</v>
      </c>
      <c r="B5">
        <v>60</v>
      </c>
      <c r="C5">
        <v>20</v>
      </c>
      <c r="D5">
        <v>75</v>
      </c>
      <c r="E5">
        <v>0</v>
      </c>
    </row>
    <row r="6" spans="1:5" x14ac:dyDescent="0.3">
      <c r="A6" t="s">
        <v>111</v>
      </c>
      <c r="B6">
        <v>40</v>
      </c>
      <c r="C6">
        <v>22</v>
      </c>
      <c r="D6">
        <v>20</v>
      </c>
      <c r="E6">
        <v>26</v>
      </c>
    </row>
    <row r="7" spans="1:5" x14ac:dyDescent="0.3">
      <c r="A7" t="s">
        <v>112</v>
      </c>
      <c r="B7">
        <v>28</v>
      </c>
      <c r="C7">
        <v>24</v>
      </c>
      <c r="D7">
        <v>16</v>
      </c>
      <c r="E7">
        <v>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17AE-C091-4A3D-AF40-AE7C9C23885F}">
  <dimension ref="A1"/>
  <sheetViews>
    <sheetView tabSelected="1" workbookViewId="0">
      <selection activeCell="O25" sqref="O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CE70-C508-45CD-B785-EA1299C57606}">
  <dimension ref="A3:Q30"/>
  <sheetViews>
    <sheetView workbookViewId="0">
      <selection activeCell="B28" sqref="B28:C30"/>
    </sheetView>
  </sheetViews>
  <sheetFormatPr defaultRowHeight="14.4" x14ac:dyDescent="0.3"/>
  <cols>
    <col min="1" max="1" width="19.109375" bestFit="1" customWidth="1"/>
    <col min="2" max="6" width="12.109375" bestFit="1" customWidth="1"/>
    <col min="7" max="7" width="28.109375" bestFit="1" customWidth="1"/>
    <col min="8" max="8" width="15.88671875" bestFit="1" customWidth="1"/>
    <col min="9" max="9" width="13.109375" bestFit="1" customWidth="1"/>
    <col min="10" max="14" width="12.109375" bestFit="1" customWidth="1"/>
  </cols>
  <sheetData>
    <row r="3" spans="1:8" x14ac:dyDescent="0.3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</row>
    <row r="4" spans="1:8" x14ac:dyDescent="0.3">
      <c r="A4" s="32" t="s">
        <v>7</v>
      </c>
      <c r="B4" s="33">
        <v>450000</v>
      </c>
      <c r="C4" s="33">
        <v>310000</v>
      </c>
      <c r="D4" s="33">
        <v>275000</v>
      </c>
      <c r="E4" s="33">
        <v>187500</v>
      </c>
      <c r="F4" s="33">
        <v>135000</v>
      </c>
      <c r="G4" s="33">
        <v>1200000</v>
      </c>
    </row>
    <row r="5" spans="1:8" x14ac:dyDescent="0.3">
      <c r="A5" s="7"/>
    </row>
    <row r="6" spans="1:8" x14ac:dyDescent="0.3">
      <c r="A6" s="7"/>
    </row>
    <row r="7" spans="1:8" x14ac:dyDescent="0.3">
      <c r="A7" s="7"/>
    </row>
    <row r="8" spans="1:8" x14ac:dyDescent="0.3">
      <c r="A8" s="7"/>
    </row>
    <row r="9" spans="1:8" x14ac:dyDescent="0.3">
      <c r="A9" s="35" t="s">
        <v>8</v>
      </c>
      <c r="B9" s="36" t="s">
        <v>1</v>
      </c>
      <c r="C9" s="36" t="s">
        <v>2</v>
      </c>
      <c r="D9" s="36" t="s">
        <v>3</v>
      </c>
      <c r="E9" s="36" t="s">
        <v>4</v>
      </c>
      <c r="F9" s="36" t="s">
        <v>5</v>
      </c>
      <c r="G9" s="36" t="s">
        <v>9</v>
      </c>
      <c r="H9" s="8"/>
    </row>
    <row r="10" spans="1:8" x14ac:dyDescent="0.3">
      <c r="A10" s="37" t="s">
        <v>10</v>
      </c>
      <c r="B10" s="55">
        <v>450000</v>
      </c>
      <c r="C10" s="55">
        <v>310000</v>
      </c>
      <c r="D10" s="55">
        <v>192500</v>
      </c>
      <c r="E10" s="55">
        <v>131250</v>
      </c>
      <c r="F10" s="55">
        <v>116250</v>
      </c>
      <c r="G10" s="38">
        <f>SUM(B10:F10)</f>
        <v>1200000</v>
      </c>
      <c r="H10" s="10"/>
    </row>
    <row r="11" spans="1:8" x14ac:dyDescent="0.3">
      <c r="A11" s="37" t="s">
        <v>11</v>
      </c>
      <c r="B11" s="55">
        <v>0</v>
      </c>
      <c r="C11" s="55">
        <v>0</v>
      </c>
      <c r="D11" s="55">
        <v>82500</v>
      </c>
      <c r="E11" s="55">
        <v>56250</v>
      </c>
      <c r="F11" s="55">
        <v>18750</v>
      </c>
      <c r="G11" s="56">
        <v>0</v>
      </c>
      <c r="H11" s="3"/>
    </row>
    <row r="12" spans="1:8" x14ac:dyDescent="0.3">
      <c r="A12" s="37" t="s">
        <v>12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6">
        <v>0</v>
      </c>
      <c r="H12" s="3"/>
    </row>
    <row r="13" spans="1:8" x14ac:dyDescent="0.3">
      <c r="A13" s="37" t="s">
        <v>13</v>
      </c>
      <c r="B13" s="38">
        <f>B10+B11-B12</f>
        <v>450000</v>
      </c>
      <c r="C13" s="38">
        <f t="shared" ref="C13:G13" si="0">C10+C11-C12</f>
        <v>310000</v>
      </c>
      <c r="D13" s="38">
        <f t="shared" si="0"/>
        <v>275000</v>
      </c>
      <c r="E13" s="38">
        <f t="shared" si="0"/>
        <v>187500</v>
      </c>
      <c r="F13" s="38">
        <f t="shared" si="0"/>
        <v>135000</v>
      </c>
      <c r="G13" s="38">
        <f t="shared" si="0"/>
        <v>1200000</v>
      </c>
      <c r="H13" s="3"/>
    </row>
    <row r="14" spans="1:8" x14ac:dyDescent="0.3">
      <c r="A14" s="37" t="s">
        <v>14</v>
      </c>
      <c r="B14" s="57">
        <v>450000</v>
      </c>
      <c r="C14" s="57">
        <v>310000</v>
      </c>
      <c r="D14" s="57">
        <v>275000</v>
      </c>
      <c r="E14" s="57">
        <v>187500</v>
      </c>
      <c r="F14" s="57">
        <v>135000</v>
      </c>
      <c r="G14" s="58">
        <f>G4</f>
        <v>1200000</v>
      </c>
      <c r="H14" s="3"/>
    </row>
    <row r="15" spans="1:8" x14ac:dyDescent="0.3">
      <c r="A15" s="37" t="s">
        <v>15</v>
      </c>
      <c r="B15" s="59">
        <f>0.7*B14</f>
        <v>315000</v>
      </c>
      <c r="C15" s="59">
        <f t="shared" ref="C15:F15" si="1">0.7*C14</f>
        <v>217000</v>
      </c>
      <c r="D15" s="59">
        <f t="shared" si="1"/>
        <v>192500</v>
      </c>
      <c r="E15" s="59">
        <f t="shared" si="1"/>
        <v>131250</v>
      </c>
      <c r="F15" s="59">
        <f t="shared" si="1"/>
        <v>94500</v>
      </c>
      <c r="G15" s="60"/>
      <c r="H15" s="3"/>
    </row>
    <row r="16" spans="1:8" x14ac:dyDescent="0.3">
      <c r="A16" s="3"/>
      <c r="B16" s="3"/>
      <c r="C16" s="3"/>
      <c r="D16" s="3"/>
      <c r="E16" s="3"/>
      <c r="F16" s="3"/>
      <c r="G16" s="3"/>
      <c r="H16" s="3"/>
    </row>
    <row r="17" spans="1:17" x14ac:dyDescent="0.3">
      <c r="A17" s="2" t="s">
        <v>16</v>
      </c>
      <c r="B17" s="3"/>
      <c r="C17" s="3"/>
      <c r="D17" s="3"/>
      <c r="E17" s="3"/>
      <c r="F17" s="3"/>
      <c r="G17" s="3"/>
      <c r="H17" s="3"/>
    </row>
    <row r="18" spans="1:17" x14ac:dyDescent="0.3">
      <c r="A18" s="4" t="s">
        <v>17</v>
      </c>
      <c r="B18" s="5">
        <f>B11/B14</f>
        <v>0</v>
      </c>
      <c r="C18" s="5">
        <f t="shared" ref="C18:G18" si="2">C11/C14</f>
        <v>0</v>
      </c>
      <c r="D18" s="5">
        <f t="shared" si="2"/>
        <v>0.3</v>
      </c>
      <c r="E18" s="5">
        <f t="shared" si="2"/>
        <v>0.3</v>
      </c>
      <c r="F18" s="5">
        <f t="shared" si="2"/>
        <v>0.1388888888888889</v>
      </c>
      <c r="G18" s="5">
        <f>G11/G14</f>
        <v>0</v>
      </c>
      <c r="H18" s="3"/>
    </row>
    <row r="19" spans="1:17" x14ac:dyDescent="0.3">
      <c r="A19" s="4" t="s">
        <v>18</v>
      </c>
      <c r="B19" s="5">
        <f>B12*B14</f>
        <v>0</v>
      </c>
      <c r="C19" s="5">
        <f t="shared" ref="C19:E19" si="3">C12*C14</f>
        <v>0</v>
      </c>
      <c r="D19" s="5">
        <f t="shared" si="3"/>
        <v>0</v>
      </c>
      <c r="E19" s="5">
        <f t="shared" si="3"/>
        <v>0</v>
      </c>
      <c r="F19" s="5">
        <f>F12*F14</f>
        <v>0</v>
      </c>
      <c r="G19" s="5">
        <f>G12*G14</f>
        <v>0</v>
      </c>
      <c r="H19" s="3"/>
    </row>
    <row r="20" spans="1:17" x14ac:dyDescent="0.3">
      <c r="A20" s="3"/>
      <c r="B20" s="3"/>
      <c r="C20" s="3"/>
      <c r="D20" s="3"/>
      <c r="E20" s="3"/>
      <c r="F20" s="3"/>
      <c r="G20" s="3"/>
      <c r="H20" s="3"/>
    </row>
    <row r="21" spans="1:17" x14ac:dyDescent="0.3">
      <c r="A21" s="2" t="s">
        <v>19</v>
      </c>
      <c r="B21" s="3"/>
      <c r="C21" s="3"/>
      <c r="D21" s="3"/>
      <c r="E21" s="3"/>
      <c r="F21" s="3"/>
      <c r="G21" s="3"/>
      <c r="H21" s="3"/>
    </row>
    <row r="22" spans="1:17" x14ac:dyDescent="0.3">
      <c r="A22" s="4" t="s">
        <v>17</v>
      </c>
      <c r="B22" s="3">
        <v>4</v>
      </c>
      <c r="C22" s="3">
        <v>2</v>
      </c>
      <c r="D22" s="3">
        <v>2</v>
      </c>
      <c r="E22" s="3">
        <v>1</v>
      </c>
      <c r="F22" s="3">
        <v>1</v>
      </c>
      <c r="G22" s="3">
        <v>0</v>
      </c>
      <c r="H22" s="3"/>
    </row>
    <row r="23" spans="1:17" x14ac:dyDescent="0.3">
      <c r="A23" s="4" t="s">
        <v>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8</v>
      </c>
      <c r="H23" s="3"/>
    </row>
    <row r="24" spans="1:17" x14ac:dyDescent="0.3">
      <c r="A24" s="3"/>
      <c r="B24" s="3"/>
      <c r="C24" s="3"/>
      <c r="D24" s="3"/>
      <c r="E24" s="3"/>
      <c r="F24" s="3"/>
      <c r="G24" s="3"/>
      <c r="H24" s="3"/>
    </row>
    <row r="25" spans="1:17" x14ac:dyDescent="0.3">
      <c r="A25" s="3"/>
      <c r="B25" s="3"/>
      <c r="C25" s="3"/>
      <c r="D25" s="3"/>
      <c r="E25" s="3"/>
      <c r="F25" s="3"/>
      <c r="G25" s="3"/>
      <c r="H25" s="3"/>
    </row>
    <row r="26" spans="1:17" x14ac:dyDescent="0.3">
      <c r="A26" s="6" t="s">
        <v>20</v>
      </c>
      <c r="B26" s="51">
        <f>SUMPRODUCT(B18:G19,B22:G23)</f>
        <v>1.0388888888888888</v>
      </c>
      <c r="C26" s="3"/>
      <c r="D26" s="3"/>
      <c r="E26" s="3"/>
      <c r="F26" s="3"/>
      <c r="G26" s="3"/>
      <c r="H26" s="34" t="s">
        <v>114</v>
      </c>
      <c r="I26" s="34"/>
      <c r="J26" s="34"/>
      <c r="K26" s="34"/>
      <c r="L26" s="34"/>
      <c r="M26" s="34"/>
      <c r="N26" s="34"/>
      <c r="O26" s="34"/>
      <c r="P26" s="34"/>
      <c r="Q26" s="34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1"/>
      <c r="J27" s="1" t="s">
        <v>1</v>
      </c>
      <c r="K27" s="1" t="s">
        <v>2</v>
      </c>
      <c r="L27" s="1" t="s">
        <v>3</v>
      </c>
      <c r="M27" s="1" t="s">
        <v>4</v>
      </c>
      <c r="N27" s="1" t="s">
        <v>5</v>
      </c>
      <c r="O27" s="1" t="s">
        <v>115</v>
      </c>
    </row>
    <row r="28" spans="1:17" x14ac:dyDescent="0.3">
      <c r="B28" s="64"/>
      <c r="C28" t="s">
        <v>20</v>
      </c>
      <c r="I28" s="1" t="s">
        <v>10</v>
      </c>
      <c r="J28" s="1">
        <v>450000</v>
      </c>
      <c r="K28" s="1">
        <v>310000</v>
      </c>
      <c r="L28" s="1">
        <v>192500</v>
      </c>
      <c r="M28" s="1">
        <v>131250</v>
      </c>
      <c r="N28" s="1">
        <v>116250</v>
      </c>
      <c r="O28">
        <v>1200000</v>
      </c>
    </row>
    <row r="29" spans="1:17" x14ac:dyDescent="0.3">
      <c r="B29" s="65"/>
      <c r="C29" t="s">
        <v>116</v>
      </c>
    </row>
    <row r="30" spans="1:17" x14ac:dyDescent="0.3">
      <c r="B30" s="66"/>
      <c r="C30" t="s">
        <v>117</v>
      </c>
    </row>
  </sheetData>
  <mergeCells count="1">
    <mergeCell ref="H26:Q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78C5-02AF-4D54-B6AD-A20C718220D5}">
  <dimension ref="A3:Q30"/>
  <sheetViews>
    <sheetView topLeftCell="A11" workbookViewId="0">
      <selection activeCell="B28" sqref="B28:C30"/>
    </sheetView>
  </sheetViews>
  <sheetFormatPr defaultRowHeight="14.4" x14ac:dyDescent="0.3"/>
  <cols>
    <col min="1" max="1" width="19.109375" bestFit="1" customWidth="1"/>
    <col min="2" max="6" width="12.109375" bestFit="1" customWidth="1"/>
    <col min="7" max="7" width="28.109375" bestFit="1" customWidth="1"/>
    <col min="8" max="8" width="15.88671875" bestFit="1" customWidth="1"/>
    <col min="9" max="9" width="13.109375" bestFit="1" customWidth="1"/>
    <col min="10" max="14" width="12.109375" bestFit="1" customWidth="1"/>
  </cols>
  <sheetData>
    <row r="3" spans="1:8" x14ac:dyDescent="0.3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</row>
    <row r="4" spans="1:8" x14ac:dyDescent="0.3">
      <c r="A4" s="32" t="s">
        <v>7</v>
      </c>
      <c r="B4" s="33">
        <v>450000</v>
      </c>
      <c r="C4" s="33">
        <v>310000</v>
      </c>
      <c r="D4" s="33">
        <v>275000</v>
      </c>
      <c r="E4" s="33">
        <v>187500</v>
      </c>
      <c r="F4" s="33">
        <v>135000</v>
      </c>
      <c r="G4" s="33">
        <v>1200000</v>
      </c>
    </row>
    <row r="5" spans="1:8" x14ac:dyDescent="0.3">
      <c r="A5" s="7"/>
    </row>
    <row r="6" spans="1:8" x14ac:dyDescent="0.3">
      <c r="A6" s="7"/>
    </row>
    <row r="7" spans="1:8" x14ac:dyDescent="0.3">
      <c r="A7" s="7"/>
    </row>
    <row r="8" spans="1:8" x14ac:dyDescent="0.3">
      <c r="A8" s="7"/>
    </row>
    <row r="9" spans="1:8" x14ac:dyDescent="0.3">
      <c r="A9" s="35" t="s">
        <v>8</v>
      </c>
      <c r="B9" s="36" t="s">
        <v>1</v>
      </c>
      <c r="C9" s="36" t="s">
        <v>2</v>
      </c>
      <c r="D9" s="36" t="s">
        <v>3</v>
      </c>
      <c r="E9" s="36" t="s">
        <v>4</v>
      </c>
      <c r="F9" s="36" t="s">
        <v>5</v>
      </c>
      <c r="G9" s="36" t="s">
        <v>9</v>
      </c>
      <c r="H9" s="8"/>
    </row>
    <row r="10" spans="1:8" x14ac:dyDescent="0.3">
      <c r="A10" s="37" t="s">
        <v>10</v>
      </c>
      <c r="B10" s="55">
        <v>450000</v>
      </c>
      <c r="C10" s="55">
        <v>310000</v>
      </c>
      <c r="D10" s="55">
        <v>192500</v>
      </c>
      <c r="E10" s="55">
        <v>131250</v>
      </c>
      <c r="F10" s="55">
        <v>116250</v>
      </c>
      <c r="G10" s="38">
        <f>SUM(B10:F10)</f>
        <v>1200000</v>
      </c>
      <c r="H10" s="10"/>
    </row>
    <row r="11" spans="1:8" x14ac:dyDescent="0.3">
      <c r="A11" s="37" t="s">
        <v>11</v>
      </c>
      <c r="B11" s="55">
        <v>0</v>
      </c>
      <c r="C11" s="55">
        <v>0</v>
      </c>
      <c r="D11" s="55">
        <v>82500</v>
      </c>
      <c r="E11" s="55">
        <v>56250</v>
      </c>
      <c r="F11" s="55">
        <v>18750</v>
      </c>
      <c r="G11" s="56">
        <v>0</v>
      </c>
      <c r="H11" s="3"/>
    </row>
    <row r="12" spans="1:8" x14ac:dyDescent="0.3">
      <c r="A12" s="37" t="s">
        <v>12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6">
        <v>0</v>
      </c>
      <c r="H12" s="3"/>
    </row>
    <row r="13" spans="1:8" x14ac:dyDescent="0.3">
      <c r="A13" s="37" t="s">
        <v>13</v>
      </c>
      <c r="B13" s="38">
        <f>B10+B11-B12</f>
        <v>450000</v>
      </c>
      <c r="C13" s="38">
        <f t="shared" ref="C13:G13" si="0">C10+C11-C12</f>
        <v>310000</v>
      </c>
      <c r="D13" s="38">
        <f t="shared" si="0"/>
        <v>275000</v>
      </c>
      <c r="E13" s="38">
        <f t="shared" si="0"/>
        <v>187500</v>
      </c>
      <c r="F13" s="38">
        <f t="shared" si="0"/>
        <v>135000</v>
      </c>
      <c r="G13" s="38">
        <f t="shared" si="0"/>
        <v>1200000</v>
      </c>
      <c r="H13" s="3"/>
    </row>
    <row r="14" spans="1:8" x14ac:dyDescent="0.3">
      <c r="A14" s="37" t="s">
        <v>14</v>
      </c>
      <c r="B14" s="57">
        <v>450000</v>
      </c>
      <c r="C14" s="57">
        <v>310000</v>
      </c>
      <c r="D14" s="57">
        <v>275000</v>
      </c>
      <c r="E14" s="57">
        <v>187500</v>
      </c>
      <c r="F14" s="57">
        <v>135000</v>
      </c>
      <c r="G14" s="58">
        <f>G4</f>
        <v>1200000</v>
      </c>
      <c r="H14" s="3"/>
    </row>
    <row r="15" spans="1:8" x14ac:dyDescent="0.3">
      <c r="A15" s="37" t="s">
        <v>15</v>
      </c>
      <c r="B15" s="59">
        <f>0.7*B14</f>
        <v>315000</v>
      </c>
      <c r="C15" s="59">
        <f t="shared" ref="C15:F15" si="1">0.7*C14</f>
        <v>217000</v>
      </c>
      <c r="D15" s="59">
        <f t="shared" si="1"/>
        <v>192500</v>
      </c>
      <c r="E15" s="59">
        <f t="shared" si="1"/>
        <v>131250</v>
      </c>
      <c r="F15" s="59">
        <f t="shared" si="1"/>
        <v>94500</v>
      </c>
      <c r="G15" s="60"/>
      <c r="H15" s="3"/>
    </row>
    <row r="16" spans="1:8" x14ac:dyDescent="0.3">
      <c r="A16" s="3"/>
      <c r="B16" s="3"/>
      <c r="C16" s="3"/>
      <c r="D16" s="3"/>
      <c r="E16" s="3"/>
      <c r="F16" s="3"/>
      <c r="G16" s="3"/>
      <c r="H16" s="3"/>
    </row>
    <row r="17" spans="1:17" x14ac:dyDescent="0.3">
      <c r="A17" s="2" t="s">
        <v>16</v>
      </c>
      <c r="B17" s="3"/>
      <c r="C17" s="3"/>
      <c r="D17" s="3"/>
      <c r="E17" s="3"/>
      <c r="F17" s="3"/>
      <c r="G17" s="3"/>
      <c r="H17" s="3"/>
    </row>
    <row r="18" spans="1:17" x14ac:dyDescent="0.3">
      <c r="A18" s="4" t="s">
        <v>17</v>
      </c>
      <c r="B18" s="5">
        <f>B11/B14</f>
        <v>0</v>
      </c>
      <c r="C18" s="5">
        <f t="shared" ref="C18:G18" si="2">C11/C14</f>
        <v>0</v>
      </c>
      <c r="D18" s="5">
        <f t="shared" si="2"/>
        <v>0.3</v>
      </c>
      <c r="E18" s="5">
        <f t="shared" si="2"/>
        <v>0.3</v>
      </c>
      <c r="F18" s="5">
        <f t="shared" si="2"/>
        <v>0.1388888888888889</v>
      </c>
      <c r="G18" s="5">
        <f>G11/G14</f>
        <v>0</v>
      </c>
      <c r="H18" s="3"/>
    </row>
    <row r="19" spans="1:17" x14ac:dyDescent="0.3">
      <c r="A19" s="4" t="s">
        <v>18</v>
      </c>
      <c r="B19" s="5">
        <f>B12*B14</f>
        <v>0</v>
      </c>
      <c r="C19" s="5">
        <f t="shared" ref="C19:E19" si="3">C12*C14</f>
        <v>0</v>
      </c>
      <c r="D19" s="5">
        <f t="shared" si="3"/>
        <v>0</v>
      </c>
      <c r="E19" s="5">
        <f t="shared" si="3"/>
        <v>0</v>
      </c>
      <c r="F19" s="5">
        <f>F12*F14</f>
        <v>0</v>
      </c>
      <c r="G19" s="5">
        <f>G12*G14</f>
        <v>0</v>
      </c>
      <c r="H19" s="3"/>
    </row>
    <row r="20" spans="1:17" x14ac:dyDescent="0.3">
      <c r="A20" s="3"/>
      <c r="B20" s="3"/>
      <c r="C20" s="3"/>
      <c r="D20" s="3"/>
      <c r="E20" s="3"/>
      <c r="F20" s="3"/>
      <c r="G20" s="3"/>
      <c r="H20" s="3"/>
    </row>
    <row r="21" spans="1:17" x14ac:dyDescent="0.3">
      <c r="A21" s="2" t="s">
        <v>19</v>
      </c>
      <c r="B21" s="3"/>
      <c r="C21" s="3"/>
      <c r="D21" s="3"/>
      <c r="E21" s="3"/>
      <c r="F21" s="3"/>
      <c r="G21" s="3"/>
      <c r="H21" s="3"/>
    </row>
    <row r="22" spans="1:17" x14ac:dyDescent="0.3">
      <c r="A22" s="4" t="s">
        <v>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/>
    </row>
    <row r="23" spans="1:17" x14ac:dyDescent="0.3">
      <c r="A23" s="4" t="s">
        <v>18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/>
    </row>
    <row r="24" spans="1:17" x14ac:dyDescent="0.3">
      <c r="A24" s="3"/>
      <c r="B24" s="3"/>
      <c r="C24" s="3"/>
      <c r="D24" s="3"/>
      <c r="E24" s="3"/>
      <c r="F24" s="3"/>
      <c r="G24" s="3"/>
      <c r="H24" s="3"/>
    </row>
    <row r="25" spans="1:17" x14ac:dyDescent="0.3">
      <c r="A25" s="3"/>
      <c r="B25" s="3"/>
      <c r="C25" s="3"/>
      <c r="D25" s="3"/>
      <c r="E25" s="3"/>
      <c r="F25" s="3"/>
      <c r="G25" s="3"/>
      <c r="H25" s="3"/>
    </row>
    <row r="26" spans="1:17" x14ac:dyDescent="0.3">
      <c r="A26" s="6" t="s">
        <v>20</v>
      </c>
      <c r="B26" s="51">
        <f>SUMPRODUCT(B18:G19,B22:G23)</f>
        <v>0</v>
      </c>
      <c r="C26" s="3"/>
      <c r="D26" s="3"/>
      <c r="E26" s="3"/>
      <c r="F26" s="3"/>
      <c r="G26" s="3"/>
      <c r="H26" s="34" t="s">
        <v>114</v>
      </c>
      <c r="I26" s="34"/>
      <c r="J26" s="34"/>
      <c r="K26" s="34"/>
      <c r="L26" s="34"/>
      <c r="M26" s="34"/>
      <c r="N26" s="34"/>
      <c r="O26" s="34"/>
      <c r="P26" s="34"/>
      <c r="Q26" s="34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1"/>
      <c r="J27" s="1" t="s">
        <v>1</v>
      </c>
      <c r="K27" s="1" t="s">
        <v>2</v>
      </c>
      <c r="L27" s="1" t="s">
        <v>3</v>
      </c>
      <c r="M27" s="1" t="s">
        <v>4</v>
      </c>
      <c r="N27" s="1" t="s">
        <v>5</v>
      </c>
      <c r="O27" s="1" t="s">
        <v>115</v>
      </c>
    </row>
    <row r="28" spans="1:17" x14ac:dyDescent="0.3">
      <c r="B28" s="64"/>
      <c r="C28" t="s">
        <v>20</v>
      </c>
      <c r="I28" s="1" t="s">
        <v>10</v>
      </c>
      <c r="J28" s="1">
        <v>450000</v>
      </c>
      <c r="K28" s="1">
        <v>310000</v>
      </c>
      <c r="L28" s="1">
        <v>192500</v>
      </c>
      <c r="M28" s="1">
        <v>131250</v>
      </c>
      <c r="N28" s="1">
        <v>116250</v>
      </c>
      <c r="O28">
        <v>1200000</v>
      </c>
    </row>
    <row r="29" spans="1:17" x14ac:dyDescent="0.3">
      <c r="B29" s="65"/>
      <c r="C29" t="s">
        <v>116</v>
      </c>
    </row>
    <row r="30" spans="1:17" x14ac:dyDescent="0.3">
      <c r="B30" s="66"/>
      <c r="C30" t="s">
        <v>117</v>
      </c>
    </row>
  </sheetData>
  <mergeCells count="1">
    <mergeCell ref="H26:Q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331F-0910-4042-B3F5-71978B668A4A}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7B33-EF0E-4A48-9391-356F70B48416}">
  <dimension ref="A1:M29"/>
  <sheetViews>
    <sheetView workbookViewId="0">
      <selection activeCell="B25" sqref="B25:C27"/>
    </sheetView>
  </sheetViews>
  <sheetFormatPr defaultRowHeight="14.4" x14ac:dyDescent="0.3"/>
  <cols>
    <col min="1" max="1" width="20" bestFit="1" customWidth="1"/>
    <col min="5" max="5" width="8.6640625" bestFit="1" customWidth="1"/>
    <col min="6" max="6" width="5.6640625" customWidth="1"/>
    <col min="7" max="8" width="20" bestFit="1" customWidth="1"/>
    <col min="13" max="13" width="15.33203125" bestFit="1" customWidth="1"/>
  </cols>
  <sheetData>
    <row r="1" spans="1:13" x14ac:dyDescent="0.3">
      <c r="A1" s="39"/>
      <c r="B1" s="40" t="s">
        <v>21</v>
      </c>
      <c r="C1" s="40" t="s">
        <v>22</v>
      </c>
      <c r="D1" s="40" t="s">
        <v>23</v>
      </c>
      <c r="E1" s="39"/>
      <c r="F1" s="3"/>
      <c r="G1" s="3"/>
      <c r="H1" s="12"/>
      <c r="I1" s="12"/>
      <c r="J1" s="12"/>
      <c r="K1" s="3"/>
      <c r="M1" s="3"/>
    </row>
    <row r="2" spans="1:13" x14ac:dyDescent="0.3">
      <c r="A2" s="41" t="s">
        <v>24</v>
      </c>
      <c r="B2" s="56">
        <v>250</v>
      </c>
      <c r="C2" s="56">
        <v>0</v>
      </c>
      <c r="D2" s="56">
        <v>250</v>
      </c>
      <c r="E2" s="56">
        <f>SUM(B2:D2)</f>
        <v>500</v>
      </c>
      <c r="F2" s="3"/>
      <c r="G2" s="13"/>
      <c r="H2" s="3"/>
      <c r="I2" s="3"/>
      <c r="J2" s="3"/>
      <c r="K2" s="3"/>
      <c r="M2" s="3"/>
    </row>
    <row r="3" spans="1:13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M3" s="3"/>
    </row>
    <row r="4" spans="1:13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M4" s="3"/>
    </row>
    <row r="5" spans="1:13" x14ac:dyDescent="0.3">
      <c r="A5" s="42" t="s">
        <v>25</v>
      </c>
      <c r="B5" s="39"/>
      <c r="C5" s="39"/>
      <c r="D5" s="39"/>
      <c r="E5" s="40" t="s">
        <v>26</v>
      </c>
      <c r="F5" s="12"/>
      <c r="G5" s="14"/>
      <c r="H5" s="3"/>
      <c r="I5" s="3"/>
      <c r="J5" s="3"/>
      <c r="K5" s="12"/>
      <c r="M5" s="12"/>
    </row>
    <row r="6" spans="1:13" x14ac:dyDescent="0.3">
      <c r="A6" s="41" t="s">
        <v>31</v>
      </c>
      <c r="B6" s="43">
        <v>0.75</v>
      </c>
      <c r="C6" s="43">
        <v>0.87</v>
      </c>
      <c r="D6" s="43">
        <v>0.98</v>
      </c>
      <c r="E6" s="44">
        <f>SUMPRODUCT(B6:D6,$B$2:$D$2)</f>
        <v>432.5</v>
      </c>
      <c r="F6" s="16"/>
      <c r="G6" s="13"/>
      <c r="H6" s="15"/>
      <c r="I6" s="15"/>
      <c r="J6" s="15"/>
      <c r="K6" s="16"/>
    </row>
    <row r="7" spans="1:13" x14ac:dyDescent="0.3">
      <c r="A7" s="41" t="s">
        <v>32</v>
      </c>
      <c r="B7" s="45">
        <v>0.15</v>
      </c>
      <c r="C7" s="45">
        <v>0.1</v>
      </c>
      <c r="D7" s="45">
        <v>0.05</v>
      </c>
      <c r="E7" s="46">
        <f>SUMPRODUCT(B7:D7,$B$2:$D$2)</f>
        <v>50</v>
      </c>
      <c r="F7" s="3"/>
      <c r="G7" s="13"/>
      <c r="H7" s="18"/>
      <c r="I7" s="18"/>
      <c r="J7" s="18"/>
      <c r="K7" s="21"/>
      <c r="M7" s="16"/>
    </row>
    <row r="8" spans="1:13" x14ac:dyDescent="0.3">
      <c r="A8" s="13"/>
      <c r="B8" s="18"/>
      <c r="C8" s="18"/>
      <c r="D8" s="18"/>
      <c r="E8" s="3"/>
      <c r="F8" s="3"/>
      <c r="G8" s="13"/>
      <c r="H8" s="18"/>
      <c r="I8" s="18"/>
      <c r="J8" s="18"/>
      <c r="K8" s="3"/>
      <c r="M8" s="3"/>
    </row>
    <row r="9" spans="1:13" x14ac:dyDescent="0.3">
      <c r="A9" s="41" t="s">
        <v>33</v>
      </c>
      <c r="B9" s="45">
        <v>0.7</v>
      </c>
      <c r="C9" s="45">
        <v>0.75</v>
      </c>
      <c r="D9" s="45">
        <v>0.8</v>
      </c>
      <c r="E9" s="39">
        <f>SUMPRODUCT(B9:D9,$B$2:$D$2)</f>
        <v>375</v>
      </c>
      <c r="F9" s="3"/>
      <c r="G9" s="13"/>
      <c r="H9" s="18"/>
      <c r="I9" s="18"/>
      <c r="J9" s="18"/>
      <c r="K9" s="3"/>
      <c r="M9" s="3"/>
    </row>
    <row r="10" spans="1:13" x14ac:dyDescent="0.3">
      <c r="A10" s="41" t="s">
        <v>34</v>
      </c>
      <c r="B10" s="45">
        <v>0.12</v>
      </c>
      <c r="C10" s="45">
        <v>0.1</v>
      </c>
      <c r="D10" s="45">
        <v>0.08</v>
      </c>
      <c r="E10" s="39">
        <f t="shared" ref="E10:E11" si="0">SUMPRODUCT(B10:D10,$B$2:$D$2)</f>
        <v>50</v>
      </c>
      <c r="F10" s="3"/>
      <c r="G10" s="13"/>
      <c r="H10" s="18"/>
      <c r="I10" s="18"/>
      <c r="J10" s="18"/>
      <c r="K10" s="3"/>
      <c r="M10" s="3"/>
    </row>
    <row r="11" spans="1:13" x14ac:dyDescent="0.3">
      <c r="A11" s="41" t="s">
        <v>35</v>
      </c>
      <c r="B11" s="45">
        <v>0.03</v>
      </c>
      <c r="C11" s="45">
        <v>0.05</v>
      </c>
      <c r="D11" s="45">
        <v>7.0000000000000007E-2</v>
      </c>
      <c r="E11" s="39">
        <f t="shared" si="0"/>
        <v>25</v>
      </c>
      <c r="F11" s="3"/>
      <c r="G11" s="13"/>
      <c r="H11" s="18"/>
      <c r="I11" s="18"/>
      <c r="J11" s="18"/>
      <c r="K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M12" s="3"/>
    </row>
    <row r="13" spans="1:13" x14ac:dyDescent="0.3">
      <c r="A13" s="42" t="s">
        <v>36</v>
      </c>
      <c r="B13" s="40" t="s">
        <v>37</v>
      </c>
      <c r="C13" s="40" t="s">
        <v>38</v>
      </c>
      <c r="D13" s="3"/>
      <c r="E13" s="3"/>
      <c r="F13" s="3"/>
      <c r="G13" s="14"/>
      <c r="H13" s="12"/>
      <c r="I13" s="12"/>
      <c r="J13" s="3"/>
      <c r="K13" s="3"/>
      <c r="M13" s="3"/>
    </row>
    <row r="14" spans="1:13" x14ac:dyDescent="0.3">
      <c r="A14" s="41" t="s">
        <v>39</v>
      </c>
      <c r="B14" s="39">
        <f>SUM(B2:D2)</f>
        <v>500</v>
      </c>
      <c r="C14" s="60">
        <v>500</v>
      </c>
      <c r="D14" s="3"/>
      <c r="E14" s="3"/>
      <c r="F14" s="3"/>
      <c r="G14" s="13"/>
      <c r="H14" s="3"/>
      <c r="I14" s="3"/>
      <c r="J14" s="3"/>
      <c r="K14" s="3"/>
      <c r="M14" s="3"/>
    </row>
    <row r="15" spans="1:13" x14ac:dyDescent="0.3">
      <c r="A15" s="41" t="s">
        <v>40</v>
      </c>
      <c r="B15" s="39">
        <f>SUMPRODUCT(B2:D2,B9:D9)</f>
        <v>375</v>
      </c>
      <c r="C15" s="60">
        <f>75%*B14</f>
        <v>375</v>
      </c>
      <c r="D15" s="3"/>
      <c r="E15" s="3"/>
      <c r="F15" s="3"/>
      <c r="G15" s="13"/>
      <c r="H15" s="3"/>
      <c r="I15" s="3"/>
      <c r="J15" s="3"/>
      <c r="K15" s="3"/>
      <c r="M15" s="3"/>
    </row>
    <row r="16" spans="1:13" x14ac:dyDescent="0.3">
      <c r="A16" s="41" t="s">
        <v>41</v>
      </c>
      <c r="B16" s="39">
        <f>SUMPRODUCT(B10:D10,$B$2:$D$2)</f>
        <v>50</v>
      </c>
      <c r="C16" s="60">
        <f>10%*B14</f>
        <v>50</v>
      </c>
      <c r="D16" s="3"/>
      <c r="E16" s="3"/>
      <c r="F16" s="3"/>
      <c r="G16" s="13"/>
      <c r="H16" s="3"/>
      <c r="I16" s="3"/>
      <c r="J16" s="3"/>
      <c r="K16" s="3"/>
      <c r="M16" s="3"/>
    </row>
    <row r="17" spans="1:13" x14ac:dyDescent="0.3">
      <c r="A17" s="41" t="s">
        <v>42</v>
      </c>
      <c r="B17" s="39">
        <f>SUMPRODUCT(B11:D11,$B$2:$D$2)</f>
        <v>25</v>
      </c>
      <c r="C17" s="60">
        <f>10%*B14</f>
        <v>50</v>
      </c>
      <c r="D17" s="3"/>
      <c r="E17" s="3"/>
      <c r="F17" s="3"/>
      <c r="G17" s="13"/>
      <c r="H17" s="3"/>
      <c r="I17" s="3"/>
      <c r="J17" s="3"/>
      <c r="K17" s="3"/>
      <c r="M17" s="3"/>
    </row>
    <row r="18" spans="1:13" x14ac:dyDescent="0.3">
      <c r="A18" s="13"/>
      <c r="B18" s="3"/>
      <c r="C18" s="3"/>
      <c r="D18" s="3"/>
      <c r="E18" s="3"/>
      <c r="F18" s="3"/>
      <c r="G18" s="13"/>
      <c r="H18" s="3"/>
      <c r="I18" s="3"/>
      <c r="J18" s="3"/>
      <c r="K18" s="3"/>
      <c r="M18" s="3"/>
    </row>
    <row r="19" spans="1:13" x14ac:dyDescent="0.3">
      <c r="C19" s="3"/>
      <c r="D19" s="3"/>
      <c r="E19" s="3"/>
      <c r="F19" s="3"/>
      <c r="I19" s="3"/>
      <c r="J19" s="3"/>
      <c r="K19" s="3"/>
      <c r="M19" s="3"/>
    </row>
    <row r="20" spans="1:13" x14ac:dyDescent="0.3">
      <c r="C20" s="3"/>
      <c r="D20" s="3"/>
      <c r="E20" s="3"/>
      <c r="F20" s="3"/>
      <c r="I20" s="3"/>
      <c r="J20" s="3"/>
      <c r="K20" s="3"/>
      <c r="M20" s="3"/>
    </row>
    <row r="21" spans="1:13" x14ac:dyDescent="0.3">
      <c r="A21" s="47" t="s">
        <v>43</v>
      </c>
      <c r="B21" s="47">
        <f>500</f>
        <v>500</v>
      </c>
      <c r="C21" s="47"/>
      <c r="D21" s="47"/>
    </row>
    <row r="22" spans="1:13" x14ac:dyDescent="0.3">
      <c r="A22" s="48" t="s">
        <v>44</v>
      </c>
      <c r="B22" s="61">
        <f>E6/B21</f>
        <v>0.86499999999999999</v>
      </c>
      <c r="C22" s="49" t="s">
        <v>51</v>
      </c>
      <c r="D22" s="49"/>
      <c r="G22" s="19"/>
      <c r="H22" s="23"/>
    </row>
    <row r="23" spans="1:13" x14ac:dyDescent="0.3">
      <c r="A23" s="48" t="s">
        <v>45</v>
      </c>
      <c r="B23" s="50">
        <f>E7/B21</f>
        <v>0.1</v>
      </c>
      <c r="C23" s="47"/>
      <c r="D23" s="47"/>
      <c r="G23" s="19"/>
      <c r="H23" s="5"/>
    </row>
    <row r="25" spans="1:13" x14ac:dyDescent="0.3">
      <c r="B25" s="64"/>
      <c r="C25" t="s">
        <v>20</v>
      </c>
    </row>
    <row r="26" spans="1:13" x14ac:dyDescent="0.3">
      <c r="B26" s="65"/>
      <c r="C26" t="s">
        <v>116</v>
      </c>
    </row>
    <row r="27" spans="1:13" x14ac:dyDescent="0.3">
      <c r="B27" s="66"/>
      <c r="C27" t="s">
        <v>117</v>
      </c>
    </row>
    <row r="28" spans="1:13" x14ac:dyDescent="0.3">
      <c r="B28" s="30"/>
      <c r="C28" s="30"/>
      <c r="D28" s="30"/>
      <c r="E28" s="30"/>
      <c r="F28" s="30"/>
      <c r="G28" s="30"/>
      <c r="H28" s="30"/>
      <c r="I28" s="30"/>
    </row>
    <row r="29" spans="1:13" x14ac:dyDescent="0.3">
      <c r="B29" s="30"/>
      <c r="C29" s="30"/>
      <c r="D29" s="30"/>
      <c r="E29" s="30"/>
      <c r="F29" s="30"/>
      <c r="G29" s="30"/>
      <c r="H29" s="30"/>
      <c r="I29" s="30"/>
    </row>
  </sheetData>
  <mergeCells count="2">
    <mergeCell ref="B28:I29"/>
    <mergeCell ref="C22:D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CA26-2836-4DA1-8C99-3343A347EA92}">
  <dimension ref="A1:I29"/>
  <sheetViews>
    <sheetView workbookViewId="0">
      <selection activeCell="F15" sqref="F15:G17"/>
    </sheetView>
  </sheetViews>
  <sheetFormatPr defaultRowHeight="14.4" x14ac:dyDescent="0.3"/>
  <cols>
    <col min="1" max="1" width="20" bestFit="1" customWidth="1"/>
  </cols>
  <sheetData>
    <row r="1" spans="1:9" x14ac:dyDescent="0.3">
      <c r="A1" s="3"/>
      <c r="B1" s="12" t="s">
        <v>21</v>
      </c>
      <c r="C1" s="12" t="s">
        <v>22</v>
      </c>
      <c r="D1" s="12" t="s">
        <v>23</v>
      </c>
      <c r="E1" s="3"/>
      <c r="F1" s="3"/>
      <c r="G1" s="3"/>
      <c r="H1" s="12"/>
      <c r="I1" s="12"/>
    </row>
    <row r="2" spans="1:9" x14ac:dyDescent="0.3">
      <c r="A2" s="13" t="s">
        <v>24</v>
      </c>
      <c r="B2" s="62">
        <v>0</v>
      </c>
      <c r="C2" s="62">
        <v>0</v>
      </c>
      <c r="D2" s="62">
        <v>500</v>
      </c>
      <c r="E2" s="62">
        <f>SUM(B2:D2)</f>
        <v>500</v>
      </c>
      <c r="F2" s="3"/>
      <c r="G2" s="1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x14ac:dyDescent="0.3">
      <c r="A4" s="3"/>
      <c r="B4" s="3"/>
      <c r="C4" s="3"/>
      <c r="D4" s="3"/>
      <c r="E4" s="3"/>
      <c r="F4" s="3"/>
      <c r="G4" s="3"/>
      <c r="H4" s="3"/>
      <c r="I4" s="3"/>
    </row>
    <row r="5" spans="1:9" x14ac:dyDescent="0.3">
      <c r="A5" s="14" t="s">
        <v>25</v>
      </c>
      <c r="B5" s="3"/>
      <c r="C5" s="3"/>
      <c r="D5" s="3"/>
      <c r="E5" s="12" t="s">
        <v>26</v>
      </c>
      <c r="F5" s="12"/>
      <c r="G5" s="14"/>
      <c r="H5" s="3"/>
      <c r="I5" s="3"/>
    </row>
    <row r="6" spans="1:9" x14ac:dyDescent="0.3">
      <c r="A6" s="13" t="s">
        <v>31</v>
      </c>
      <c r="B6" s="15">
        <v>0.75</v>
      </c>
      <c r="C6" s="15">
        <v>0.87</v>
      </c>
      <c r="D6" s="15">
        <v>0.98</v>
      </c>
      <c r="E6" s="16">
        <f>SUMPRODUCT(B6:D6,$B$2:$D$2)</f>
        <v>490</v>
      </c>
      <c r="F6" s="16"/>
      <c r="G6" s="13"/>
      <c r="H6" s="15"/>
      <c r="I6" s="15"/>
    </row>
    <row r="7" spans="1:9" x14ac:dyDescent="0.3">
      <c r="A7" s="13" t="s">
        <v>32</v>
      </c>
      <c r="B7" s="18">
        <v>0.15</v>
      </c>
      <c r="C7" s="18">
        <v>0.1</v>
      </c>
      <c r="D7" s="18">
        <v>0.05</v>
      </c>
      <c r="E7" s="21">
        <f>SUMPRODUCT(B7:D7,$B$2:$D$2)</f>
        <v>25</v>
      </c>
      <c r="F7" s="3"/>
      <c r="G7" s="13"/>
      <c r="H7" s="18"/>
      <c r="I7" s="18"/>
    </row>
    <row r="8" spans="1:9" x14ac:dyDescent="0.3">
      <c r="A8" s="13"/>
      <c r="B8" s="18"/>
      <c r="C8" s="18"/>
      <c r="D8" s="18"/>
      <c r="E8" s="3"/>
      <c r="F8" s="3"/>
      <c r="G8" s="13"/>
      <c r="H8" s="18"/>
      <c r="I8" s="18"/>
    </row>
    <row r="9" spans="1:9" x14ac:dyDescent="0.3">
      <c r="A9" s="13" t="s">
        <v>33</v>
      </c>
      <c r="B9" s="18">
        <v>0.7</v>
      </c>
      <c r="C9" s="18">
        <v>0.75</v>
      </c>
      <c r="D9" s="18">
        <v>0.8</v>
      </c>
      <c r="E9" s="3">
        <f>SUMPRODUCT(B9:D9,$B$2:$D$2)</f>
        <v>400</v>
      </c>
      <c r="F9" s="3"/>
      <c r="G9" s="13"/>
      <c r="H9" s="18"/>
      <c r="I9" s="18"/>
    </row>
    <row r="10" spans="1:9" x14ac:dyDescent="0.3">
      <c r="A10" s="13" t="s">
        <v>34</v>
      </c>
      <c r="B10" s="18">
        <v>0.12</v>
      </c>
      <c r="C10" s="18">
        <v>0.1</v>
      </c>
      <c r="D10" s="18">
        <v>0.08</v>
      </c>
      <c r="E10" s="3">
        <f t="shared" ref="E10:E11" si="0">SUMPRODUCT(B10:D10,$B$2:$D$2)</f>
        <v>40</v>
      </c>
      <c r="F10" s="3"/>
      <c r="G10" s="13"/>
      <c r="H10" s="18"/>
      <c r="I10" s="18"/>
    </row>
    <row r="11" spans="1:9" x14ac:dyDescent="0.3">
      <c r="A11" s="13" t="s">
        <v>35</v>
      </c>
      <c r="B11" s="18">
        <v>0.03</v>
      </c>
      <c r="C11" s="18">
        <v>0.05</v>
      </c>
      <c r="D11" s="18">
        <v>7.0000000000000007E-2</v>
      </c>
      <c r="E11" s="3">
        <f t="shared" si="0"/>
        <v>35</v>
      </c>
      <c r="F11" s="3"/>
      <c r="G11" s="13"/>
      <c r="H11" s="18"/>
      <c r="I11" s="18"/>
    </row>
    <row r="12" spans="1:9" x14ac:dyDescent="0.3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3">
      <c r="A13" s="14" t="s">
        <v>36</v>
      </c>
      <c r="B13" s="12" t="s">
        <v>37</v>
      </c>
      <c r="C13" s="12" t="s">
        <v>38</v>
      </c>
      <c r="D13" s="3"/>
      <c r="E13" s="3"/>
      <c r="F13" s="3"/>
      <c r="G13" s="14"/>
      <c r="H13" s="12"/>
      <c r="I13" s="12"/>
    </row>
    <row r="14" spans="1:9" x14ac:dyDescent="0.3">
      <c r="A14" s="13" t="s">
        <v>39</v>
      </c>
      <c r="B14" s="3">
        <f>SUM(B2:D2)</f>
        <v>500</v>
      </c>
      <c r="C14" s="60">
        <v>500</v>
      </c>
      <c r="D14" s="3"/>
      <c r="E14" s="3"/>
      <c r="F14" s="3"/>
      <c r="G14" s="13"/>
      <c r="H14" s="3"/>
      <c r="I14" s="3"/>
    </row>
    <row r="15" spans="1:9" x14ac:dyDescent="0.3">
      <c r="A15" s="13" t="s">
        <v>40</v>
      </c>
      <c r="B15" s="3">
        <f>SUMPRODUCT(B2:D2,B9:D9)</f>
        <v>400</v>
      </c>
      <c r="C15" s="60">
        <f>75%*B14</f>
        <v>375</v>
      </c>
      <c r="D15" s="3"/>
      <c r="E15" s="3"/>
      <c r="F15" s="64"/>
      <c r="G15" t="s">
        <v>20</v>
      </c>
      <c r="H15" s="3"/>
      <c r="I15" s="3"/>
    </row>
    <row r="16" spans="1:9" x14ac:dyDescent="0.3">
      <c r="A16" s="13" t="s">
        <v>41</v>
      </c>
      <c r="B16" s="3">
        <f>SUMPRODUCT(B10:D10,$B$2:$D$2)</f>
        <v>40</v>
      </c>
      <c r="C16" s="60">
        <f>10%*B14</f>
        <v>50</v>
      </c>
      <c r="D16" s="3"/>
      <c r="E16" s="3"/>
      <c r="F16" s="65"/>
      <c r="G16" t="s">
        <v>116</v>
      </c>
      <c r="H16" s="3"/>
      <c r="I16" s="3"/>
    </row>
    <row r="17" spans="1:9" x14ac:dyDescent="0.3">
      <c r="A17" s="13" t="s">
        <v>42</v>
      </c>
      <c r="B17" s="3">
        <f>SUMPRODUCT(B11:D11,$B$2:$D$2)</f>
        <v>35</v>
      </c>
      <c r="C17" s="60">
        <f>10%*B14</f>
        <v>50</v>
      </c>
      <c r="D17" s="3"/>
      <c r="E17" s="3"/>
      <c r="F17" s="66"/>
      <c r="G17" t="s">
        <v>117</v>
      </c>
      <c r="H17" s="3"/>
      <c r="I17" s="3"/>
    </row>
    <row r="18" spans="1:9" x14ac:dyDescent="0.3">
      <c r="A18" s="13"/>
      <c r="B18" s="3"/>
      <c r="C18" s="3"/>
      <c r="D18" s="3"/>
      <c r="E18" s="3"/>
      <c r="F18" s="3"/>
      <c r="G18" s="13"/>
      <c r="H18" s="3"/>
      <c r="I18" s="3"/>
    </row>
    <row r="19" spans="1:9" x14ac:dyDescent="0.3">
      <c r="C19" s="3"/>
      <c r="D19" s="3"/>
      <c r="E19" s="3"/>
      <c r="F19" s="3"/>
      <c r="I19" s="3"/>
    </row>
    <row r="20" spans="1:9" x14ac:dyDescent="0.3">
      <c r="C20" s="3"/>
      <c r="D20" s="3"/>
      <c r="E20" s="3"/>
      <c r="F20" s="3"/>
      <c r="I20" s="3"/>
    </row>
    <row r="21" spans="1:9" x14ac:dyDescent="0.3">
      <c r="A21" t="s">
        <v>43</v>
      </c>
      <c r="B21">
        <f>500</f>
        <v>500</v>
      </c>
    </row>
    <row r="22" spans="1:9" x14ac:dyDescent="0.3">
      <c r="A22" s="19" t="s">
        <v>44</v>
      </c>
      <c r="B22" s="23">
        <f>E6/B21</f>
        <v>0.98</v>
      </c>
      <c r="G22" s="19"/>
      <c r="H22" s="23"/>
    </row>
    <row r="23" spans="1:9" x14ac:dyDescent="0.3">
      <c r="A23" s="19" t="s">
        <v>45</v>
      </c>
      <c r="B23" s="63">
        <f>E7/B21</f>
        <v>0.05</v>
      </c>
      <c r="C23" s="31" t="s">
        <v>50</v>
      </c>
      <c r="D23" s="31"/>
      <c r="G23" s="19"/>
      <c r="H23" s="5"/>
    </row>
    <row r="26" spans="1:9" x14ac:dyDescent="0.3">
      <c r="B26" s="22"/>
    </row>
    <row r="28" spans="1:9" x14ac:dyDescent="0.3">
      <c r="A28" t="s">
        <v>48</v>
      </c>
      <c r="B28" s="67" t="s">
        <v>49</v>
      </c>
      <c r="C28" s="67"/>
      <c r="D28" s="67"/>
      <c r="E28" s="67"/>
      <c r="F28" s="67"/>
      <c r="G28" s="67"/>
      <c r="H28" s="67"/>
      <c r="I28" s="67"/>
    </row>
    <row r="29" spans="1:9" x14ac:dyDescent="0.3">
      <c r="B29" s="67"/>
      <c r="C29" s="67"/>
      <c r="D29" s="67"/>
      <c r="E29" s="67"/>
      <c r="F29" s="67"/>
      <c r="G29" s="67"/>
      <c r="H29" s="67"/>
      <c r="I29" s="67"/>
    </row>
  </sheetData>
  <mergeCells count="2">
    <mergeCell ref="B28:I29"/>
    <mergeCell ref="C23:D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512D6-D0CF-4771-9BDB-735584BD28C9}">
  <dimension ref="A1:M29"/>
  <sheetViews>
    <sheetView topLeftCell="A2" workbookViewId="0">
      <selection activeCell="J16" sqref="J16"/>
    </sheetView>
  </sheetViews>
  <sheetFormatPr defaultRowHeight="14.4" x14ac:dyDescent="0.3"/>
  <cols>
    <col min="1" max="1" width="20" bestFit="1" customWidth="1"/>
    <col min="6" max="6" width="12.109375" bestFit="1" customWidth="1"/>
    <col min="7" max="7" width="10" bestFit="1" customWidth="1"/>
  </cols>
  <sheetData>
    <row r="1" spans="1:13" x14ac:dyDescent="0.3">
      <c r="A1" s="3"/>
      <c r="B1" s="12" t="s">
        <v>21</v>
      </c>
      <c r="C1" s="12" t="s">
        <v>22</v>
      </c>
      <c r="D1" s="12" t="s">
        <v>23</v>
      </c>
      <c r="E1" s="3"/>
      <c r="F1" s="3"/>
      <c r="G1" s="3"/>
      <c r="H1" s="3"/>
      <c r="I1" s="3"/>
      <c r="J1" s="3"/>
      <c r="K1" s="3"/>
      <c r="L1" s="3"/>
      <c r="M1" s="3"/>
    </row>
    <row r="2" spans="1:13" x14ac:dyDescent="0.3">
      <c r="A2" s="13" t="s">
        <v>24</v>
      </c>
      <c r="B2" s="62">
        <v>29.336734693892708</v>
      </c>
      <c r="C2" s="62">
        <v>0</v>
      </c>
      <c r="D2" s="62">
        <v>470.66326530610729</v>
      </c>
      <c r="E2" s="3">
        <f>SUM(B2:D2)</f>
        <v>500</v>
      </c>
      <c r="F2" s="3"/>
      <c r="G2" s="3"/>
      <c r="H2" s="11"/>
      <c r="I2" s="3"/>
      <c r="J2" s="3"/>
      <c r="K2" s="3"/>
      <c r="L2" s="3"/>
      <c r="M2" s="3"/>
    </row>
    <row r="3" spans="1:13" x14ac:dyDescent="0.3">
      <c r="A3" s="3"/>
      <c r="B3" s="3"/>
      <c r="C3" s="3"/>
      <c r="D3" s="3"/>
      <c r="E3" s="3"/>
      <c r="F3" s="3"/>
      <c r="G3" s="3"/>
      <c r="H3" s="11"/>
      <c r="I3" s="3"/>
      <c r="J3" s="3"/>
      <c r="K3" s="3"/>
      <c r="L3" s="3"/>
      <c r="M3" s="3"/>
    </row>
    <row r="4" spans="1:13" x14ac:dyDescent="0.3">
      <c r="A4" s="3"/>
      <c r="B4" s="3"/>
      <c r="C4" s="3"/>
      <c r="D4" s="3"/>
      <c r="E4" s="3"/>
      <c r="F4" s="3"/>
      <c r="G4" s="3"/>
      <c r="H4" s="11"/>
      <c r="I4" s="3"/>
      <c r="J4" s="3"/>
      <c r="K4" s="3"/>
      <c r="L4" s="3"/>
      <c r="M4" s="3"/>
    </row>
    <row r="5" spans="1:13" x14ac:dyDescent="0.3">
      <c r="A5" s="14" t="s">
        <v>25</v>
      </c>
      <c r="B5" s="3"/>
      <c r="C5" s="3"/>
      <c r="D5" s="3"/>
      <c r="E5" s="12" t="s">
        <v>26</v>
      </c>
      <c r="F5" s="12" t="s">
        <v>27</v>
      </c>
      <c r="G5" s="3" t="s">
        <v>28</v>
      </c>
      <c r="H5" s="11" t="s">
        <v>29</v>
      </c>
      <c r="I5" s="3" t="s">
        <v>30</v>
      </c>
      <c r="J5" s="3"/>
      <c r="K5" s="3"/>
      <c r="L5" s="3"/>
      <c r="M5" s="3"/>
    </row>
    <row r="6" spans="1:13" x14ac:dyDescent="0.3">
      <c r="A6" s="13" t="s">
        <v>31</v>
      </c>
      <c r="B6" s="15">
        <v>0.75</v>
      </c>
      <c r="C6" s="15">
        <v>0.87</v>
      </c>
      <c r="D6" s="15">
        <v>0.98</v>
      </c>
      <c r="E6" s="16">
        <f>SUMPRODUCT(B6:D6,$B$2:$D$2)</f>
        <v>483.25255102040467</v>
      </c>
      <c r="F6" s="16">
        <v>432.5</v>
      </c>
      <c r="G6" s="25">
        <f>(E6-F6)/F6</f>
        <v>0.11734693877550212</v>
      </c>
      <c r="H6" s="3">
        <v>1</v>
      </c>
      <c r="I6" s="69">
        <f>G6*H6</f>
        <v>0.11734693877550212</v>
      </c>
      <c r="J6" s="3"/>
      <c r="K6" s="3"/>
      <c r="L6" s="3"/>
      <c r="M6" s="3"/>
    </row>
    <row r="7" spans="1:13" x14ac:dyDescent="0.3">
      <c r="A7" s="13" t="s">
        <v>32</v>
      </c>
      <c r="B7" s="18">
        <v>0.15</v>
      </c>
      <c r="C7" s="18">
        <v>0.1</v>
      </c>
      <c r="D7" s="18">
        <v>0.05</v>
      </c>
      <c r="E7" s="21">
        <f>SUMPRODUCT(B7:D7,$B$2:$D$2)</f>
        <v>27.933673469389269</v>
      </c>
      <c r="F7" s="3">
        <f>25</f>
        <v>25</v>
      </c>
      <c r="G7" s="25">
        <f>(E7-F7)/F7</f>
        <v>0.11734693877557077</v>
      </c>
      <c r="H7" s="3">
        <v>1</v>
      </c>
      <c r="I7" s="69">
        <f>G7*H7</f>
        <v>0.11734693877557077</v>
      </c>
      <c r="J7" s="3"/>
      <c r="K7" s="3"/>
      <c r="L7" s="3"/>
      <c r="M7" s="3"/>
    </row>
    <row r="8" spans="1:13" x14ac:dyDescent="0.3">
      <c r="A8" s="13"/>
      <c r="B8" s="18"/>
      <c r="C8" s="18"/>
      <c r="D8" s="18"/>
      <c r="E8" s="3"/>
      <c r="F8" s="3"/>
      <c r="G8" s="3"/>
      <c r="H8" s="3"/>
      <c r="I8" s="3"/>
      <c r="J8" s="3"/>
      <c r="K8" s="3"/>
      <c r="L8" s="3"/>
      <c r="M8" s="3"/>
    </row>
    <row r="9" spans="1:13" x14ac:dyDescent="0.3">
      <c r="A9" s="13" t="s">
        <v>33</v>
      </c>
      <c r="B9" s="18">
        <v>0.7</v>
      </c>
      <c r="C9" s="18">
        <v>0.75</v>
      </c>
      <c r="D9" s="18">
        <v>0.8</v>
      </c>
      <c r="E9" s="3">
        <f>SUMPRODUCT(B9:D9,$B$2:$D$2)</f>
        <v>397.06632653061075</v>
      </c>
      <c r="F9" s="3"/>
      <c r="G9" s="3"/>
      <c r="H9" s="3"/>
      <c r="I9" s="3"/>
      <c r="J9" s="3"/>
      <c r="K9" s="3"/>
      <c r="L9" s="3"/>
      <c r="M9" s="3"/>
    </row>
    <row r="10" spans="1:13" x14ac:dyDescent="0.3">
      <c r="A10" s="13" t="s">
        <v>34</v>
      </c>
      <c r="B10" s="18">
        <v>0.12</v>
      </c>
      <c r="C10" s="18">
        <v>0.1</v>
      </c>
      <c r="D10" s="18">
        <v>0.08</v>
      </c>
      <c r="E10" s="3">
        <f t="shared" ref="E10:E11" si="0">SUMPRODUCT(B10:D10,$B$2:$D$2)</f>
        <v>41.173469387755709</v>
      </c>
      <c r="F10" s="3"/>
      <c r="G10" s="3"/>
      <c r="H10" s="3"/>
      <c r="I10" s="3"/>
      <c r="J10" s="3"/>
      <c r="K10" s="3"/>
      <c r="L10" s="3"/>
      <c r="M10" s="3"/>
    </row>
    <row r="11" spans="1:13" x14ac:dyDescent="0.3">
      <c r="A11" s="13" t="s">
        <v>35</v>
      </c>
      <c r="B11" s="18">
        <v>0.03</v>
      </c>
      <c r="C11" s="18">
        <v>0.05</v>
      </c>
      <c r="D11" s="18">
        <v>7.0000000000000007E-2</v>
      </c>
      <c r="E11" s="3">
        <f t="shared" si="0"/>
        <v>33.826530612244291</v>
      </c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14" t="s">
        <v>36</v>
      </c>
      <c r="B13" s="12" t="s">
        <v>37</v>
      </c>
      <c r="C13" s="12" t="s">
        <v>38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13" t="s">
        <v>39</v>
      </c>
      <c r="B14" s="3">
        <f>SUM(B2:D2)</f>
        <v>500</v>
      </c>
      <c r="C14" s="71">
        <v>500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13" t="s">
        <v>40</v>
      </c>
      <c r="B15" s="3">
        <f>SUMPRODUCT(B2:D2,B9:D9)</f>
        <v>397.06632653061075</v>
      </c>
      <c r="C15" s="71">
        <f>75%*B14</f>
        <v>375</v>
      </c>
      <c r="D15" s="3"/>
      <c r="E15" s="3"/>
      <c r="F15" s="3"/>
      <c r="G15" s="64"/>
      <c r="H15" t="s">
        <v>20</v>
      </c>
      <c r="I15" s="3"/>
      <c r="J15" s="3"/>
      <c r="K15" s="3"/>
      <c r="L15" s="3"/>
      <c r="M15" s="3"/>
    </row>
    <row r="16" spans="1:13" x14ac:dyDescent="0.3">
      <c r="A16" s="13" t="s">
        <v>41</v>
      </c>
      <c r="B16" s="3">
        <f>SUMPRODUCT(B10:D10,$B$2:$D$2)</f>
        <v>41.173469387755709</v>
      </c>
      <c r="C16" s="71">
        <f>10%*B14</f>
        <v>50</v>
      </c>
      <c r="D16" s="3"/>
      <c r="E16" s="3"/>
      <c r="F16" s="3"/>
      <c r="G16" s="65"/>
      <c r="H16" t="s">
        <v>116</v>
      </c>
      <c r="I16" s="3"/>
      <c r="J16" s="3"/>
      <c r="K16" s="3"/>
      <c r="L16" s="3"/>
      <c r="M16" s="3"/>
    </row>
    <row r="17" spans="1:13" x14ac:dyDescent="0.3">
      <c r="A17" s="13" t="s">
        <v>42</v>
      </c>
      <c r="B17" s="3">
        <f>SUMPRODUCT(B11:D11,$B$2:$D$2)</f>
        <v>33.826530612244291</v>
      </c>
      <c r="C17" s="71">
        <f>10%*B14</f>
        <v>50</v>
      </c>
      <c r="D17" s="3"/>
      <c r="E17" s="3"/>
      <c r="F17" s="3"/>
      <c r="G17" s="66"/>
      <c r="H17" t="s">
        <v>117</v>
      </c>
      <c r="I17" s="3"/>
      <c r="J17" s="3"/>
      <c r="K17" s="3"/>
      <c r="L17" s="3"/>
      <c r="M17" s="3"/>
    </row>
    <row r="18" spans="1:13" x14ac:dyDescent="0.3">
      <c r="A18" s="1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t="s">
        <v>43</v>
      </c>
      <c r="B21">
        <f>500</f>
        <v>500</v>
      </c>
    </row>
    <row r="22" spans="1:13" x14ac:dyDescent="0.3">
      <c r="A22" s="19" t="s">
        <v>44</v>
      </c>
      <c r="B22" s="20">
        <f>E6/B21</f>
        <v>0.96650510204080931</v>
      </c>
    </row>
    <row r="23" spans="1:13" x14ac:dyDescent="0.3">
      <c r="A23" s="19" t="s">
        <v>45</v>
      </c>
      <c r="B23" s="5">
        <f>E7/E2</f>
        <v>5.5867346938778539E-2</v>
      </c>
    </row>
    <row r="25" spans="1:13" x14ac:dyDescent="0.3">
      <c r="A25" t="s">
        <v>20</v>
      </c>
    </row>
    <row r="26" spans="1:13" x14ac:dyDescent="0.3">
      <c r="A26" t="s">
        <v>47</v>
      </c>
      <c r="B26" s="68">
        <v>0.117346938775569</v>
      </c>
      <c r="C26" t="s">
        <v>118</v>
      </c>
    </row>
    <row r="28" spans="1:13" x14ac:dyDescent="0.3">
      <c r="A28" t="s">
        <v>52</v>
      </c>
      <c r="B28" s="67" t="s">
        <v>53</v>
      </c>
      <c r="C28" s="67"/>
      <c r="D28" s="67"/>
      <c r="E28" s="67"/>
      <c r="F28" s="67"/>
      <c r="G28" s="67"/>
      <c r="H28" s="67"/>
      <c r="I28" s="67"/>
    </row>
    <row r="29" spans="1:13" x14ac:dyDescent="0.3">
      <c r="B29" s="67"/>
      <c r="C29" s="67"/>
      <c r="D29" s="67"/>
      <c r="E29" s="67"/>
      <c r="F29" s="67"/>
      <c r="G29" s="67"/>
      <c r="H29" s="67"/>
      <c r="I29" s="67"/>
    </row>
  </sheetData>
  <mergeCells count="1">
    <mergeCell ref="B28:I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837A-400B-44B4-8A6A-CE773014D507}">
  <dimension ref="A1:J29"/>
  <sheetViews>
    <sheetView workbookViewId="0">
      <selection activeCell="G15" sqref="G15:I17"/>
    </sheetView>
  </sheetViews>
  <sheetFormatPr defaultRowHeight="14.4" x14ac:dyDescent="0.3"/>
  <cols>
    <col min="1" max="1" width="20" bestFit="1" customWidth="1"/>
    <col min="6" max="6" width="11.77734375" bestFit="1" customWidth="1"/>
  </cols>
  <sheetData>
    <row r="1" spans="1:10" x14ac:dyDescent="0.3">
      <c r="A1" s="3"/>
      <c r="B1" s="12" t="s">
        <v>21</v>
      </c>
      <c r="C1" s="12" t="s">
        <v>22</v>
      </c>
      <c r="D1" s="12" t="s">
        <v>23</v>
      </c>
      <c r="E1" s="3"/>
      <c r="F1" s="3"/>
      <c r="G1" s="3"/>
      <c r="H1" s="3"/>
      <c r="I1" s="3"/>
      <c r="J1" s="3"/>
    </row>
    <row r="2" spans="1:10" x14ac:dyDescent="0.3">
      <c r="A2" s="13" t="s">
        <v>24</v>
      </c>
      <c r="B2" s="62">
        <v>15.58265582656648</v>
      </c>
      <c r="C2" s="62">
        <v>0</v>
      </c>
      <c r="D2" s="62">
        <v>484.41734417343355</v>
      </c>
      <c r="E2" s="62">
        <f>SUM(B2:D2)</f>
        <v>500</v>
      </c>
      <c r="F2" s="3"/>
      <c r="G2" s="3"/>
      <c r="H2" s="11"/>
      <c r="I2" s="3"/>
      <c r="J2" s="3"/>
    </row>
    <row r="3" spans="1:10" x14ac:dyDescent="0.3">
      <c r="A3" s="3"/>
      <c r="B3" s="3"/>
      <c r="C3" s="3"/>
      <c r="D3" s="3"/>
      <c r="E3" s="3"/>
      <c r="F3" s="3"/>
      <c r="G3" s="3"/>
      <c r="H3" s="11"/>
      <c r="I3" s="3"/>
      <c r="J3" s="3"/>
    </row>
    <row r="4" spans="1:10" x14ac:dyDescent="0.3">
      <c r="A4" s="3"/>
      <c r="B4" s="3"/>
      <c r="C4" s="3"/>
      <c r="D4" s="3"/>
      <c r="E4" s="3"/>
      <c r="F4" s="3"/>
      <c r="G4" s="3"/>
      <c r="H4" s="11"/>
      <c r="I4" s="3"/>
      <c r="J4" s="3"/>
    </row>
    <row r="5" spans="1:10" x14ac:dyDescent="0.3">
      <c r="A5" s="14" t="s">
        <v>25</v>
      </c>
      <c r="B5" s="3"/>
      <c r="C5" s="3"/>
      <c r="D5" s="3"/>
      <c r="E5" s="12" t="s">
        <v>26</v>
      </c>
      <c r="F5" s="12" t="s">
        <v>27</v>
      </c>
      <c r="G5" s="3" t="s">
        <v>28</v>
      </c>
      <c r="H5" s="11" t="s">
        <v>29</v>
      </c>
      <c r="I5" s="3" t="s">
        <v>30</v>
      </c>
      <c r="J5" s="3"/>
    </row>
    <row r="6" spans="1:10" x14ac:dyDescent="0.3">
      <c r="A6" s="13" t="s">
        <v>31</v>
      </c>
      <c r="B6" s="15">
        <v>0.75</v>
      </c>
      <c r="C6" s="15">
        <v>0.87</v>
      </c>
      <c r="D6" s="15">
        <v>0.98</v>
      </c>
      <c r="E6" s="16">
        <f>SUMPRODUCT(B6:D6,$B$2:$D$2)</f>
        <v>486.4159891598897</v>
      </c>
      <c r="F6" s="16">
        <v>432.5</v>
      </c>
      <c r="G6" s="25">
        <f>(E6-F6)/F6</f>
        <v>0.12466124661246175</v>
      </c>
      <c r="H6" s="3">
        <v>1</v>
      </c>
      <c r="I6" s="69">
        <f>G6*H6</f>
        <v>0.12466124661246175</v>
      </c>
      <c r="J6" s="3"/>
    </row>
    <row r="7" spans="1:10" x14ac:dyDescent="0.3">
      <c r="A7" s="13" t="s">
        <v>32</v>
      </c>
      <c r="B7" s="18">
        <v>0.15</v>
      </c>
      <c r="C7" s="18">
        <v>0.1</v>
      </c>
      <c r="D7" s="18">
        <v>0.05</v>
      </c>
      <c r="E7" s="21">
        <f>SUMPRODUCT(B7:D7,$B$2:$D$2)</f>
        <v>26.558265582656649</v>
      </c>
      <c r="F7" s="3">
        <f>25</f>
        <v>25</v>
      </c>
      <c r="G7" s="25">
        <f>(E7-F7)/F7</f>
        <v>6.2330623306265952E-2</v>
      </c>
      <c r="H7" s="3">
        <v>2</v>
      </c>
      <c r="I7" s="69">
        <f>G7*H7</f>
        <v>0.1246612466125319</v>
      </c>
      <c r="J7" s="3"/>
    </row>
    <row r="8" spans="1:10" x14ac:dyDescent="0.3">
      <c r="A8" s="13"/>
      <c r="B8" s="18"/>
      <c r="C8" s="18"/>
      <c r="D8" s="18"/>
      <c r="E8" s="3"/>
      <c r="F8" s="3"/>
      <c r="G8" s="3"/>
      <c r="H8" s="3"/>
      <c r="I8" s="3"/>
      <c r="J8" s="3"/>
    </row>
    <row r="9" spans="1:10" x14ac:dyDescent="0.3">
      <c r="A9" s="13" t="s">
        <v>33</v>
      </c>
      <c r="B9" s="18">
        <v>0.7</v>
      </c>
      <c r="C9" s="18">
        <v>0.75</v>
      </c>
      <c r="D9" s="18">
        <v>0.8</v>
      </c>
      <c r="E9" s="3">
        <f>SUMPRODUCT(B9:D9,$B$2:$D$2)</f>
        <v>398.44173441734335</v>
      </c>
      <c r="F9" s="3"/>
      <c r="G9" s="3"/>
      <c r="H9" s="3"/>
      <c r="I9" s="3"/>
      <c r="J9" s="3"/>
    </row>
    <row r="10" spans="1:10" x14ac:dyDescent="0.3">
      <c r="A10" s="13" t="s">
        <v>34</v>
      </c>
      <c r="B10" s="18">
        <v>0.12</v>
      </c>
      <c r="C10" s="18">
        <v>0.1</v>
      </c>
      <c r="D10" s="18">
        <v>0.08</v>
      </c>
      <c r="E10" s="3">
        <f t="shared" ref="E10:E11" si="0">SUMPRODUCT(B10:D10,$B$2:$D$2)</f>
        <v>40.623306233062664</v>
      </c>
      <c r="F10" s="3"/>
      <c r="G10" s="3"/>
      <c r="H10" s="3"/>
      <c r="I10" s="3"/>
      <c r="J10" s="3"/>
    </row>
    <row r="11" spans="1:10" x14ac:dyDescent="0.3">
      <c r="A11" s="13" t="s">
        <v>35</v>
      </c>
      <c r="B11" s="18">
        <v>0.03</v>
      </c>
      <c r="C11" s="18">
        <v>0.05</v>
      </c>
      <c r="D11" s="18">
        <v>7.0000000000000007E-2</v>
      </c>
      <c r="E11" s="3">
        <f t="shared" si="0"/>
        <v>34.37669376693735</v>
      </c>
      <c r="F11" s="3"/>
      <c r="G11" s="3"/>
      <c r="H11" s="3"/>
      <c r="I11" s="3"/>
      <c r="J11" s="3"/>
    </row>
    <row r="12" spans="1:10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14" t="s">
        <v>36</v>
      </c>
      <c r="B13" s="12" t="s">
        <v>37</v>
      </c>
      <c r="C13" s="12" t="s">
        <v>38</v>
      </c>
      <c r="D13" s="3"/>
      <c r="E13" s="3"/>
      <c r="F13" s="3"/>
      <c r="G13" s="3"/>
      <c r="H13" s="3"/>
      <c r="I13" s="3"/>
      <c r="J13" s="3"/>
    </row>
    <row r="14" spans="1:10" x14ac:dyDescent="0.3">
      <c r="A14" s="13" t="s">
        <v>39</v>
      </c>
      <c r="B14" s="3">
        <f>SUM(B2:D2)</f>
        <v>500</v>
      </c>
      <c r="C14" s="71">
        <v>500</v>
      </c>
      <c r="D14" s="3"/>
      <c r="E14" s="3"/>
      <c r="F14" s="3"/>
      <c r="G14" s="3"/>
      <c r="H14" s="3"/>
      <c r="I14" s="3"/>
      <c r="J14" s="3"/>
    </row>
    <row r="15" spans="1:10" x14ac:dyDescent="0.3">
      <c r="A15" s="13" t="s">
        <v>40</v>
      </c>
      <c r="B15" s="3">
        <f>SUMPRODUCT(B2:D2,B9:D9)</f>
        <v>398.44173441734335</v>
      </c>
      <c r="C15" s="71">
        <f>75%*B14</f>
        <v>375</v>
      </c>
      <c r="D15" s="3"/>
      <c r="E15" s="3"/>
      <c r="F15" s="3"/>
      <c r="G15" s="64"/>
      <c r="H15" t="s">
        <v>20</v>
      </c>
      <c r="I15" s="3"/>
      <c r="J15" s="3"/>
    </row>
    <row r="16" spans="1:10" x14ac:dyDescent="0.3">
      <c r="A16" s="13" t="s">
        <v>41</v>
      </c>
      <c r="B16" s="3">
        <f>SUMPRODUCT(B10:D10,$B$2:$D$2)</f>
        <v>40.623306233062664</v>
      </c>
      <c r="C16" s="71">
        <f>10%*B14</f>
        <v>50</v>
      </c>
      <c r="D16" s="3"/>
      <c r="E16" s="3"/>
      <c r="F16" s="3"/>
      <c r="G16" s="65"/>
      <c r="H16" t="s">
        <v>116</v>
      </c>
      <c r="I16" s="3"/>
      <c r="J16" s="3"/>
    </row>
    <row r="17" spans="1:10" x14ac:dyDescent="0.3">
      <c r="A17" s="13" t="s">
        <v>42</v>
      </c>
      <c r="B17" s="3">
        <f>SUMPRODUCT(B11:D11,$B$2:$D$2)</f>
        <v>34.37669376693735</v>
      </c>
      <c r="C17" s="71">
        <f>10%*B14</f>
        <v>50</v>
      </c>
      <c r="D17" s="3"/>
      <c r="E17" s="3"/>
      <c r="F17" s="3"/>
      <c r="G17" s="66"/>
      <c r="H17" t="s">
        <v>117</v>
      </c>
      <c r="I17" s="3"/>
      <c r="J17" s="3"/>
    </row>
    <row r="18" spans="1:10" x14ac:dyDescent="0.3">
      <c r="A18" s="1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3">
      <c r="C19" s="3"/>
      <c r="D19" s="3"/>
      <c r="E19" s="3"/>
      <c r="F19" s="3"/>
      <c r="G19" s="3"/>
      <c r="H19" s="3"/>
      <c r="I19" s="3"/>
      <c r="J19" s="3"/>
    </row>
    <row r="20" spans="1:10" x14ac:dyDescent="0.3">
      <c r="C20" s="3"/>
      <c r="D20" s="3"/>
      <c r="E20" s="3"/>
      <c r="F20" s="3"/>
      <c r="G20" s="3"/>
      <c r="H20" s="3"/>
      <c r="I20" s="3"/>
      <c r="J20" s="3"/>
    </row>
    <row r="21" spans="1:10" x14ac:dyDescent="0.3">
      <c r="A21" t="s">
        <v>43</v>
      </c>
      <c r="B21">
        <f>500</f>
        <v>500</v>
      </c>
    </row>
    <row r="22" spans="1:10" x14ac:dyDescent="0.3">
      <c r="A22" s="19" t="s">
        <v>44</v>
      </c>
      <c r="B22" s="20">
        <f>E6/B21</f>
        <v>0.97283197831977941</v>
      </c>
    </row>
    <row r="23" spans="1:10" x14ac:dyDescent="0.3">
      <c r="A23" s="19" t="s">
        <v>45</v>
      </c>
      <c r="B23" s="5">
        <f>E7/E2</f>
        <v>5.3116531165313299E-2</v>
      </c>
    </row>
    <row r="25" spans="1:10" x14ac:dyDescent="0.3">
      <c r="A25" t="s">
        <v>20</v>
      </c>
    </row>
    <row r="26" spans="1:10" x14ac:dyDescent="0.3">
      <c r="A26" t="s">
        <v>47</v>
      </c>
      <c r="B26" s="70">
        <v>0.12466124661253031</v>
      </c>
    </row>
    <row r="27" spans="1:10" ht="14.4" customHeight="1" x14ac:dyDescent="0.3"/>
    <row r="28" spans="1:10" x14ac:dyDescent="0.3">
      <c r="A28" t="s">
        <v>54</v>
      </c>
      <c r="B28" s="67" t="s">
        <v>55</v>
      </c>
      <c r="C28" s="67"/>
      <c r="D28" s="67"/>
      <c r="E28" s="67"/>
      <c r="F28" s="67"/>
      <c r="G28" s="67"/>
      <c r="H28" s="67"/>
      <c r="I28" s="67"/>
    </row>
    <row r="29" spans="1:10" x14ac:dyDescent="0.3">
      <c r="B29" s="67"/>
      <c r="C29" s="67"/>
      <c r="D29" s="67"/>
      <c r="E29" s="67"/>
      <c r="F29" s="67"/>
      <c r="G29" s="67"/>
      <c r="H29" s="67"/>
      <c r="I29" s="67"/>
    </row>
  </sheetData>
  <mergeCells count="1">
    <mergeCell ref="B28:I2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5F2C-DD05-454F-B9A3-A0093C198000}">
  <dimension ref="A1:G26"/>
  <sheetViews>
    <sheetView workbookViewId="0">
      <selection activeCell="D24" sqref="D24:E26"/>
    </sheetView>
  </sheetViews>
  <sheetFormatPr defaultRowHeight="14.4" x14ac:dyDescent="0.3"/>
  <cols>
    <col min="1" max="1" width="17.77734375" bestFit="1" customWidth="1"/>
    <col min="2" max="2" width="15.109375" bestFit="1" customWidth="1"/>
    <col min="3" max="3" width="17.77734375" bestFit="1" customWidth="1"/>
    <col min="4" max="4" width="11.88671875" bestFit="1" customWidth="1"/>
    <col min="5" max="5" width="19.21875" bestFit="1" customWidth="1"/>
    <col min="6" max="6" width="8.88671875" bestFit="1" customWidth="1"/>
    <col min="7" max="7" width="19.21875" bestFit="1" customWidth="1"/>
    <col min="8" max="8" width="4.77734375" bestFit="1" customWidth="1"/>
    <col min="9" max="9" width="11.21875" bestFit="1" customWidth="1"/>
    <col min="10" max="10" width="17.21875" bestFit="1" customWidth="1"/>
  </cols>
  <sheetData>
    <row r="1" spans="1:7" x14ac:dyDescent="0.3">
      <c r="B1" t="s">
        <v>60</v>
      </c>
      <c r="C1" t="s">
        <v>61</v>
      </c>
      <c r="D1" t="s">
        <v>62</v>
      </c>
      <c r="E1" t="s">
        <v>64</v>
      </c>
      <c r="F1" t="s">
        <v>65</v>
      </c>
      <c r="G1" t="s">
        <v>59</v>
      </c>
    </row>
    <row r="2" spans="1:7" x14ac:dyDescent="0.3">
      <c r="A2" t="s">
        <v>56</v>
      </c>
      <c r="B2">
        <v>6</v>
      </c>
      <c r="C2">
        <v>3</v>
      </c>
      <c r="D2">
        <v>4</v>
      </c>
      <c r="E2" s="1">
        <v>120000</v>
      </c>
      <c r="F2" s="65">
        <v>0</v>
      </c>
      <c r="G2" s="27">
        <f>E2*F2</f>
        <v>0</v>
      </c>
    </row>
    <row r="3" spans="1:7" x14ac:dyDescent="0.3">
      <c r="A3" t="s">
        <v>57</v>
      </c>
      <c r="B3">
        <v>3</v>
      </c>
      <c r="C3">
        <v>4</v>
      </c>
      <c r="D3">
        <v>7</v>
      </c>
      <c r="E3" s="1">
        <v>85000</v>
      </c>
      <c r="F3" s="65">
        <v>5</v>
      </c>
      <c r="G3" s="27">
        <f t="shared" ref="G3:G4" si="0">E3*F3</f>
        <v>425000</v>
      </c>
    </row>
    <row r="4" spans="1:7" x14ac:dyDescent="0.3">
      <c r="A4" t="s">
        <v>58</v>
      </c>
      <c r="B4">
        <v>6</v>
      </c>
      <c r="C4">
        <v>4</v>
      </c>
      <c r="D4">
        <v>3</v>
      </c>
      <c r="E4" s="1">
        <v>100000</v>
      </c>
      <c r="F4" s="65">
        <v>5</v>
      </c>
      <c r="G4" s="27">
        <f t="shared" si="0"/>
        <v>500000</v>
      </c>
    </row>
    <row r="6" spans="1:7" x14ac:dyDescent="0.3">
      <c r="A6" t="s">
        <v>66</v>
      </c>
      <c r="B6" t="s">
        <v>60</v>
      </c>
      <c r="C6" t="s">
        <v>61</v>
      </c>
      <c r="D6" t="s">
        <v>62</v>
      </c>
      <c r="E6" t="s">
        <v>59</v>
      </c>
    </row>
    <row r="7" spans="1:7" x14ac:dyDescent="0.3">
      <c r="A7" t="s">
        <v>63</v>
      </c>
      <c r="B7">
        <f>SUMPRODUCT(B2:B4,$F$2:$F$4)</f>
        <v>45</v>
      </c>
      <c r="C7">
        <f t="shared" ref="C7:D7" si="1">SUMPRODUCT(C2:C4,$F$2:$F$4)</f>
        <v>40</v>
      </c>
      <c r="D7">
        <f t="shared" si="1"/>
        <v>50</v>
      </c>
      <c r="E7" s="27">
        <f>SUM(G2:G4)</f>
        <v>925000</v>
      </c>
    </row>
    <row r="8" spans="1:7" x14ac:dyDescent="0.3">
      <c r="A8" s="26" t="s">
        <v>67</v>
      </c>
      <c r="B8" s="65">
        <v>0</v>
      </c>
      <c r="C8" s="65">
        <v>20</v>
      </c>
      <c r="D8" s="65">
        <v>0</v>
      </c>
      <c r="E8" s="65">
        <v>0</v>
      </c>
    </row>
    <row r="9" spans="1:7" x14ac:dyDescent="0.3">
      <c r="A9" s="26" t="s">
        <v>68</v>
      </c>
      <c r="B9" s="65">
        <v>0</v>
      </c>
      <c r="C9" s="65">
        <v>0</v>
      </c>
      <c r="D9" s="65">
        <v>0</v>
      </c>
      <c r="E9" s="65">
        <v>24999.99999999996</v>
      </c>
    </row>
    <row r="10" spans="1:7" x14ac:dyDescent="0.3">
      <c r="A10" s="26" t="s">
        <v>69</v>
      </c>
      <c r="B10">
        <f>B7+B8-B9</f>
        <v>45</v>
      </c>
      <c r="C10">
        <f t="shared" ref="C10:D10" si="2">C7+C8-C9</f>
        <v>60</v>
      </c>
      <c r="D10">
        <f t="shared" si="2"/>
        <v>50</v>
      </c>
      <c r="E10">
        <f>E7+E8-E9</f>
        <v>900000</v>
      </c>
    </row>
    <row r="11" spans="1:7" x14ac:dyDescent="0.3">
      <c r="A11" t="s">
        <v>14</v>
      </c>
      <c r="B11" s="66">
        <v>45</v>
      </c>
      <c r="C11" s="66">
        <v>60</v>
      </c>
      <c r="D11" s="66">
        <v>50</v>
      </c>
      <c r="E11" s="66">
        <v>900000</v>
      </c>
    </row>
    <row r="13" spans="1:7" x14ac:dyDescent="0.3">
      <c r="A13" t="s">
        <v>70</v>
      </c>
    </row>
    <row r="14" spans="1:7" x14ac:dyDescent="0.3">
      <c r="A14" t="s">
        <v>17</v>
      </c>
      <c r="B14">
        <f t="shared" ref="B14:E15" si="3">B8/B$11</f>
        <v>0</v>
      </c>
      <c r="C14">
        <f t="shared" si="3"/>
        <v>0.33333333333333331</v>
      </c>
      <c r="D14">
        <f t="shared" si="3"/>
        <v>0</v>
      </c>
      <c r="E14">
        <f t="shared" si="3"/>
        <v>0</v>
      </c>
    </row>
    <row r="15" spans="1:7" x14ac:dyDescent="0.3">
      <c r="A15" t="s">
        <v>18</v>
      </c>
      <c r="B15">
        <f t="shared" si="3"/>
        <v>0</v>
      </c>
      <c r="C15">
        <f t="shared" si="3"/>
        <v>0</v>
      </c>
      <c r="D15">
        <f t="shared" si="3"/>
        <v>0</v>
      </c>
      <c r="E15">
        <f t="shared" si="3"/>
        <v>2.7777777777777735E-2</v>
      </c>
    </row>
    <row r="17" spans="1:6" x14ac:dyDescent="0.3">
      <c r="A17" t="s">
        <v>19</v>
      </c>
    </row>
    <row r="18" spans="1:6" x14ac:dyDescent="0.3">
      <c r="A18" t="s">
        <v>17</v>
      </c>
      <c r="B18">
        <v>1</v>
      </c>
      <c r="C18">
        <v>1</v>
      </c>
      <c r="D18">
        <v>1</v>
      </c>
      <c r="E18">
        <v>0</v>
      </c>
    </row>
    <row r="19" spans="1:6" x14ac:dyDescent="0.3">
      <c r="A19" t="s">
        <v>18</v>
      </c>
      <c r="B19">
        <v>0</v>
      </c>
      <c r="C19">
        <v>0</v>
      </c>
      <c r="D19">
        <v>0</v>
      </c>
      <c r="E19">
        <v>1</v>
      </c>
    </row>
    <row r="21" spans="1:6" x14ac:dyDescent="0.3">
      <c r="A21" t="s">
        <v>20</v>
      </c>
    </row>
    <row r="22" spans="1:6" x14ac:dyDescent="0.3">
      <c r="A22" t="s">
        <v>46</v>
      </c>
      <c r="B22" s="72">
        <f>SUMPRODUCT(B14:E15,B18:E19)</f>
        <v>0.36111111111111105</v>
      </c>
    </row>
    <row r="24" spans="1:6" x14ac:dyDescent="0.3">
      <c r="D24" s="64"/>
      <c r="E24" t="s">
        <v>20</v>
      </c>
      <c r="F24" s="3"/>
    </row>
    <row r="25" spans="1:6" x14ac:dyDescent="0.3">
      <c r="D25" s="65"/>
      <c r="E25" t="s">
        <v>116</v>
      </c>
      <c r="F25" s="3"/>
    </row>
    <row r="26" spans="1:6" x14ac:dyDescent="0.3">
      <c r="D26" s="66"/>
      <c r="E26" t="s">
        <v>117</v>
      </c>
      <c r="F2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10</vt:lpstr>
      <vt:lpstr>10 (c)</vt:lpstr>
      <vt:lpstr>10 (d)</vt:lpstr>
      <vt:lpstr>11</vt:lpstr>
      <vt:lpstr>13b.1</vt:lpstr>
      <vt:lpstr>13b.2</vt:lpstr>
      <vt:lpstr>13d</vt:lpstr>
      <vt:lpstr>13e</vt:lpstr>
      <vt:lpstr>16abc</vt:lpstr>
      <vt:lpstr>16def</vt:lpstr>
      <vt:lpstr>17</vt:lpstr>
      <vt:lpstr>18</vt:lpstr>
      <vt:lpstr>19</vt:lpstr>
      <vt:lpstr>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Nirmal Prasad Panta</dc:creator>
  <cp:keywords/>
  <dc:description/>
  <cp:lastModifiedBy>Nirmal Prasad Panta</cp:lastModifiedBy>
  <cp:revision/>
  <dcterms:created xsi:type="dcterms:W3CDTF">2015-06-05T18:17:20Z</dcterms:created>
  <dcterms:modified xsi:type="dcterms:W3CDTF">2023-08-17T15:29:30Z</dcterms:modified>
  <cp:category/>
  <cp:contentStatus/>
</cp:coreProperties>
</file>