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mershields/Desktop/CAL STATE LONG BEACH/Fall 2021/I S 301-22 SEM (4295)/"/>
    </mc:Choice>
  </mc:AlternateContent>
  <xr:revisionPtr revIDLastSave="0" documentId="13_ncr:1_{20ED956E-870E-5D4E-8E71-027F9A57DECE}" xr6:coauthVersionLast="47" xr6:coauthVersionMax="47" xr10:uidLastSave="{00000000-0000-0000-0000-000000000000}"/>
  <bookViews>
    <workbookView xWindow="0" yWindow="500" windowWidth="25600" windowHeight="14500" xr2:uid="{D066F724-9402-E240-8E3A-18AFE44E4A01}"/>
  </bookViews>
  <sheets>
    <sheet name="Sheet1" sheetId="1" r:id="rId1"/>
  </sheets>
  <definedNames>
    <definedName name="_xlchart.v2.0" hidden="1">Sheet1!$I$10</definedName>
    <definedName name="_xlchart.v2.1" hidden="1">Sheet1!$I$11</definedName>
    <definedName name="_xlchart.v2.10" hidden="1">Sheet1!$J$8</definedName>
    <definedName name="_xlchart.v2.11" hidden="1">Sheet1!$J$9:$J$12</definedName>
    <definedName name="_xlchart.v2.12" hidden="1">Sheet1!$K$8</definedName>
    <definedName name="_xlchart.v2.13" hidden="1">Sheet1!$K$9:$K$12</definedName>
    <definedName name="_xlchart.v2.14" hidden="1">Sheet1!$L$8</definedName>
    <definedName name="_xlchart.v2.15" hidden="1">Sheet1!$L$9:$L$12</definedName>
    <definedName name="_xlchart.v2.2" hidden="1">Sheet1!$I$12</definedName>
    <definedName name="_xlchart.v2.3" hidden="1">Sheet1!$I$9</definedName>
    <definedName name="_xlchart.v2.4" hidden="1">Sheet1!$J$10:$L$10</definedName>
    <definedName name="_xlchart.v2.5" hidden="1">Sheet1!$J$11:$L$11</definedName>
    <definedName name="_xlchart.v2.6" hidden="1">Sheet1!$J$12:$L$12</definedName>
    <definedName name="_xlchart.v2.7" hidden="1">Sheet1!$J$8:$L$8</definedName>
    <definedName name="_xlchart.v2.8" hidden="1">Sheet1!$J$9:$L$9</definedName>
    <definedName name="_xlchart.v2.9" hidden="1">Sheet1!$I$9:$I$12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11" i="1"/>
  <c r="L11" i="1"/>
  <c r="J11" i="1"/>
  <c r="H5" i="1"/>
  <c r="E68" i="1"/>
  <c r="C68" i="1"/>
  <c r="B68" i="1"/>
  <c r="D68" i="1" s="1"/>
  <c r="E67" i="1"/>
  <c r="C67" i="1"/>
  <c r="B67" i="1"/>
  <c r="E66" i="1"/>
  <c r="C66" i="1"/>
  <c r="B66" i="1"/>
  <c r="E65" i="1"/>
  <c r="C65" i="1"/>
  <c r="B65" i="1"/>
  <c r="H64" i="1"/>
  <c r="E64" i="1"/>
  <c r="C64" i="1"/>
  <c r="B64" i="1"/>
  <c r="M31" i="1"/>
  <c r="K33" i="1" s="1"/>
  <c r="E9" i="1"/>
  <c r="E8" i="1"/>
  <c r="E7" i="1"/>
  <c r="E6" i="1"/>
  <c r="E5" i="1"/>
  <c r="C9" i="1"/>
  <c r="C8" i="1"/>
  <c r="C7" i="1"/>
  <c r="C6" i="1"/>
  <c r="B8" i="1"/>
  <c r="B9" i="1"/>
  <c r="B7" i="1"/>
  <c r="B6" i="1"/>
  <c r="B5" i="1"/>
  <c r="C5" i="1"/>
  <c r="B26" i="1"/>
  <c r="B30" i="1" s="1"/>
  <c r="B43" i="1" s="1"/>
  <c r="E27" i="1"/>
  <c r="E30" i="1"/>
  <c r="E29" i="1"/>
  <c r="E28" i="1"/>
  <c r="D65" i="1" l="1"/>
  <c r="D64" i="1"/>
  <c r="D67" i="1"/>
  <c r="D66" i="1"/>
  <c r="D7" i="1"/>
  <c r="D8" i="1"/>
  <c r="D9" i="1"/>
  <c r="D6" i="1"/>
  <c r="D5" i="1"/>
  <c r="B27" i="1"/>
  <c r="B40" i="1" s="1"/>
  <c r="B39" i="1"/>
  <c r="B28" i="1"/>
  <c r="B41" i="1" s="1"/>
  <c r="B29" i="1"/>
  <c r="B42" i="1" s="1"/>
</calcChain>
</file>

<file path=xl/sharedStrings.xml><?xml version="1.0" encoding="utf-8"?>
<sst xmlns="http://schemas.openxmlformats.org/spreadsheetml/2006/main" count="71" uniqueCount="45">
  <si>
    <t>Monthly Costs</t>
  </si>
  <si>
    <t>Year 1</t>
  </si>
  <si>
    <t>Year 2</t>
  </si>
  <si>
    <t>Year 3</t>
  </si>
  <si>
    <t>Year 4</t>
  </si>
  <si>
    <t>Year 5</t>
  </si>
  <si>
    <t># of Kitchens</t>
  </si>
  <si>
    <t>Monthly Rent</t>
  </si>
  <si>
    <t>Marketing $ Sales</t>
  </si>
  <si>
    <t>Misc Costs</t>
  </si>
  <si>
    <t>Chef Salaries</t>
  </si>
  <si>
    <t>Management Salaries</t>
  </si>
  <si>
    <t>Break-Even Analysis</t>
  </si>
  <si>
    <t>Average Monthly 
Package Cost</t>
  </si>
  <si>
    <t xml:space="preserve">Year 1 </t>
  </si>
  <si>
    <t xml:space="preserve">Year 2 </t>
  </si>
  <si>
    <t xml:space="preserve">Year 3 </t>
  </si>
  <si>
    <t xml:space="preserve">Year 4 </t>
  </si>
  <si>
    <t xml:space="preserve">Year 5 </t>
  </si>
  <si>
    <t>Fixed Costs</t>
  </si>
  <si>
    <t>Break Even</t>
  </si>
  <si>
    <t>Units</t>
  </si>
  <si>
    <t>FC</t>
  </si>
  <si>
    <t>VC</t>
  </si>
  <si>
    <t>TC</t>
  </si>
  <si>
    <t>Rev</t>
  </si>
  <si>
    <t>SP</t>
  </si>
  <si>
    <t>BEP</t>
  </si>
  <si>
    <t>Variable Costs</t>
  </si>
  <si>
    <t>Food</t>
  </si>
  <si>
    <t>Hourly Wages</t>
  </si>
  <si>
    <t>Utilities</t>
  </si>
  <si>
    <t>Salaries</t>
  </si>
  <si>
    <t>Rent</t>
  </si>
  <si>
    <t>Loan payments</t>
  </si>
  <si>
    <t>License fees</t>
  </si>
  <si>
    <t>Insurance Payments</t>
  </si>
  <si>
    <t>Marketing</t>
  </si>
  <si>
    <t>Total FC</t>
  </si>
  <si>
    <t>Total VC</t>
  </si>
  <si>
    <t>Software Dev</t>
  </si>
  <si>
    <t>Sales</t>
  </si>
  <si>
    <t>Cost</t>
  </si>
  <si>
    <t>Net Profit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</si>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</sst>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2" borderId="1" xfId="0" applyNumberFormat="1" applyFill="1" applyBorder="1"/>
    <xf numFmtId="6" fontId="0" fillId="2" borderId="1" xfId="0" applyNumberForma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6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2" fillId="3" borderId="0" xfId="0" applyFont="1" applyFill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3" borderId="0" xfId="0" applyFont="1" applyFill="1" applyBorder="1"/>
    <xf numFmtId="0" fontId="0" fillId="3" borderId="1" xfId="0" applyFill="1" applyBorder="1"/>
    <xf numFmtId="44" fontId="0" fillId="4" borderId="1" xfId="1" applyFont="1" applyFill="1" applyBorder="1"/>
    <xf numFmtId="44" fontId="2" fillId="4" borderId="1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Monthly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Sheet1!$A$26:$A$30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Sheet1!$B$26:$B$30</c:f>
              <c:numCache>
                <c:formatCode>"$"#,##0_);[Red]\("$"#,##0\)</c:formatCode>
                <c:ptCount val="5"/>
                <c:pt idx="0">
                  <c:v>50300</c:v>
                </c:pt>
                <c:pt idx="1">
                  <c:v>127400</c:v>
                </c:pt>
                <c:pt idx="2">
                  <c:v>177700</c:v>
                </c:pt>
                <c:pt idx="3">
                  <c:v>228000</c:v>
                </c:pt>
                <c:pt idx="4">
                  <c:v>278300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5545-85AC-396F416B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158128"/>
        <c:axId val="277350544"/>
        <c:axId val="0"/>
      </c:bar3DChart>
      <c:catAx>
        <c:axId val="3051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350544"/>
        <c:crosses val="autoZero"/>
        <c:auto val="1"/>
        <c:lblAlgn val="ctr"/>
        <c:lblOffset val="100"/>
        <c:noMultiLvlLbl val="0"/>
      </c:catAx>
      <c:valAx>
        <c:axId val="2773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Break-Even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Sheet1!$A$39:$A$43</c:f>
              <c:strCache>
                <c:ptCount val="5"/>
                <c:pt idx="0">
                  <c:v>Year 1 </c:v>
                </c:pt>
                <c:pt idx="1">
                  <c:v>Year 2 </c:v>
                </c:pt>
                <c:pt idx="2">
                  <c:v>Year 3 </c:v>
                </c:pt>
                <c:pt idx="3">
                  <c:v>Year 4 </c:v>
                </c:pt>
                <c:pt idx="4">
                  <c:v>Year 5 </c:v>
                </c:pt>
              </c:strCache>
            </c:strRef>
          </c:cat>
          <c:val>
            <c:numRef>
              <c:f>Sheet1!$B$39:$B$43</c:f>
              <c:numCache>
                <c:formatCode>0</c:formatCode>
                <c:ptCount val="5"/>
                <c:pt idx="0">
                  <c:v>167.66666666666666</c:v>
                </c:pt>
                <c:pt idx="1">
                  <c:v>424.66666666666669</c:v>
                </c:pt>
                <c:pt idx="2">
                  <c:v>592.33333333333337</c:v>
                </c:pt>
                <c:pt idx="3">
                  <c:v>760</c:v>
                </c:pt>
                <c:pt idx="4">
                  <c:v>927.66666666666663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5-684C-86F8-A24AF3604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5811232"/>
        <c:axId val="278810912"/>
        <c:axId val="0"/>
      </c:bar3DChart>
      <c:catAx>
        <c:axId val="2858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10912"/>
        <c:crosses val="autoZero"/>
        <c:auto val="1"/>
        <c:lblAlgn val="ctr"/>
        <c:lblOffset val="100"/>
        <c:noMultiLvlLbl val="0"/>
      </c:catAx>
      <c:valAx>
        <c:axId val="278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</a:t>
            </a:r>
            <a:r>
              <a:rPr lang="en-US" baseline="0"/>
              <a:t> Costs (VC)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Sheet1!$J$26:$J$31</c:f>
              <c:strCache>
                <c:ptCount val="6"/>
                <c:pt idx="0">
                  <c:v>Food</c:v>
                </c:pt>
                <c:pt idx="1">
                  <c:v>Hourly Wages</c:v>
                </c:pt>
                <c:pt idx="2">
                  <c:v>Utilities</c:v>
                </c:pt>
                <c:pt idx="3">
                  <c:v>Marketing</c:v>
                </c:pt>
                <c:pt idx="4">
                  <c:v>Software Dev</c:v>
                </c:pt>
                <c:pt idx="5">
                  <c:v>Total VC</c:v>
                </c:pt>
              </c:strCache>
            </c:strRef>
          </c:cat>
          <c:val>
            <c:numRef>
              <c:f>Sheet1!$K$26:$K$31</c:f>
              <c:numCache>
                <c:formatCode>_("$"* #,##0.00_);_("$"* \(#,##0.00\);_("$"* "-"??_);_(@_)</c:formatCode>
                <c:ptCount val="6"/>
                <c:pt idx="0">
                  <c:v>12000</c:v>
                </c:pt>
                <c:pt idx="1">
                  <c:v>16000</c:v>
                </c:pt>
                <c:pt idx="2">
                  <c:v>1000</c:v>
                </c:pt>
                <c:pt idx="3">
                  <c:v>5000</c:v>
                </c:pt>
                <c:pt idx="4">
                  <c:v>12000</c:v>
                </c:pt>
                <c:pt idx="5">
                  <c:v>46000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729C-C248-B7F6-C32D072C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0361936"/>
        <c:axId val="308321552"/>
        <c:axId val="0"/>
      </c:bar3DChart>
      <c:catAx>
        <c:axId val="3103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21552"/>
        <c:crosses val="autoZero"/>
        <c:auto val="1"/>
        <c:lblAlgn val="ctr"/>
        <c:lblOffset val="100"/>
        <c:noMultiLvlLbl val="0"/>
      </c:catAx>
      <c:valAx>
        <c:axId val="3083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Costs (FC)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Sheet1!$L$26:$L$31</c:f>
              <c:strCache>
                <c:ptCount val="6"/>
                <c:pt idx="0">
                  <c:v>Salaries</c:v>
                </c:pt>
                <c:pt idx="1">
                  <c:v>Rent</c:v>
                </c:pt>
                <c:pt idx="2">
                  <c:v>Loan payments</c:v>
                </c:pt>
                <c:pt idx="3">
                  <c:v>License fees</c:v>
                </c:pt>
                <c:pt idx="4">
                  <c:v>Insurance Payments</c:v>
                </c:pt>
                <c:pt idx="5">
                  <c:v>Total FC</c:v>
                </c:pt>
              </c:strCache>
            </c:strRef>
          </c:cat>
          <c:val>
            <c:numRef>
              <c:f>Sheet1!$M$26:$M$31</c:f>
              <c:numCache>
                <c:formatCode>_("$"* #,##0.00_);_("$"* \(#,##0.00\);_("$"* "-"??_);_(@_)</c:formatCode>
                <c:ptCount val="6"/>
                <c:pt idx="0">
                  <c:v>30800</c:v>
                </c:pt>
                <c:pt idx="1">
                  <c:v>2500</c:v>
                </c:pt>
                <c:pt idx="2">
                  <c:v>2000</c:v>
                </c:pt>
                <c:pt idx="3">
                  <c:v>100</c:v>
                </c:pt>
                <c:pt idx="4">
                  <c:v>200</c:v>
                </c:pt>
                <c:pt idx="5">
                  <c:v>35600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8389-8646-8E7D-E5179BCE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800320"/>
        <c:axId val="355773504"/>
        <c:axId val="0"/>
      </c:bar3DChart>
      <c:catAx>
        <c:axId val="32480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73504"/>
        <c:crosses val="autoZero"/>
        <c:auto val="1"/>
        <c:lblAlgn val="ctr"/>
        <c:lblOffset val="100"/>
        <c:noMultiLvlLbl val="0"/>
      </c:catAx>
      <c:valAx>
        <c:axId val="355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# of Kitchens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Sheet1!$D$26:$D$30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Sheet1!$E$26:$E$30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DF3D-D142-A3A6-1FC01AC7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192192"/>
        <c:axId val="329907648"/>
        <c:axId val="0"/>
      </c:bar3DChart>
      <c:catAx>
        <c:axId val="36019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7648"/>
        <c:crosses val="autoZero"/>
        <c:auto val="1"/>
        <c:lblAlgn val="ctr"/>
        <c:lblOffset val="100"/>
        <c:noMultiLvlLbl val="0"/>
      </c:catAx>
      <c:valAx>
        <c:axId val="3299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9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</a:t>
            </a:r>
            <a:r>
              <a:rPr lang="en-US" baseline="0"/>
              <a:t> Analysis Year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Sheet1!$B$63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Sheet1!$A$64:$A$68</c:f>
              <c:numCache>
                <c:formatCode>General</c:formatCode>
                <c:ptCount val="5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</c:numCache>
            </c:numRef>
          </c:cat>
          <c:val>
            <c:numRef>
              <c:f>Sheet1!$B$64:$B$68</c:f>
              <c:numCache>
                <c:formatCode>_("$"* #,##0.00_);_("$"* \(#,##0.00\);_("$"* "-"??_);_(@_)</c:formatCode>
                <c:ptCount val="5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2-9541-88EB-01444CC43693}"/>
            </c:ext>
          </c:extLst>
        </c:ser>
        <c:ser>
          <c:idx val="1"/>
          <c:order val="1"/>
          <c:tx>
            <c:strRef>
              <c:f>Sheet1!$C$63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Sheet1!$A$64:$A$68</c:f>
              <c:numCache>
                <c:formatCode>General</c:formatCode>
                <c:ptCount val="5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</c:numCache>
            </c:numRef>
          </c:cat>
          <c:val>
            <c:numRef>
              <c:f>Sheet1!$C$64:$C$68</c:f>
              <c:numCache>
                <c:formatCode>_("$"* #,##0.00_);_("$"* \(#,##0.00\);_("$"* "-"??_);_(@_)</c:formatCode>
                <c:ptCount val="5"/>
                <c:pt idx="0">
                  <c:v>240000</c:v>
                </c:pt>
                <c:pt idx="1">
                  <c:v>480000</c:v>
                </c:pt>
                <c:pt idx="2">
                  <c:v>720000</c:v>
                </c:pt>
                <c:pt idx="3">
                  <c:v>960000</c:v>
                </c:pt>
                <c:pt idx="4">
                  <c:v>1200000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2-9541-88EB-01444CC43693}"/>
            </c:ext>
          </c:extLst>
        </c:ser>
        <c:ser>
          <c:idx val="2"/>
          <c:order val="2"/>
          <c:tx>
            <c:strRef>
              <c:f>Sheet1!$D$63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Sheet1!$A$64:$A$68</c:f>
              <c:numCache>
                <c:formatCode>General</c:formatCode>
                <c:ptCount val="5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</c:numCache>
            </c:numRef>
          </c:cat>
          <c:val>
            <c:numRef>
              <c:f>Sheet1!$D$64:$D$68</c:f>
              <c:numCache>
                <c:formatCode>_("$"* #,##0.00_);_("$"* \(#,##0.00\);_("$"* "-"??_);_(@_)</c:formatCode>
                <c:ptCount val="5"/>
                <c:pt idx="0">
                  <c:v>490000</c:v>
                </c:pt>
                <c:pt idx="1">
                  <c:v>730000</c:v>
                </c:pt>
                <c:pt idx="2">
                  <c:v>970000</c:v>
                </c:pt>
                <c:pt idx="3">
                  <c:v>1210000</c:v>
                </c:pt>
                <c:pt idx="4">
                  <c:v>1450000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2-9541-88EB-01444CC43693}"/>
            </c:ext>
          </c:extLst>
        </c:ser>
        <c:ser>
          <c:idx val="3"/>
          <c:order val="3"/>
          <c:tx>
            <c:strRef>
              <c:f>Sheet1!$E$63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Sheet1!$A$64:$A$68</c:f>
              <c:numCache>
                <c:formatCode>General</c:formatCode>
                <c:ptCount val="5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</c:numCache>
            </c:numRef>
          </c:cat>
          <c:val>
            <c:numRef>
              <c:f>Sheet1!$E$64:$E$68</c:f>
              <c:numCache>
                <c:formatCode>_("$"* #,##0.00_);_("$"* \(#,##0.00\);_("$"* "-"??_);_(@_)</c:formatCode>
                <c:ptCount val="5"/>
                <c:pt idx="0">
                  <c:v>300000</c:v>
                </c:pt>
                <c:pt idx="1">
                  <c:v>600000</c:v>
                </c:pt>
                <c:pt idx="2">
                  <c:v>900000</c:v>
                </c:pt>
                <c:pt idx="3">
                  <c:v>1200000</c:v>
                </c:pt>
                <c:pt idx="4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2-9541-88EB-01444CC4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61248"/>
        <c:axId val="356145168"/>
      </c:lineChart>
      <c:catAx>
        <c:axId val="3560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45168"/>
        <c:crosses val="autoZero"/>
        <c:auto val="1"/>
        <c:lblAlgn val="ctr"/>
        <c:lblOffset val="100"/>
        <c:noMultiLvlLbl val="0"/>
      </c:catAx>
      <c:valAx>
        <c:axId val="3561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1 Breakeven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Sheet1!$D$5:$D$9</c:f>
              <c:numCache>
                <c:formatCode>_("$"* #,##0.00_);_("$"* \(#,##0.00\);_("$"* "-"??_);_(@_)</c:formatCode>
                <c:ptCount val="5"/>
                <c:pt idx="0">
                  <c:v>181600</c:v>
                </c:pt>
                <c:pt idx="1">
                  <c:v>281600</c:v>
                </c:pt>
                <c:pt idx="2">
                  <c:v>381600</c:v>
                </c:pt>
                <c:pt idx="3">
                  <c:v>481600</c:v>
                </c:pt>
                <c:pt idx="4">
                  <c:v>581600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9-BF48-9250-4BB518261957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Sheet1!$E$5:$E$9</c:f>
              <c:numCache>
                <c:formatCode>_("$"* #,##0.00_);_("$"* \(#,##0.00\);_("$"* "-"??_);_(@_)</c:formatCode>
                <c:ptCount val="5"/>
                <c:pt idx="0">
                  <c:v>125000</c:v>
                </c:pt>
                <c:pt idx="1">
                  <c:v>250000</c:v>
                </c:pt>
                <c:pt idx="2">
                  <c:v>375000</c:v>
                </c:pt>
                <c:pt idx="3">
                  <c:v>500000</c:v>
                </c:pt>
                <c:pt idx="4">
                  <c:v>625000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9-BF48-9250-4BB51826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564576"/>
        <c:axId val="925599872"/>
      </c:lineChart>
      <c:catAx>
        <c:axId val="9255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99872"/>
        <c:crosses val="autoZero"/>
        <c:auto val="1"/>
        <c:lblAlgn val="ctr"/>
        <c:lblOffset val="100"/>
        <c:noMultiLvlLbl val="0"/>
      </c:catAx>
      <c:valAx>
        <c:axId val="925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Highlights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Sheet1!$J$8:$L$8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Sheet1!$J$9:$L$9</c:f>
              <c:numCache>
                <c:formatCode>_([$$-409]* #,##0.00_);_([$$-409]* \(#,##0.00\);_([$$-409]* "-"??_);_(@_)</c:formatCode>
                <c:ptCount val="3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4-394A-8738-1C24D36F0EAC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Sheet1!$J$8:$L$8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Sheet1!$J$10:$L$10</c:f>
              <c:numCache>
                <c:formatCode>_([$$-409]* #,##0.00_);_([$$-409]* \(#,##0.00\);_([$$-409]* "-"??_);_(@_)</c:formatCode>
                <c:ptCount val="3"/>
                <c:pt idx="0">
                  <c:v>1600000</c:v>
                </c:pt>
                <c:pt idx="1">
                  <c:v>2500000</c:v>
                </c:pt>
                <c:pt idx="2">
                  <c:v>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4-394A-8738-1C24D36F0EAC}"/>
            </c:ext>
          </c:extLst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Sheet1!$J$8:$L$8</c:f>
              <c:strCache>
                <c:ptCount val="3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</c:strCache>
            </c:strRef>
          </c:cat>
          <c:val>
            <c:numRef>
              <c:f>Sheet1!$J$11:$L$11</c:f>
              <c:numCache>
                <c:formatCode>_([$$-409]* #,##0.00_);_([$$-409]* \(#,##0.00\);_([$$-409]* "-"??_);_(@_)</c:formatCode>
                <c:ptCount val="3"/>
                <c:pt idx="0">
                  <c:v>400000</c:v>
                </c:pt>
                <c:pt idx="1">
                  <c:v>1500000</c:v>
                </c:pt>
                <c:pt idx="2">
                  <c:v>2600000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4-394A-8738-1C24D36F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360736"/>
        <c:axId val="9364042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Sheet1!$J$8:$L$8</c15:sqref>
                        </c15:formulaRef>
                      </c:ext>
                    </c:extLst>
                    <c:strCache>
                      <c:ptCount val="3"/>
                      <c:pt idx="0">
                        <c:v>Year 1</c:v>
                      </c:pt>
                      <c:pt idx="1">
                        <c:v>Year 2</c:v>
                      </c:pt>
                      <c:pt idx="2">
                        <c:v>Year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Sheet1!$J$12:$L$12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54-394A-8738-1C24D36F0EAC}"/>
                  </c:ext>
                </c:extLst>
              </c15:ser>
            </c15:filteredBarSeries>
          </c:ext>
        </c:extLst>
      </c:barChart>
      <c:catAx>
        <c:axId val="8803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04224"/>
        <c:crosses val="autoZero"/>
        <c:auto val="1"/>
        <c:lblAlgn val="ctr"/>
        <c:lblOffset val="100"/>
        <c:noMultiLvlLbl val="0"/>
      </c:catAx>
      <c:valAx>
        <c:axId val="936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231614</xdr:colOff>
      <xdr:row>36</xdr:row>
      <xdr:rowOff>15077</xdr:rowOff>
    </xdr:from>
    <xdr:to>
      <xdr:col>18</xdr:col>
      <xdr:colOff>642886</xdr:colOff>
      <xdr:row>44</xdr:row>
      <xdr:rowOff>223380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1A7829-BC1E-7849-80E3-16EE2024A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1193800</xdr:colOff>
      <xdr:row>40</xdr:row>
      <xdr:rowOff>33868</xdr:rowOff>
    </xdr:from>
    <xdr:to>
      <xdr:col>12</xdr:col>
      <xdr:colOff>93133</xdr:colOff>
      <xdr:row>53</xdr:row>
      <xdr:rowOff>135468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8589DB-2A81-9241-9216-53A00C1F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645440</xdr:colOff>
      <xdr:row>38</xdr:row>
      <xdr:rowOff>16342</xdr:rowOff>
    </xdr:from>
    <xdr:to>
      <xdr:col>15</xdr:col>
      <xdr:colOff>431147</xdr:colOff>
      <xdr:row>49</xdr:row>
      <xdr:rowOff>138953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A5D6D-1A8A-BF44-B582-BDEDFF88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82772</xdr:colOff>
      <xdr:row>14</xdr:row>
      <xdr:rowOff>168166</xdr:rowOff>
    </xdr:from>
    <xdr:to>
      <xdr:col>27</xdr:col>
      <xdr:colOff>631618</xdr:colOff>
      <xdr:row>27</xdr:row>
      <xdr:rowOff>200370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7F5A1-DA83-2344-9505-2D7CF928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366059</xdr:colOff>
      <xdr:row>31</xdr:row>
      <xdr:rowOff>38474</xdr:rowOff>
    </xdr:from>
    <xdr:to>
      <xdr:col>28</xdr:col>
      <xdr:colOff>7471</xdr:colOff>
      <xdr:row>42</xdr:row>
      <xdr:rowOff>222997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EB26B-EA76-C14C-9082-C5FCC2B4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188633</xdr:colOff>
      <xdr:row>59</xdr:row>
      <xdr:rowOff>159871</xdr:rowOff>
    </xdr:from>
    <xdr:to>
      <xdr:col>13</xdr:col>
      <xdr:colOff>558427</xdr:colOff>
      <xdr:row>73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C838C0-2D5B-2B47-AFC5-92DE66DD9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20544</xdr:colOff>
      <xdr:row>10</xdr:row>
      <xdr:rowOff>19797</xdr:rowOff>
    </xdr:from>
    <xdr:to>
      <xdr:col>6</xdr:col>
      <xdr:colOff>203574</xdr:colOff>
      <xdr:row>23</xdr:row>
      <xdr:rowOff>92262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F58B09-DE26-3F40-A7A9-FA74A5F8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870323</xdr:colOff>
      <xdr:row>6</xdr:row>
      <xdr:rowOff>38473</xdr:rowOff>
    </xdr:from>
    <xdr:to>
      <xdr:col>18</xdr:col>
      <xdr:colOff>455705</xdr:colOff>
      <xdr:row>19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1C515F-EF7F-A347-8923-5C184B892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C364-C4E4-954B-9CC1-EC28CF115BAF}">
  <dimension ref="A1:M68"/>
  <sheetViews>
    <sheetView tabSelected="1" zoomScale="68" zoomScaleNormal="200" workbookViewId="0">
      <selection activeCell="K12" sqref="K12"/>
    </sheetView>
  </sheetViews>
  <sheetFormatPr baseColWidth="10" defaultRowHeight="16" x14ac:dyDescent="0.2"/>
  <cols>
    <col min="1" max="1" width="20" bestFit="1" customWidth="1"/>
    <col min="2" max="2" width="14.6640625" bestFit="1" customWidth="1"/>
    <col min="3" max="5" width="13.6640625" bestFit="1" customWidth="1"/>
    <col min="6" max="6" width="1.6640625" customWidth="1"/>
    <col min="7" max="7" width="20" bestFit="1" customWidth="1"/>
    <col min="8" max="8" width="14" bestFit="1" customWidth="1"/>
    <col min="10" max="10" width="13.83203125" bestFit="1" customWidth="1"/>
    <col min="11" max="11" width="14" bestFit="1" customWidth="1"/>
    <col min="12" max="12" width="18.6640625" bestFit="1" customWidth="1"/>
    <col min="13" max="13" width="11.5" bestFit="1" customWidth="1"/>
  </cols>
  <sheetData>
    <row r="1" spans="1:12" x14ac:dyDescent="0.2">
      <c r="A1" t="s">
        <v>20</v>
      </c>
      <c r="G1" t="s">
        <v>23</v>
      </c>
      <c r="H1" s="11">
        <v>400</v>
      </c>
    </row>
    <row r="2" spans="1:12" x14ac:dyDescent="0.2">
      <c r="G2" t="s">
        <v>26</v>
      </c>
      <c r="H2" s="11">
        <v>500</v>
      </c>
    </row>
    <row r="3" spans="1:12" x14ac:dyDescent="0.2">
      <c r="G3" t="s">
        <v>22</v>
      </c>
      <c r="H3" s="11">
        <v>81600</v>
      </c>
    </row>
    <row r="4" spans="1:12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</row>
    <row r="5" spans="1:12" x14ac:dyDescent="0.2">
      <c r="A5">
        <v>250</v>
      </c>
      <c r="B5" s="11">
        <f>$H3</f>
        <v>81600</v>
      </c>
      <c r="C5" s="11">
        <f>A5*H1</f>
        <v>100000</v>
      </c>
      <c r="D5" s="11">
        <f>B5+C5</f>
        <v>181600</v>
      </c>
      <c r="E5" s="12">
        <f>H2*A5</f>
        <v>125000</v>
      </c>
      <c r="G5" t="s">
        <v>27</v>
      </c>
      <c r="H5">
        <f>H3/(H2-H1)</f>
        <v>816</v>
      </c>
    </row>
    <row r="6" spans="1:12" x14ac:dyDescent="0.2">
      <c r="A6">
        <v>500</v>
      </c>
      <c r="B6" s="11">
        <f>$H3</f>
        <v>81600</v>
      </c>
      <c r="C6" s="11">
        <f>A6*H1</f>
        <v>200000</v>
      </c>
      <c r="D6" s="11">
        <f t="shared" ref="D6:D9" si="0">B6+C6</f>
        <v>281600</v>
      </c>
      <c r="E6" s="12">
        <f>H2*A6</f>
        <v>250000</v>
      </c>
    </row>
    <row r="7" spans="1:12" x14ac:dyDescent="0.2">
      <c r="A7">
        <v>750</v>
      </c>
      <c r="B7" s="11">
        <f>$H3</f>
        <v>81600</v>
      </c>
      <c r="C7" s="11">
        <f>A7*H1</f>
        <v>300000</v>
      </c>
      <c r="D7" s="11">
        <f t="shared" si="0"/>
        <v>381600</v>
      </c>
      <c r="E7" s="12">
        <f>H2*A7</f>
        <v>375000</v>
      </c>
    </row>
    <row r="8" spans="1:12" x14ac:dyDescent="0.2">
      <c r="A8">
        <v>1000</v>
      </c>
      <c r="B8" s="11">
        <f>$H3</f>
        <v>81600</v>
      </c>
      <c r="C8" s="11">
        <f>A8*H1</f>
        <v>400000</v>
      </c>
      <c r="D8" s="11">
        <f t="shared" si="0"/>
        <v>481600</v>
      </c>
      <c r="E8" s="12">
        <f>H2*A8</f>
        <v>500000</v>
      </c>
      <c r="J8" t="s">
        <v>1</v>
      </c>
      <c r="K8" t="s">
        <v>2</v>
      </c>
      <c r="L8" t="s">
        <v>3</v>
      </c>
    </row>
    <row r="9" spans="1:12" x14ac:dyDescent="0.2">
      <c r="A9">
        <v>1250</v>
      </c>
      <c r="B9" s="11">
        <f>$H3</f>
        <v>81600</v>
      </c>
      <c r="C9" s="11">
        <f>A9*H1</f>
        <v>500000</v>
      </c>
      <c r="D9" s="11">
        <f t="shared" si="0"/>
        <v>581600</v>
      </c>
      <c r="E9" s="12">
        <f>H2*A9</f>
        <v>625000</v>
      </c>
      <c r="I9" t="s">
        <v>41</v>
      </c>
      <c r="J9" s="13">
        <v>2000000</v>
      </c>
      <c r="K9" s="13">
        <v>4000000</v>
      </c>
      <c r="L9" s="13">
        <v>6000000</v>
      </c>
    </row>
    <row r="10" spans="1:12" x14ac:dyDescent="0.2">
      <c r="I10" t="s">
        <v>42</v>
      </c>
      <c r="J10" s="13">
        <v>1600000</v>
      </c>
      <c r="K10" s="13">
        <v>2500000</v>
      </c>
      <c r="L10" s="13">
        <v>3400000</v>
      </c>
    </row>
    <row r="11" spans="1:12" x14ac:dyDescent="0.2">
      <c r="I11" t="s">
        <v>43</v>
      </c>
      <c r="J11" s="13">
        <f>J9-J10</f>
        <v>400000</v>
      </c>
      <c r="K11" s="13">
        <f t="shared" ref="K11:L11" si="1">K9-K10</f>
        <v>1500000</v>
      </c>
      <c r="L11" s="13">
        <f>L9-L10</f>
        <v>2600000</v>
      </c>
    </row>
    <row r="25" spans="1:13" x14ac:dyDescent="0.2">
      <c r="B25" s="4" t="s">
        <v>0</v>
      </c>
      <c r="D25" s="1"/>
      <c r="E25" s="4" t="s">
        <v>6</v>
      </c>
      <c r="H25" s="10" t="s">
        <v>19</v>
      </c>
      <c r="J25" s="4" t="s">
        <v>28</v>
      </c>
      <c r="L25" s="4" t="s">
        <v>19</v>
      </c>
    </row>
    <row r="26" spans="1:13" x14ac:dyDescent="0.2">
      <c r="A26" s="4" t="s">
        <v>1</v>
      </c>
      <c r="B26" s="3">
        <f>SUM(H26:H29)+26800</f>
        <v>50300</v>
      </c>
      <c r="D26" s="4" t="s">
        <v>1</v>
      </c>
      <c r="E26" s="2">
        <v>1</v>
      </c>
      <c r="G26" s="9" t="s">
        <v>7</v>
      </c>
      <c r="H26" s="3">
        <v>2000</v>
      </c>
      <c r="J26" s="15" t="s">
        <v>29</v>
      </c>
      <c r="K26" s="16">
        <v>12000</v>
      </c>
      <c r="L26" s="15" t="s">
        <v>32</v>
      </c>
      <c r="M26" s="16">
        <v>30800</v>
      </c>
    </row>
    <row r="27" spans="1:13" x14ac:dyDescent="0.2">
      <c r="A27" s="4" t="s">
        <v>2</v>
      </c>
      <c r="B27" s="3">
        <f>2*B26+26800</f>
        <v>127400</v>
      </c>
      <c r="D27" s="4" t="s">
        <v>2</v>
      </c>
      <c r="E27" s="2">
        <f>2*E26</f>
        <v>2</v>
      </c>
      <c r="G27" s="9" t="s">
        <v>8</v>
      </c>
      <c r="H27" s="3">
        <v>3000</v>
      </c>
      <c r="J27" s="15" t="s">
        <v>30</v>
      </c>
      <c r="K27" s="16">
        <v>16000</v>
      </c>
      <c r="L27" s="15" t="s">
        <v>33</v>
      </c>
      <c r="M27" s="16">
        <v>2500</v>
      </c>
    </row>
    <row r="28" spans="1:13" x14ac:dyDescent="0.2">
      <c r="A28" s="4" t="s">
        <v>3</v>
      </c>
      <c r="B28" s="3">
        <f>3*B26+26800</f>
        <v>177700</v>
      </c>
      <c r="D28" s="4" t="s">
        <v>3</v>
      </c>
      <c r="E28" s="2">
        <f>3*E26</f>
        <v>3</v>
      </c>
      <c r="G28" s="9" t="s">
        <v>9</v>
      </c>
      <c r="H28" s="3">
        <v>2500</v>
      </c>
      <c r="J28" s="15" t="s">
        <v>31</v>
      </c>
      <c r="K28" s="16">
        <v>1000</v>
      </c>
      <c r="L28" s="15" t="s">
        <v>34</v>
      </c>
      <c r="M28" s="16">
        <v>2000</v>
      </c>
    </row>
    <row r="29" spans="1:13" x14ac:dyDescent="0.2">
      <c r="A29" s="4" t="s">
        <v>4</v>
      </c>
      <c r="B29" s="3">
        <f>4*B26+26800</f>
        <v>228000</v>
      </c>
      <c r="D29" s="4" t="s">
        <v>4</v>
      </c>
      <c r="E29" s="2">
        <f>4*E26</f>
        <v>4</v>
      </c>
      <c r="G29" s="9" t="s">
        <v>10</v>
      </c>
      <c r="H29" s="3">
        <v>16000</v>
      </c>
      <c r="J29" s="15" t="s">
        <v>37</v>
      </c>
      <c r="K29" s="16">
        <v>5000</v>
      </c>
      <c r="L29" s="15" t="s">
        <v>35</v>
      </c>
      <c r="M29" s="16">
        <v>100</v>
      </c>
    </row>
    <row r="30" spans="1:13" x14ac:dyDescent="0.2">
      <c r="A30" s="4" t="s">
        <v>5</v>
      </c>
      <c r="B30" s="3">
        <f>5*B26+26800</f>
        <v>278300</v>
      </c>
      <c r="D30" s="4" t="s">
        <v>5</v>
      </c>
      <c r="E30" s="2">
        <f>5*E26</f>
        <v>5</v>
      </c>
      <c r="G30" s="9" t="s">
        <v>11</v>
      </c>
      <c r="H30" s="3">
        <v>26800</v>
      </c>
      <c r="J30" s="15" t="s">
        <v>40</v>
      </c>
      <c r="K30" s="16">
        <v>12000</v>
      </c>
      <c r="L30" s="15" t="s">
        <v>36</v>
      </c>
      <c r="M30" s="16">
        <v>200</v>
      </c>
    </row>
    <row r="31" spans="1:13" x14ac:dyDescent="0.2">
      <c r="J31" s="4" t="s">
        <v>39</v>
      </c>
      <c r="K31" s="16">
        <f>SUM(K26:K30)</f>
        <v>46000</v>
      </c>
      <c r="L31" s="4" t="s">
        <v>38</v>
      </c>
      <c r="M31" s="17">
        <f>SUM(M26:M30)</f>
        <v>35600</v>
      </c>
    </row>
    <row r="32" spans="1:13" x14ac:dyDescent="0.2">
      <c r="A32" s="9" t="s">
        <v>7</v>
      </c>
      <c r="B32" s="3">
        <v>2000</v>
      </c>
    </row>
    <row r="33" spans="1:11" x14ac:dyDescent="0.2">
      <c r="A33" s="9" t="s">
        <v>8</v>
      </c>
      <c r="B33" s="3">
        <v>3000</v>
      </c>
      <c r="J33" s="14" t="s">
        <v>44</v>
      </c>
      <c r="K33" s="18">
        <f>SUM(K31+M31)</f>
        <v>81600</v>
      </c>
    </row>
    <row r="34" spans="1:11" x14ac:dyDescent="0.2">
      <c r="A34" s="9" t="s">
        <v>9</v>
      </c>
      <c r="B34" s="3">
        <v>2500</v>
      </c>
    </row>
    <row r="35" spans="1:11" x14ac:dyDescent="0.2">
      <c r="A35" s="9" t="s">
        <v>10</v>
      </c>
      <c r="B35" s="3">
        <v>16000</v>
      </c>
    </row>
    <row r="36" spans="1:11" x14ac:dyDescent="0.2">
      <c r="A36" s="9" t="s">
        <v>11</v>
      </c>
      <c r="B36" s="3">
        <v>26800</v>
      </c>
    </row>
    <row r="38" spans="1:11" ht="34" x14ac:dyDescent="0.2">
      <c r="B38" s="5" t="s">
        <v>12</v>
      </c>
    </row>
    <row r="39" spans="1:11" ht="17" x14ac:dyDescent="0.2">
      <c r="A39" s="5" t="s">
        <v>14</v>
      </c>
      <c r="B39" s="8">
        <f>B26/B45</f>
        <v>167.66666666666666</v>
      </c>
    </row>
    <row r="40" spans="1:11" ht="17" x14ac:dyDescent="0.2">
      <c r="A40" s="5" t="s">
        <v>15</v>
      </c>
      <c r="B40" s="8">
        <f>B27/B45</f>
        <v>424.66666666666669</v>
      </c>
    </row>
    <row r="41" spans="1:11" ht="17" x14ac:dyDescent="0.2">
      <c r="A41" s="5" t="s">
        <v>16</v>
      </c>
      <c r="B41" s="8">
        <f>B28/B45</f>
        <v>592.33333333333337</v>
      </c>
    </row>
    <row r="42" spans="1:11" ht="17" x14ac:dyDescent="0.2">
      <c r="A42" s="5" t="s">
        <v>17</v>
      </c>
      <c r="B42" s="8">
        <f>B29/B45</f>
        <v>760</v>
      </c>
    </row>
    <row r="43" spans="1:11" ht="17" x14ac:dyDescent="0.2">
      <c r="A43" s="5" t="s">
        <v>18</v>
      </c>
      <c r="B43" s="8">
        <f>B30/B45</f>
        <v>927.66666666666663</v>
      </c>
    </row>
    <row r="45" spans="1:11" ht="34" x14ac:dyDescent="0.2">
      <c r="A45" s="6" t="s">
        <v>13</v>
      </c>
      <c r="B45" s="7">
        <v>300</v>
      </c>
    </row>
    <row r="60" spans="1:8" x14ac:dyDescent="0.2">
      <c r="A60" t="s">
        <v>20</v>
      </c>
      <c r="G60" t="s">
        <v>23</v>
      </c>
      <c r="H60" s="11">
        <v>400</v>
      </c>
    </row>
    <row r="61" spans="1:8" x14ac:dyDescent="0.2">
      <c r="G61" t="s">
        <v>26</v>
      </c>
      <c r="H61" s="11">
        <v>500</v>
      </c>
    </row>
    <row r="62" spans="1:8" x14ac:dyDescent="0.2">
      <c r="G62" t="s">
        <v>22</v>
      </c>
      <c r="H62" s="11">
        <v>250000</v>
      </c>
    </row>
    <row r="63" spans="1:8" x14ac:dyDescent="0.2">
      <c r="A63" t="s">
        <v>21</v>
      </c>
      <c r="B63" t="s">
        <v>22</v>
      </c>
      <c r="C63" t="s">
        <v>23</v>
      </c>
      <c r="D63" t="s">
        <v>24</v>
      </c>
      <c r="E63" t="s">
        <v>25</v>
      </c>
    </row>
    <row r="64" spans="1:8" x14ac:dyDescent="0.2">
      <c r="A64">
        <v>600</v>
      </c>
      <c r="B64" s="11">
        <f>$H62</f>
        <v>250000</v>
      </c>
      <c r="C64" s="11">
        <f>A64*H60</f>
        <v>240000</v>
      </c>
      <c r="D64" s="11">
        <f>B64+C64</f>
        <v>490000</v>
      </c>
      <c r="E64" s="12">
        <f>H61*A64</f>
        <v>300000</v>
      </c>
      <c r="G64" t="s">
        <v>27</v>
      </c>
      <c r="H64">
        <f>H62/(H61-H60)</f>
        <v>2500</v>
      </c>
    </row>
    <row r="65" spans="1:5" x14ac:dyDescent="0.2">
      <c r="A65">
        <v>1200</v>
      </c>
      <c r="B65" s="11">
        <f>$H62</f>
        <v>250000</v>
      </c>
      <c r="C65" s="11">
        <f>A65*H60</f>
        <v>480000</v>
      </c>
      <c r="D65" s="11">
        <f t="shared" ref="D65:D68" si="2">B65+C65</f>
        <v>730000</v>
      </c>
      <c r="E65" s="12">
        <f>H61*A65</f>
        <v>600000</v>
      </c>
    </row>
    <row r="66" spans="1:5" x14ac:dyDescent="0.2">
      <c r="A66">
        <v>1800</v>
      </c>
      <c r="B66" s="11">
        <f>$H62</f>
        <v>250000</v>
      </c>
      <c r="C66" s="11">
        <f>A66*H60</f>
        <v>720000</v>
      </c>
      <c r="D66" s="11">
        <f t="shared" si="2"/>
        <v>970000</v>
      </c>
      <c r="E66" s="12">
        <f>H61*A66</f>
        <v>900000</v>
      </c>
    </row>
    <row r="67" spans="1:5" x14ac:dyDescent="0.2">
      <c r="A67">
        <v>2400</v>
      </c>
      <c r="B67" s="11">
        <f>$H62</f>
        <v>250000</v>
      </c>
      <c r="C67" s="11">
        <f>A67*H60</f>
        <v>960000</v>
      </c>
      <c r="D67" s="11">
        <f t="shared" si="2"/>
        <v>1210000</v>
      </c>
      <c r="E67" s="12">
        <f>H61*A67</f>
        <v>1200000</v>
      </c>
    </row>
    <row r="68" spans="1:5" x14ac:dyDescent="0.2">
      <c r="A68">
        <v>3000</v>
      </c>
      <c r="B68" s="11">
        <f>$H62</f>
        <v>250000</v>
      </c>
      <c r="C68" s="11">
        <f>A68*H60</f>
        <v>1200000</v>
      </c>
      <c r="D68" s="11">
        <f t="shared" si="2"/>
        <v>1450000</v>
      </c>
      <c r="E68" s="12">
        <f>H61*A68</f>
        <v>1500000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2021-09-26T23:11:26Z</dcterms:created>
  <dcterms:modified xsi:type="dcterms:W3CDTF">2021-10-10T19:29:24Z</dcterms:modified>
</cp:coreProperties>
</file>