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persons/person.xml" ContentType="application/vnd.ms-excel.person+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2"/>
  <workbookPr codeName="ThisWorkbook" hidePivotFieldList="1" defaultThemeVersion="202300"/>
  <mc:AlternateContent xmlns:mc="http://schemas.openxmlformats.org/markup-compatibility/2006">
    <mc:Choice Requires="x15">
      <x15ac:absPath xmlns:x15ac="http://schemas.microsoft.com/office/spreadsheetml/2010/11/ac" url="C:\Users\GeorgeMount\Documents\GitHub\blog-files\"/>
    </mc:Choice>
  </mc:AlternateContent>
  <xr:revisionPtr revIDLastSave="0" documentId="8_{3CA9FF86-FFF4-4DE5-862E-A60229643AC2}" xr6:coauthVersionLast="47" xr6:coauthVersionMax="47" xr10:uidLastSave="{00000000-0000-0000-0000-000000000000}"/>
  <bookViews>
    <workbookView xWindow="-98" yWindow="-98" windowWidth="18915" windowHeight="12676" activeTab="1" xr2:uid="{56C950BB-A685-4485-94E6-85FA45335328}"/>
  </bookViews>
  <sheets>
    <sheet name="SplashPage" sheetId="16" r:id="rId1"/>
    <sheet name="Dynamic Arrays" sheetId="17" r:id="rId2"/>
    <sheet name="Lookups" sheetId="18" r:id="rId3"/>
    <sheet name="DataCleaning" sheetId="9" r:id="rId4"/>
    <sheet name="YieldCurveUS" sheetId="2" r:id="rId5"/>
    <sheet name="HowTo2" sheetId="11" r:id="rId6"/>
    <sheet name="Spreads" sheetId="3" r:id="rId7"/>
    <sheet name="Inspirations" sheetId="13" r:id="rId8"/>
  </sheets>
  <definedNames>
    <definedName name="arr10Y">_xlfn.ANCHORARRAY(Spreads!$D$51)</definedName>
    <definedName name="arr2Y">_xlfn.ANCHORARRAY(Spreads!$C$51)</definedName>
    <definedName name="arrDate">_xlfn.ANCHORARRAY(Spreads!$B$51)</definedName>
    <definedName name="arrDeficit">_xlfn.ANCHORARRAY(Spreads!$H$51)</definedName>
    <definedName name="arrEuroYieldCountry1">_xlfn.ANCHORARRAY(#REF!)</definedName>
    <definedName name="arrEuroYieldCountry2">_xlfn.ANCHORARRAY(#REF!)</definedName>
    <definedName name="arrEuroYieldSequence">_xlfn.ANCHORARRAY(#REF!)</definedName>
    <definedName name="arrEuroYieldSpread">_xlfn.ANCHORARRAY(#REF!)</definedName>
    <definedName name="arrEuroYieldSpreadNeg">_xlfn.ANCHORARRAY(#REF!)</definedName>
    <definedName name="arrEuroYieldSpreadPos">_xlfn.ANCHORARRAY(#REF!)</definedName>
    <definedName name="arrExcess">_xlfn.ANCHORARRAY(Spreads!$G$51)</definedName>
    <definedName name="arrMinimum">_xlfn.ANCHORARRAY(Spreads!$F$51)</definedName>
    <definedName name="arrRecession">_xlfn.ANCHORARRAY(Spreads!$I$51)</definedName>
    <definedName name="arrSpread">_xlfn.ANCHORARRAY(Spreads!$E$51)</definedName>
    <definedName name="chShowSpreadAndYield">Spreads!$L$8</definedName>
    <definedName name="clCurrentMonth">YieldCurveUS!$K$7</definedName>
    <definedName name="clCurrentYear">YieldCurveUS!$K$8</definedName>
    <definedName name="clHowRecessions">Spreads!$L$9</definedName>
    <definedName name="clSetYAxisBounds">YieldCurveUS!$L$40</definedName>
    <definedName name="clShowSpread">Spreads!$L$7</definedName>
    <definedName name="lstQuarter">_xlfn.ANCHORARRAY('Dynamic Arrays'!$N$37)</definedName>
    <definedName name="lstRegion">_xlfn.ANCHORARRAY('Dynamic Arrays'!$L$37)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9" i="9" l="1"/>
  <c r="F10" i="9"/>
  <c r="F11" i="9"/>
  <c r="F12" i="9"/>
  <c r="F13" i="9"/>
  <c r="F14" i="9"/>
  <c r="F15" i="9"/>
  <c r="F16" i="9"/>
  <c r="F17" i="9"/>
  <c r="F18" i="9"/>
  <c r="F19" i="9"/>
  <c r="F20" i="9"/>
  <c r="F21" i="9"/>
  <c r="F22" i="9"/>
  <c r="F23" i="9"/>
  <c r="F24" i="9"/>
  <c r="F25" i="9"/>
  <c r="F26" i="9"/>
  <c r="F27" i="9"/>
  <c r="F28" i="9"/>
  <c r="F29" i="9"/>
  <c r="F30" i="9"/>
  <c r="F31" i="9"/>
  <c r="F32" i="9"/>
  <c r="F33" i="9"/>
  <c r="F34" i="9"/>
  <c r="F35" i="9"/>
  <c r="F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1046" i="9"/>
  <c r="E1047" i="9"/>
  <c r="E1048" i="9"/>
  <c r="E1049" i="9"/>
  <c r="E1050" i="9"/>
  <c r="E1051" i="9"/>
  <c r="E8" i="9"/>
  <c r="Y26" i="11"/>
  <c r="Y24" i="11"/>
  <c r="J75" i="17" a="1"/>
  <c r="J75" i="17" s="1"/>
  <c r="J73" i="17"/>
  <c r="J71" i="17"/>
  <c r="J69" i="17"/>
  <c r="N37" i="17" a="1"/>
  <c r="N37" i="17" s="1"/>
  <c r="L37" i="17" a="1"/>
  <c r="L37" i="17" s="1"/>
  <c r="B20" i="17" a="1"/>
  <c r="I11" i="11"/>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F1002" i="9"/>
  <c r="F1003" i="9"/>
  <c r="F1004" i="9"/>
  <c r="F1005" i="9"/>
  <c r="F1006" i="9"/>
  <c r="F1007" i="9"/>
  <c r="F1008" i="9"/>
  <c r="F1009" i="9"/>
  <c r="F1010" i="9"/>
  <c r="F1011" i="9"/>
  <c r="F1012" i="9"/>
  <c r="F1013" i="9"/>
  <c r="F1014" i="9"/>
  <c r="F1015" i="9"/>
  <c r="F1016" i="9"/>
  <c r="F1017" i="9"/>
  <c r="F1018" i="9"/>
  <c r="F1019" i="9"/>
  <c r="F1020" i="9"/>
  <c r="F1021" i="9"/>
  <c r="F1022" i="9"/>
  <c r="F1023" i="9"/>
  <c r="F1024" i="9"/>
  <c r="F1025" i="9"/>
  <c r="F1026" i="9"/>
  <c r="F1027" i="9"/>
  <c r="F1028" i="9"/>
  <c r="F1029" i="9"/>
  <c r="F1030" i="9"/>
  <c r="F1031" i="9"/>
  <c r="F1032" i="9"/>
  <c r="F1033" i="9"/>
  <c r="F1034" i="9"/>
  <c r="F1035" i="9"/>
  <c r="F1036" i="9"/>
  <c r="F1037" i="9"/>
  <c r="F1038" i="9"/>
  <c r="F1039" i="9"/>
  <c r="F1040" i="9"/>
  <c r="F1041" i="9"/>
  <c r="F1042" i="9"/>
  <c r="F1043" i="9"/>
  <c r="F1044" i="9"/>
  <c r="F1045" i="9"/>
  <c r="F1046" i="9"/>
  <c r="F1047" i="9"/>
  <c r="F1048" i="9"/>
  <c r="F1049" i="9"/>
  <c r="F1050" i="9"/>
  <c r="F1051" i="9"/>
  <c r="I31" i="2"/>
  <c r="I32" i="2"/>
  <c r="B20" i="17" l="1"/>
  <c r="I35" i="2"/>
  <c r="I33" i="2"/>
  <c r="I34" i="2"/>
  <c r="D20" i="17" l="1" a="1"/>
  <c r="C20" i="17" a="1"/>
  <c r="D20" i="17" l="1"/>
  <c r="C20" i="17"/>
  <c r="E20" i="17" l="1" a="1"/>
  <c r="E20" i="17" s="1"/>
  <c r="N20" i="17" s="1"/>
  <c r="C30" i="2"/>
  <c r="C31" i="2" s="1"/>
  <c r="D30" i="2"/>
  <c r="K10" i="2"/>
  <c r="J38" i="2" s="1"/>
  <c r="G30" i="2"/>
  <c r="F30" i="2"/>
  <c r="E30" i="2"/>
  <c r="F35" i="2" l="1"/>
  <c r="F32" i="2"/>
  <c r="F31" i="2"/>
  <c r="D32" i="2"/>
  <c r="D31" i="2"/>
  <c r="E32" i="2"/>
  <c r="E31" i="2"/>
  <c r="G35" i="2"/>
  <c r="G31" i="2"/>
  <c r="G32" i="2"/>
  <c r="C32" i="2"/>
  <c r="E33" i="2"/>
  <c r="E35" i="2"/>
  <c r="D35" i="2"/>
  <c r="C33" i="2"/>
  <c r="C35" i="2"/>
  <c r="D33" i="2"/>
  <c r="D34" i="2"/>
  <c r="F33" i="2"/>
  <c r="G33" i="2"/>
  <c r="E34" i="2"/>
  <c r="F34" i="2"/>
  <c r="C34" i="2"/>
  <c r="G34" i="2"/>
  <c r="H32" i="2" l="1"/>
  <c r="H35" i="2"/>
  <c r="H31" i="2"/>
  <c r="H34" i="2"/>
  <c r="H3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879EDA2-62AD-4EC5-B3C6-F78EED8A8E7C}" keepAlive="1" name="Query - tblEuroYieldsPivoted3" description="Connection to the 'tblEuroYieldsPivoted3' query in the workbook." type="5" refreshedVersion="8" background="1" saveData="1">
    <dbPr connection="Provider=Microsoft.Mashup.OleDb.1;Data Source=$Workbook$;Location=tblEuroYieldsPivoted3;Extended Properties=&quot;&quot;" command="SELECT * FROM [tblEuroYieldsPivoted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<sst xmlns="http://schemas.openxmlformats.org/spreadsheetml/2006/main" count="467" uniqueCount="306">
  <si>
    <t>Seq</t>
  </si>
  <si>
    <t>Years</t>
  </si>
  <si>
    <t>Date</t>
  </si>
  <si>
    <t>2Y</t>
  </si>
  <si>
    <t>5Y</t>
  </si>
  <si>
    <t>7Y</t>
  </si>
  <si>
    <t>10Y</t>
  </si>
  <si>
    <t>20Y</t>
  </si>
  <si>
    <t>.</t>
  </si>
  <si>
    <t>currentmonth</t>
  </si>
  <si>
    <t>trailingmonth_2</t>
  </si>
  <si>
    <t>trailingmonth_1</t>
  </si>
  <si>
    <t>Current month</t>
  </si>
  <si>
    <t>Current year</t>
  </si>
  <si>
    <t>trailingmonth_4</t>
  </si>
  <si>
    <t>trailingMonth_3</t>
  </si>
  <si>
    <t>MaxY</t>
  </si>
  <si>
    <t>Min</t>
  </si>
  <si>
    <t>Max</t>
  </si>
  <si>
    <t>Set y axis bounds?</t>
  </si>
  <si>
    <t>Spread</t>
  </si>
  <si>
    <t>minimum</t>
  </si>
  <si>
    <t>Excess</t>
  </si>
  <si>
    <t>Deficit</t>
  </si>
  <si>
    <t>show  spread only?</t>
  </si>
  <si>
    <t>Separate spread and yield?</t>
  </si>
  <si>
    <t>momChange</t>
  </si>
  <si>
    <t>Highlight recessions?</t>
  </si>
  <si>
    <t>Recession</t>
  </si>
  <si>
    <t>Recession?</t>
  </si>
  <si>
    <t>$</t>
  </si>
  <si>
    <t>%</t>
  </si>
  <si>
    <t>Chart controls</t>
  </si>
  <si>
    <t>Actions</t>
  </si>
  <si>
    <t>The Yield Curve</t>
  </si>
  <si>
    <t>How do bonds of different maturities relate?</t>
  </si>
  <si>
    <t>About the Yield Curve Modeller</t>
  </si>
  <si>
    <t xml:space="preserve">Explore how the modeller works. </t>
  </si>
  <si>
    <t>Navigate around the timeline, and find out:</t>
  </si>
  <si>
    <t>Current date</t>
  </si>
  <si>
    <t>Bond yield spreads</t>
  </si>
  <si>
    <t>What influences the yield spread, and how can we trade it?</t>
  </si>
  <si>
    <t>Chart Controls</t>
  </si>
  <si>
    <t>About the Yield Spread Modeller</t>
  </si>
  <si>
    <t>How can I build that?</t>
  </si>
  <si>
    <t>In the next 20 minutes</t>
  </si>
  <si>
    <t>Germany</t>
  </si>
  <si>
    <t>France</t>
  </si>
  <si>
    <t>Ireland</t>
  </si>
  <si>
    <t>Italy</t>
  </si>
  <si>
    <t>5-year yields</t>
  </si>
  <si>
    <t>Greece</t>
  </si>
  <si>
    <t>A wrinkle here: missing data. Why? How do we solve the issue?</t>
  </si>
  <si>
    <t>MoMChange</t>
  </si>
  <si>
    <t>Data range for Chart</t>
  </si>
  <si>
    <t>Insert chart here</t>
  </si>
  <si>
    <t>- Remember: treat whole months as if they are the first day of the month</t>
  </si>
  <si>
    <t>… where yieldValue, date and maturity are the appropriate columns in the data table.</t>
  </si>
  <si>
    <t>- Extend the formula rightwards and down to populate the other cells. Use absolute referencing ($) where necessary</t>
  </si>
  <si>
    <t>Populate the MoMChange (H) column showing the change in yield from the current month to the first trailing month</t>
  </si>
  <si>
    <t>- First, get the arithmetical difference</t>
  </si>
  <si>
    <t>Maturity</t>
  </si>
  <si>
    <t>- Then concatenate the Maturity value using the &amp; operator</t>
  </si>
  <si>
    <t>- You can add this to the chart later as labels using the Value from cells option</t>
  </si>
  <si>
    <t xml:space="preserve">Create the chart as a line chart with markers. Add a suitable title and labelling. </t>
  </si>
  <si>
    <t>- Format the trailing series by reducing their opacity</t>
  </si>
  <si>
    <t>You are a bond trader, and you can go long and short on your positions.</t>
  </si>
  <si>
    <t>What positions in 2Y and 10Y bonds will you place if:</t>
  </si>
  <si>
    <t>- you expect 2Y yields to rise and 10Y yields to drop?</t>
  </si>
  <si>
    <t>- you expect 2Y yields to drop and 10Y yields to rise?</t>
  </si>
  <si>
    <t>Inspirations</t>
  </si>
  <si>
    <t>Extend the ideas covered in this session with these additional resources</t>
  </si>
  <si>
    <t>spilledgraphics.com</t>
  </si>
  <si>
    <t>Financial modelling with dynamic arrays (2021 compatible) - https://www.youtube.com/watch?v=pTLEiy0_ngc</t>
  </si>
  <si>
    <t>Bank of America 2025 Off-cycle Interns Program</t>
  </si>
  <si>
    <t>Excel Masterclass</t>
  </si>
  <si>
    <t>In this session:</t>
  </si>
  <si>
    <t>Lookups with VLOOKUP(), XLOOKUP()</t>
  </si>
  <si>
    <t>Search and filter on multiple criteria with SUMIFS(), SUMPRODUCT() and other formulae</t>
  </si>
  <si>
    <t>Data table manipulation - formulas and essential Power Query tricks</t>
  </si>
  <si>
    <t>Creating adaptible, interactive financial models and visualizations using the above with dynamic array functions</t>
  </si>
  <si>
    <t>© Alpha Development 2025</t>
  </si>
  <si>
    <t xml:space="preserve">Using SUMIF() and SUMIFS() on multiple criteria
Handling user input to drive interactivity
Adding custom labelling to a chart
Inserting custom symbols into labels
Using and managing named objects
</t>
  </si>
  <si>
    <t>Why use Dynamic Arrays?</t>
  </si>
  <si>
    <t>- Unlike tables or ranges, Dynamic Arrays adjust their size to your data.</t>
  </si>
  <si>
    <t>- They are immediately responsive to user input</t>
  </si>
  <si>
    <t>- They are computationally lighter than tables or ranges (better performance)</t>
  </si>
  <si>
    <t>- Example: you want to run a DCF model over 5 years …</t>
  </si>
  <si>
    <t>- … but then change it to 10 years. One parameter change and it's done</t>
  </si>
  <si>
    <t>(no need for Scenario Manager or other antiquated solutions)</t>
  </si>
  <si>
    <t>… and make it interactive</t>
  </si>
  <si>
    <t>Interest</t>
  </si>
  <si>
    <t>Start Value</t>
  </si>
  <si>
    <t>Commission p.a.</t>
  </si>
  <si>
    <t>1. Let's build a very simple DCF model using Dynamic Arrays</t>
  </si>
  <si>
    <t>Dynamic Array</t>
  </si>
  <si>
    <t>Parameters</t>
  </si>
  <si>
    <t>Results</t>
  </si>
  <si>
    <t>Discount</t>
  </si>
  <si>
    <t>PV</t>
  </si>
  <si>
    <t>Comm.</t>
  </si>
  <si>
    <t>PV of commission payments is:</t>
  </si>
  <si>
    <t>2. Create a dropdown menu from values in a range</t>
  </si>
  <si>
    <t>… which can then be used to filter results</t>
  </si>
  <si>
    <t>Source data table</t>
  </si>
  <si>
    <t>Filtering</t>
  </si>
  <si>
    <t>Region</t>
  </si>
  <si>
    <t>Revenue</t>
  </si>
  <si>
    <t>Quarter</t>
  </si>
  <si>
    <t>West</t>
  </si>
  <si>
    <t>North</t>
  </si>
  <si>
    <t>East</t>
  </si>
  <si>
    <t>South</t>
  </si>
  <si>
    <t>Q1</t>
  </si>
  <si>
    <t>Q2</t>
  </si>
  <si>
    <t>Q3</t>
  </si>
  <si>
    <t>Q4</t>
  </si>
  <si>
    <t>(tblRevenues)</t>
  </si>
  <si>
    <t>(lstRegion)</t>
  </si>
  <si>
    <t>(lstQuarter)</t>
  </si>
  <si>
    <t>Revenue / quarter</t>
  </si>
  <si>
    <t>Revenue / region</t>
  </si>
  <si>
    <t>By region &amp; quarter</t>
  </si>
  <si>
    <t>=SUMIFS()</t>
  </si>
  <si>
    <t>=SUMPRODUCT()</t>
  </si>
  <si>
    <t>* alternative method *</t>
  </si>
  <si>
    <t>A 20-minute primer</t>
  </si>
  <si>
    <t>Dynamic Arrays and Filtering in Excel</t>
  </si>
  <si>
    <t>Dynamic Array and filtering formulas you should know</t>
  </si>
  <si>
    <t>- SUMIFS()</t>
  </si>
  <si>
    <t>- SUMPRODUCT()</t>
  </si>
  <si>
    <t>Dynamic Arrays are the foundation of interactive dashboards</t>
  </si>
  <si>
    <t>in Excel. Frequently, dashboards fall into disuse because</t>
  </si>
  <si>
    <t xml:space="preserve">they lack flexibility to explore data. The techniques in this </t>
  </si>
  <si>
    <t>session give you the power to do that …</t>
  </si>
  <si>
    <t>… and search/filter on multiple criteria.</t>
  </si>
  <si>
    <t>Our simple DCF calculator computes the Present Value</t>
  </si>
  <si>
    <t xml:space="preserve">of a series of annual cashflows (in fact, it would not be </t>
  </si>
  <si>
    <t>hard to stipulate semiannual or quarterly payments)</t>
  </si>
  <si>
    <t>a</t>
  </si>
  <si>
    <t>b</t>
  </si>
  <si>
    <t>and Start Value parameters.</t>
  </si>
  <si>
    <t>You'll notice it doesn't work!</t>
  </si>
  <si>
    <t>But you don't want that number, so multiply by zero</t>
  </si>
  <si>
    <t>c</t>
  </si>
  <si>
    <t>d</t>
  </si>
  <si>
    <t>e</t>
  </si>
  <si>
    <t>Dropdowns based on values in a range are exceptionally useful</t>
  </si>
  <si>
    <t xml:space="preserve">for exploratory data analysis. Pivot tables don't adjust to new data and </t>
  </si>
  <si>
    <t>have to be recreated. This way, if your data changes,</t>
  </si>
  <si>
    <t>you don't have to reset.</t>
  </si>
  <si>
    <t>3. Filter for Results</t>
  </si>
  <si>
    <t>In the resulting dialog box, set the validation criteria thus:</t>
  </si>
  <si>
    <t>You will now have a functioning dropdown - which only contains one value!!!</t>
  </si>
  <si>
    <t>Make the necessary changes to obtain overall revenue by quarter.</t>
  </si>
  <si>
    <t>So what's going on here?</t>
  </si>
  <si>
    <t>VLOOKUP and XLOOKUP</t>
  </si>
  <si>
    <t>It's time to make the change …</t>
  </si>
  <si>
    <t>What does XLOOKUP() bring to the table?</t>
  </si>
  <si>
    <t>- cross reference a value in a table on row and column</t>
  </si>
  <si>
    <t xml:space="preserve">- structure incomplete time series data: start with a complete list </t>
  </si>
  <si>
    <t>of dates, cross reference your time series data against the dates</t>
  </si>
  <si>
    <t>- Example: you want to compare EUR bond yields, but:</t>
  </si>
  <si>
    <t>- some dates are missing due to different bank holidays</t>
  </si>
  <si>
    <t>- some sovereigns joined the EUR later than others</t>
  </si>
  <si>
    <t>- Strict search is enabled by default</t>
  </si>
  <si>
    <t>Num</t>
  </si>
  <si>
    <t>EN</t>
  </si>
  <si>
    <t>ES</t>
  </si>
  <si>
    <t>PL</t>
  </si>
  <si>
    <t>January</t>
  </si>
  <si>
    <t>February</t>
  </si>
  <si>
    <t>March</t>
  </si>
  <si>
    <t>April</t>
  </si>
  <si>
    <t>May</t>
  </si>
  <si>
    <t>June</t>
  </si>
  <si>
    <t>July</t>
  </si>
  <si>
    <t>August</t>
  </si>
  <si>
    <t>September</t>
  </si>
  <si>
    <t>October</t>
  </si>
  <si>
    <t>November</t>
  </si>
  <si>
    <t>December</t>
  </si>
  <si>
    <t>Enero</t>
  </si>
  <si>
    <t>Febrero</t>
  </si>
  <si>
    <t>Marzo</t>
  </si>
  <si>
    <t>Abril</t>
  </si>
  <si>
    <t>Mayo</t>
  </si>
  <si>
    <t>Junio</t>
  </si>
  <si>
    <t>Julio</t>
  </si>
  <si>
    <t>Agosto</t>
  </si>
  <si>
    <t>Septiembre</t>
  </si>
  <si>
    <t>Octubre</t>
  </si>
  <si>
    <t>Noviembre</t>
  </si>
  <si>
    <t>Deziembre</t>
  </si>
  <si>
    <t>Styczeń</t>
  </si>
  <si>
    <t>Luty</t>
  </si>
  <si>
    <t>Marzec</t>
  </si>
  <si>
    <t>Kwiecień</t>
  </si>
  <si>
    <t>Maj</t>
  </si>
  <si>
    <t>Czerwiec</t>
  </si>
  <si>
    <t>Lipiec</t>
  </si>
  <si>
    <t>Sierpień</t>
  </si>
  <si>
    <t>Wrzesień</t>
  </si>
  <si>
    <t>Październik</t>
  </si>
  <si>
    <t>Listopad</t>
  </si>
  <si>
    <t>Grudzień</t>
  </si>
  <si>
    <t>(tblMonths)</t>
  </si>
  <si>
    <t>Month</t>
  </si>
  <si>
    <t xml:space="preserve">is </t>
  </si>
  <si>
    <t>in Polish</t>
  </si>
  <si>
    <t>is</t>
  </si>
  <si>
    <t xml:space="preserve"> in</t>
  </si>
  <si>
    <t>1. A quick reminder of VLOOKUP and XLOOKUP</t>
  </si>
  <si>
    <t>Number of month</t>
  </si>
  <si>
    <t>- Changes to structure of table (added columns) won't break the</t>
  </si>
  <si>
    <t>lookup</t>
  </si>
  <si>
    <t>Use LOOKUPs for ...</t>
  </si>
  <si>
    <t>Some quick exercises to remind you of the lookup function</t>
  </si>
  <si>
    <t xml:space="preserve">syntax. If you prefer your trainer will demonstrate, otherwise </t>
  </si>
  <si>
    <t>treat this as a 5-minute challenge in small groups.</t>
  </si>
  <si>
    <t>number for the target column. Dangerous, because it'll</t>
  </si>
  <si>
    <t>break if a column is added to the table.</t>
  </si>
  <si>
    <t>If we have a dropdown that shows month names (better UX)</t>
  </si>
  <si>
    <t>we will need to return the month number to work with</t>
  </si>
  <si>
    <t>Time Series Data Cleaning</t>
  </si>
  <si>
    <t>Bringing it all together: Arrays, Lookups, searches - into a dynamic, interactive chart</t>
  </si>
  <si>
    <t>(tblUSYields)</t>
  </si>
  <si>
    <t xml:space="preserve">*the data for this exercise is in </t>
  </si>
  <si>
    <t>below the chart in the previous</t>
  </si>
  <si>
    <t>Use lookups to align the dates in the Ireland and Greece ranges</t>
  </si>
  <si>
    <t>to the dates for France, Germany and Italy (which are complete)</t>
  </si>
  <si>
    <t>Using LOOKUPs to standardise a set of time series data</t>
  </si>
  <si>
    <t>The data for Greece and Ireland is partially missing. Why might that be?</t>
  </si>
  <si>
    <t>Ireland joined the Eurozone late; Greece was excluded from debt markets after defaults</t>
  </si>
  <si>
    <t>*Something for you to explore and take away if there is no time in the session. Follow through the logic of how the dynamic arrays and chart elements match up, and how the logic in the controls panel is used to affect the display.</t>
  </si>
  <si>
    <r>
      <t xml:space="preserve">- </t>
    </r>
    <r>
      <rPr>
        <b/>
        <sz val="10"/>
        <color theme="1"/>
        <rFont val="Century Gothic"/>
        <family val="2"/>
      </rPr>
      <t>SEQUENCE()</t>
    </r>
  </si>
  <si>
    <r>
      <t xml:space="preserve">- </t>
    </r>
    <r>
      <rPr>
        <b/>
        <sz val="10"/>
        <color theme="1"/>
        <rFont val="Century Gothic"/>
        <family val="2"/>
      </rPr>
      <t>UNIQUE()</t>
    </r>
  </si>
  <si>
    <r>
      <t xml:space="preserve">… and, of course, the all-important </t>
    </r>
    <r>
      <rPr>
        <b/>
        <i/>
        <sz val="10"/>
        <color theme="1"/>
        <rFont val="Century Gothic"/>
        <family val="2"/>
      </rPr>
      <t xml:space="preserve"># </t>
    </r>
    <r>
      <rPr>
        <sz val="10"/>
        <color theme="1"/>
        <rFont val="Century Gothic"/>
        <family val="2"/>
      </rPr>
      <t>operator</t>
    </r>
  </si>
  <si>
    <r>
      <t xml:space="preserve">In the </t>
    </r>
    <r>
      <rPr>
        <b/>
        <sz val="10"/>
        <color theme="1"/>
        <rFont val="Century Gothic"/>
        <family val="2"/>
      </rPr>
      <t xml:space="preserve">Years </t>
    </r>
    <r>
      <rPr>
        <sz val="10"/>
        <color theme="1"/>
        <rFont val="Century Gothic"/>
        <family val="2"/>
      </rPr>
      <t xml:space="preserve"> cell, use </t>
    </r>
    <r>
      <rPr>
        <b/>
        <sz val="10"/>
        <color theme="1"/>
        <rFont val="Century Gothic"/>
        <family val="2"/>
      </rPr>
      <t>SEQUENCE()</t>
    </r>
    <r>
      <rPr>
        <sz val="10"/>
        <color theme="1"/>
        <rFont val="Century Gothic"/>
        <family val="2"/>
      </rPr>
      <t xml:space="preserve"> to generate a column of </t>
    </r>
  </si>
  <si>
    <r>
      <t xml:space="preserve">numbers from 1 to the </t>
    </r>
    <r>
      <rPr>
        <b/>
        <sz val="10"/>
        <color theme="1"/>
        <rFont val="Century Gothic"/>
        <family val="2"/>
      </rPr>
      <t xml:space="preserve">Years </t>
    </r>
    <r>
      <rPr>
        <sz val="10"/>
        <color theme="1"/>
        <rFont val="Century Gothic"/>
        <family val="2"/>
      </rPr>
      <t xml:space="preserve">parameter in cell </t>
    </r>
    <r>
      <rPr>
        <b/>
        <sz val="10"/>
        <color theme="1"/>
        <rFont val="Century Gothic"/>
        <family val="2"/>
      </rPr>
      <t>J19</t>
    </r>
    <r>
      <rPr>
        <sz val="10"/>
        <color theme="1"/>
        <rFont val="Century Gothic"/>
        <family val="2"/>
      </rPr>
      <t>.</t>
    </r>
  </si>
  <si>
    <r>
      <t xml:space="preserve">In the </t>
    </r>
    <r>
      <rPr>
        <b/>
        <sz val="10"/>
        <color theme="1"/>
        <rFont val="Century Gothic"/>
        <family val="2"/>
      </rPr>
      <t xml:space="preserve">Comm. </t>
    </r>
    <r>
      <rPr>
        <sz val="10"/>
        <color theme="1"/>
        <rFont val="Century Gothic"/>
        <family val="2"/>
      </rPr>
      <t>Cell, calculate the payment based on commission</t>
    </r>
  </si>
  <si>
    <r>
      <t xml:space="preserve">You will need to use the </t>
    </r>
    <r>
      <rPr>
        <b/>
        <sz val="10"/>
        <color theme="1"/>
        <rFont val="Century Gothic"/>
        <family val="2"/>
      </rPr>
      <t xml:space="preserve"># </t>
    </r>
    <r>
      <rPr>
        <sz val="10"/>
        <color theme="1"/>
        <rFont val="Century Gothic"/>
        <family val="2"/>
      </rPr>
      <t xml:space="preserve">operator to call up the </t>
    </r>
    <r>
      <rPr>
        <b/>
        <sz val="10"/>
        <color theme="1"/>
        <rFont val="Century Gothic"/>
        <family val="2"/>
      </rPr>
      <t xml:space="preserve">Years </t>
    </r>
    <r>
      <rPr>
        <sz val="10"/>
        <color theme="1"/>
        <rFont val="Century Gothic"/>
        <family val="2"/>
      </rPr>
      <t>dynamic array you just created.</t>
    </r>
  </si>
  <si>
    <r>
      <t xml:space="preserve">For the </t>
    </r>
    <r>
      <rPr>
        <b/>
        <sz val="10"/>
        <color theme="1"/>
        <rFont val="Century Gothic"/>
        <family val="2"/>
      </rPr>
      <t xml:space="preserve">Discount </t>
    </r>
    <r>
      <rPr>
        <sz val="10"/>
        <color theme="1"/>
        <rFont val="Century Gothic"/>
        <family val="2"/>
      </rPr>
      <t>array, apply a power rule to the interest rate (1/(1+interest rate%)^years).</t>
    </r>
  </si>
  <si>
    <r>
      <t xml:space="preserve">Remember, years is a dynamic array so use the </t>
    </r>
    <r>
      <rPr>
        <b/>
        <sz val="10"/>
        <color theme="1"/>
        <rFont val="Century Gothic"/>
        <family val="2"/>
      </rPr>
      <t xml:space="preserve"># </t>
    </r>
    <r>
      <rPr>
        <sz val="10"/>
        <color theme="1"/>
        <rFont val="Century Gothic"/>
        <family val="2"/>
      </rPr>
      <t>operator.</t>
    </r>
  </si>
  <si>
    <r>
      <rPr>
        <b/>
        <sz val="10"/>
        <color theme="1"/>
        <rFont val="Century Gothic"/>
        <family val="2"/>
      </rPr>
      <t xml:space="preserve">PV </t>
    </r>
    <r>
      <rPr>
        <sz val="10"/>
        <color theme="1"/>
        <rFont val="Century Gothic"/>
        <family val="2"/>
      </rPr>
      <t xml:space="preserve">will be </t>
    </r>
    <r>
      <rPr>
        <b/>
        <sz val="10"/>
        <color theme="1"/>
        <rFont val="Century Gothic"/>
        <family val="2"/>
      </rPr>
      <t>Comm. * Discount</t>
    </r>
    <r>
      <rPr>
        <sz val="10"/>
        <color theme="1"/>
        <rFont val="Century Gothic"/>
        <family val="2"/>
      </rPr>
      <t xml:space="preserve">. Don't forget the </t>
    </r>
    <r>
      <rPr>
        <b/>
        <sz val="10"/>
        <color theme="1"/>
        <rFont val="Century Gothic"/>
        <family val="2"/>
      </rPr>
      <t># !</t>
    </r>
  </si>
  <si>
    <r>
      <t xml:space="preserve">Finally, the total PV (cell </t>
    </r>
    <r>
      <rPr>
        <b/>
        <sz val="10"/>
        <color theme="1"/>
        <rFont val="Century Gothic"/>
        <family val="2"/>
      </rPr>
      <t>N20</t>
    </r>
    <r>
      <rPr>
        <sz val="10"/>
        <color theme="1"/>
        <rFont val="Century Gothic"/>
        <family val="2"/>
      </rPr>
      <t xml:space="preserve">) is the sum of the dynamic array in cell </t>
    </r>
    <r>
      <rPr>
        <b/>
        <sz val="10"/>
        <color theme="1"/>
        <rFont val="Century Gothic"/>
        <family val="2"/>
      </rPr>
      <t>E20</t>
    </r>
    <r>
      <rPr>
        <sz val="10"/>
        <color theme="1"/>
        <rFont val="Century Gothic"/>
        <family val="2"/>
      </rPr>
      <t>.</t>
    </r>
  </si>
  <si>
    <r>
      <t xml:space="preserve">In cell </t>
    </r>
    <r>
      <rPr>
        <b/>
        <sz val="10"/>
        <color theme="1"/>
        <rFont val="Century Gothic"/>
        <family val="2"/>
      </rPr>
      <t>L37</t>
    </r>
    <r>
      <rPr>
        <sz val="10"/>
        <color theme="1"/>
        <rFont val="Century Gothic"/>
        <family val="2"/>
      </rPr>
      <t>, create a list of unique items from the table column</t>
    </r>
  </si>
  <si>
    <r>
      <t xml:space="preserve">tblRevenues[Region]. </t>
    </r>
    <r>
      <rPr>
        <sz val="10"/>
        <color theme="1"/>
        <rFont val="Century Gothic"/>
        <family val="2"/>
      </rPr>
      <t xml:space="preserve">In the name manager, name it </t>
    </r>
    <r>
      <rPr>
        <b/>
        <i/>
        <sz val="10"/>
        <color theme="1"/>
        <rFont val="Century Gothic"/>
        <family val="2"/>
      </rPr>
      <t>lstRegion</t>
    </r>
    <r>
      <rPr>
        <sz val="10"/>
        <color theme="1"/>
        <rFont val="Century Gothic"/>
        <family val="2"/>
      </rPr>
      <t>.</t>
    </r>
  </si>
  <si>
    <r>
      <t xml:space="preserve">Do the same for the Quarters in cell </t>
    </r>
    <r>
      <rPr>
        <b/>
        <sz val="10"/>
        <color theme="1"/>
        <rFont val="Century Gothic"/>
        <family val="2"/>
      </rPr>
      <t>N37.</t>
    </r>
  </si>
  <si>
    <r>
      <t xml:space="preserve">Use the </t>
    </r>
    <r>
      <rPr>
        <b/>
        <sz val="10"/>
        <color theme="1"/>
        <rFont val="Century Gothic"/>
        <family val="2"/>
      </rPr>
      <t xml:space="preserve">UNIQUE() </t>
    </r>
    <r>
      <rPr>
        <sz val="10"/>
        <color theme="1"/>
        <rFont val="Century Gothic"/>
        <family val="2"/>
      </rPr>
      <t xml:space="preserve"> formula to do this.</t>
    </r>
  </si>
  <si>
    <r>
      <t xml:space="preserve">Create the dropdown menu. Go to </t>
    </r>
    <r>
      <rPr>
        <b/>
        <sz val="10"/>
        <color theme="1"/>
        <rFont val="Century Gothic"/>
        <family val="2"/>
      </rPr>
      <t xml:space="preserve">Data &gt; </t>
    </r>
    <r>
      <rPr>
        <sz val="10"/>
        <color theme="1"/>
        <rFont val="Century Gothic"/>
        <family val="2"/>
      </rPr>
      <t>Data Tools on the ribbon</t>
    </r>
  </si>
  <si>
    <r>
      <t xml:space="preserve">and select the </t>
    </r>
    <r>
      <rPr>
        <b/>
        <sz val="10"/>
        <color theme="1"/>
        <rFont val="Century Gothic"/>
        <family val="2"/>
      </rPr>
      <t xml:space="preserve">Data Validation </t>
    </r>
    <r>
      <rPr>
        <sz val="10"/>
        <color theme="1"/>
        <rFont val="Century Gothic"/>
        <family val="2"/>
      </rPr>
      <t>option</t>
    </r>
  </si>
  <si>
    <r>
      <t xml:space="preserve">To correct this, go to </t>
    </r>
    <r>
      <rPr>
        <b/>
        <sz val="10"/>
        <color theme="1"/>
        <rFont val="Century Gothic"/>
        <family val="2"/>
      </rPr>
      <t xml:space="preserve">Formulas &gt; Name Manager </t>
    </r>
    <r>
      <rPr>
        <sz val="10"/>
        <color theme="1"/>
        <rFont val="Century Gothic"/>
        <family val="2"/>
      </rPr>
      <t>on the ribbon, and edit the</t>
    </r>
  </si>
  <si>
    <r>
      <t xml:space="preserve">entry for </t>
    </r>
    <r>
      <rPr>
        <b/>
        <i/>
        <sz val="10"/>
        <color theme="1"/>
        <rFont val="Century Gothic"/>
        <family val="2"/>
      </rPr>
      <t>lstQuarter</t>
    </r>
    <r>
      <rPr>
        <sz val="10"/>
        <color theme="1"/>
        <rFont val="Century Gothic"/>
        <family val="2"/>
      </rPr>
      <t xml:space="preserve"> so it references the dynamic array (add the </t>
    </r>
    <r>
      <rPr>
        <b/>
        <sz val="10"/>
        <color theme="1"/>
        <rFont val="Century Gothic"/>
        <family val="2"/>
      </rPr>
      <t>#</t>
    </r>
    <r>
      <rPr>
        <sz val="10"/>
        <color theme="1"/>
        <rFont val="Century Gothic"/>
        <family val="2"/>
      </rPr>
      <t>).</t>
    </r>
  </si>
  <si>
    <r>
      <t xml:space="preserve">The two most-used formulas for returning single cumulative values are </t>
    </r>
    <r>
      <rPr>
        <b/>
        <sz val="10"/>
        <color theme="1"/>
        <rFont val="Century Gothic"/>
        <family val="2"/>
      </rPr>
      <t>SUMIFS()</t>
    </r>
  </si>
  <si>
    <r>
      <rPr>
        <sz val="10"/>
        <color theme="1"/>
        <rFont val="Century Gothic"/>
        <family val="2"/>
      </rPr>
      <t xml:space="preserve">and </t>
    </r>
    <r>
      <rPr>
        <b/>
        <sz val="10"/>
        <color theme="1"/>
        <rFont val="Century Gothic"/>
        <family val="2"/>
      </rPr>
      <t xml:space="preserve">SUMPRODUCT() </t>
    </r>
    <r>
      <rPr>
        <sz val="10"/>
        <color theme="1"/>
        <rFont val="Century Gothic"/>
        <family val="2"/>
      </rPr>
      <t xml:space="preserve">(see also </t>
    </r>
    <r>
      <rPr>
        <b/>
        <sz val="10"/>
        <color theme="1"/>
        <rFont val="Century Gothic"/>
        <family val="2"/>
      </rPr>
      <t>AVERAGEIFS(), COUNTIFS()</t>
    </r>
    <r>
      <rPr>
        <sz val="10"/>
        <color theme="1"/>
        <rFont val="Century Gothic"/>
        <family val="2"/>
      </rPr>
      <t xml:space="preserve"> and so on).</t>
    </r>
  </si>
  <si>
    <r>
      <t xml:space="preserve">Your trainer will demonstrate the </t>
    </r>
    <r>
      <rPr>
        <b/>
        <sz val="10"/>
        <color theme="1"/>
        <rFont val="Century Gothic"/>
        <family val="2"/>
      </rPr>
      <t xml:space="preserve">SUMIFS() </t>
    </r>
    <r>
      <rPr>
        <sz val="10"/>
        <color theme="1"/>
        <rFont val="Century Gothic"/>
        <family val="2"/>
      </rPr>
      <t>formula for the sum of revenue by region.</t>
    </r>
  </si>
  <si>
    <r>
      <t>SUMIFS()</t>
    </r>
    <r>
      <rPr>
        <sz val="10"/>
        <color theme="1"/>
        <rFont val="Century Gothic"/>
        <family val="2"/>
      </rPr>
      <t>, as the name implies, allows multiple criteria. Combine the above two formulas into</t>
    </r>
  </si>
  <si>
    <r>
      <t xml:space="preserve">a single formula to obtain revenue filtered on region </t>
    </r>
    <r>
      <rPr>
        <b/>
        <sz val="10"/>
        <color theme="1"/>
        <rFont val="Century Gothic"/>
        <family val="2"/>
      </rPr>
      <t xml:space="preserve">and </t>
    </r>
    <r>
      <rPr>
        <sz val="10"/>
        <color theme="1"/>
        <rFont val="Century Gothic"/>
        <family val="2"/>
      </rPr>
      <t>quarter</t>
    </r>
    <r>
      <rPr>
        <b/>
        <sz val="10"/>
        <color theme="1"/>
        <rFont val="Century Gothic"/>
        <family val="2"/>
      </rPr>
      <t>.</t>
    </r>
  </si>
  <si>
    <r>
      <t xml:space="preserve">The alternative method with </t>
    </r>
    <r>
      <rPr>
        <b/>
        <sz val="10"/>
        <color theme="1"/>
        <rFont val="Century Gothic"/>
        <family val="2"/>
      </rPr>
      <t>SUMPRODUCT()</t>
    </r>
    <r>
      <rPr>
        <sz val="10"/>
        <color theme="1"/>
        <rFont val="Century Gothic"/>
        <family val="2"/>
      </rPr>
      <t xml:space="preserve"> is arguably easier to read and can perform faster.</t>
    </r>
  </si>
  <si>
    <r>
      <t xml:space="preserve">Syntax: </t>
    </r>
    <r>
      <rPr>
        <b/>
        <sz val="10"/>
        <color theme="1"/>
        <rFont val="Century Gothic"/>
        <family val="2"/>
      </rPr>
      <t>=SUMPRODUCT(values, --(condition1=True?),--(condition2=True?) […])</t>
    </r>
  </si>
  <si>
    <r>
      <t xml:space="preserve">The -- binary double dash operator returns </t>
    </r>
    <r>
      <rPr>
        <b/>
        <sz val="10"/>
        <color theme="1"/>
        <rFont val="Century Gothic"/>
        <family val="2"/>
      </rPr>
      <t xml:space="preserve"> 1 </t>
    </r>
    <r>
      <rPr>
        <sz val="10"/>
        <color theme="1"/>
        <rFont val="Century Gothic"/>
        <family val="2"/>
      </rPr>
      <t xml:space="preserve">for True, </t>
    </r>
    <r>
      <rPr>
        <b/>
        <sz val="10"/>
        <color theme="1"/>
        <rFont val="Century Gothic"/>
        <family val="2"/>
      </rPr>
      <t>0</t>
    </r>
    <r>
      <rPr>
        <sz val="10"/>
        <color theme="1"/>
        <rFont val="Century Gothic"/>
        <family val="2"/>
      </rPr>
      <t>, for false.</t>
    </r>
  </si>
  <si>
    <r>
      <rPr>
        <b/>
        <sz val="10"/>
        <color theme="1"/>
        <rFont val="Century Gothic"/>
        <family val="2"/>
      </rPr>
      <t xml:space="preserve">SUMPRODUCT </t>
    </r>
    <r>
      <rPr>
        <sz val="10"/>
        <color theme="1"/>
        <rFont val="Century Gothic"/>
        <family val="2"/>
      </rPr>
      <t>is multiplying out all the terms in the brackets, so if all the criteria are true:</t>
    </r>
  </si>
  <si>
    <r>
      <t xml:space="preserve">values * 1* 1* 1 … </t>
    </r>
    <r>
      <rPr>
        <sz val="10"/>
        <color theme="1"/>
        <rFont val="Century Gothic"/>
        <family val="2"/>
      </rPr>
      <t>-&gt; we get the values, but if any criterion is false:</t>
    </r>
  </si>
  <si>
    <r>
      <t xml:space="preserve">values * 1* 0* 1 … </t>
    </r>
    <r>
      <rPr>
        <sz val="10"/>
        <color theme="1"/>
        <rFont val="Century Gothic"/>
        <family val="2"/>
      </rPr>
      <t>-&gt; we get zero.</t>
    </r>
  </si>
  <si>
    <r>
      <t xml:space="preserve">- Simpler syntactically (you don't need </t>
    </r>
    <r>
      <rPr>
        <b/>
        <sz val="10"/>
        <color theme="1"/>
        <rFont val="Century Gothic"/>
        <family val="2"/>
      </rPr>
      <t xml:space="preserve">MATCH() </t>
    </r>
    <r>
      <rPr>
        <sz val="10"/>
        <color theme="1"/>
        <rFont val="Century Gothic"/>
        <family val="2"/>
      </rPr>
      <t>for the columns)</t>
    </r>
  </si>
  <si>
    <r>
      <t xml:space="preserve">- you can match right-to-left (not possible in </t>
    </r>
    <r>
      <rPr>
        <b/>
        <sz val="10"/>
        <color theme="1"/>
        <rFont val="Century Gothic"/>
        <family val="2"/>
      </rPr>
      <t>VLOOKUP</t>
    </r>
    <r>
      <rPr>
        <sz val="10"/>
        <color theme="1"/>
        <rFont val="Century Gothic"/>
        <family val="2"/>
      </rPr>
      <t>)</t>
    </r>
  </si>
  <si>
    <r>
      <t>a. Get month in Polish (</t>
    </r>
    <r>
      <rPr>
        <b/>
        <sz val="10"/>
        <color theme="1"/>
        <rFont val="Century Gothic"/>
        <family val="2"/>
      </rPr>
      <t>PL</t>
    </r>
    <r>
      <rPr>
        <sz val="10"/>
        <color theme="1"/>
        <rFont val="Century Gothic"/>
        <family val="2"/>
      </rPr>
      <t xml:space="preserve">) using simplest </t>
    </r>
    <r>
      <rPr>
        <b/>
        <sz val="10"/>
        <color theme="1"/>
        <rFont val="Century Gothic"/>
        <family val="2"/>
      </rPr>
      <t xml:space="preserve">VLOOKUP() </t>
    </r>
    <r>
      <rPr>
        <sz val="10"/>
        <color theme="1"/>
        <rFont val="Century Gothic"/>
        <family val="2"/>
      </rPr>
      <t>notation</t>
    </r>
  </si>
  <si>
    <r>
      <t xml:space="preserve">This one uses the simplest </t>
    </r>
    <r>
      <rPr>
        <b/>
        <sz val="10"/>
        <color theme="1"/>
        <rFont val="Century Gothic"/>
        <family val="2"/>
      </rPr>
      <t xml:space="preserve">VLOOKUP() </t>
    </r>
    <r>
      <rPr>
        <sz val="10"/>
        <color theme="1"/>
        <rFont val="Century Gothic"/>
        <family val="2"/>
      </rPr>
      <t>syntax with a</t>
    </r>
  </si>
  <si>
    <r>
      <t>b. Get month in language of choice (</t>
    </r>
    <r>
      <rPr>
        <b/>
        <sz val="10"/>
        <color theme="1"/>
        <rFont val="Century Gothic"/>
        <family val="2"/>
      </rPr>
      <t>VLOOKUP() + MATCH</t>
    </r>
    <r>
      <rPr>
        <sz val="10"/>
        <color theme="1"/>
        <rFont val="Century Gothic"/>
        <family val="2"/>
      </rPr>
      <t>)</t>
    </r>
  </si>
  <si>
    <r>
      <t xml:space="preserve">Adding a </t>
    </r>
    <r>
      <rPr>
        <b/>
        <sz val="10"/>
        <color theme="1"/>
        <rFont val="Century Gothic"/>
        <family val="2"/>
      </rPr>
      <t xml:space="preserve">MATCH() </t>
    </r>
    <r>
      <rPr>
        <sz val="10"/>
        <color theme="1"/>
        <rFont val="Century Gothic"/>
        <family val="2"/>
      </rPr>
      <t>formula allows us to choose the column</t>
    </r>
  </si>
  <si>
    <r>
      <t xml:space="preserve">c. Get month number from name in </t>
    </r>
    <r>
      <rPr>
        <b/>
        <sz val="10"/>
        <color theme="1"/>
        <rFont val="Century Gothic"/>
        <family val="2"/>
      </rPr>
      <t xml:space="preserve">EN </t>
    </r>
    <r>
      <rPr>
        <sz val="10"/>
        <color theme="1"/>
        <rFont val="Century Gothic"/>
        <family val="2"/>
      </rPr>
      <t xml:space="preserve">using </t>
    </r>
    <r>
      <rPr>
        <b/>
        <sz val="10"/>
        <color theme="1"/>
        <rFont val="Century Gothic"/>
        <family val="2"/>
      </rPr>
      <t xml:space="preserve">XLOOKUP() </t>
    </r>
    <r>
      <rPr>
        <sz val="10"/>
        <color theme="1"/>
        <rFont val="Century Gothic"/>
        <family val="2"/>
      </rPr>
      <t>(</t>
    </r>
    <r>
      <rPr>
        <b/>
        <sz val="10"/>
        <color theme="1"/>
        <rFont val="Century Gothic"/>
        <family val="2"/>
      </rPr>
      <t xml:space="preserve">VLOOKUP </t>
    </r>
    <r>
      <rPr>
        <sz val="10"/>
        <color theme="1"/>
        <rFont val="Century Gothic"/>
        <family val="2"/>
      </rPr>
      <t>won't work)</t>
    </r>
  </si>
  <si>
    <r>
      <t xml:space="preserve">Excel </t>
    </r>
    <r>
      <rPr>
        <b/>
        <sz val="10"/>
        <color theme="1"/>
        <rFont val="Century Gothic"/>
        <family val="2"/>
      </rPr>
      <t>DATE()</t>
    </r>
    <r>
      <rPr>
        <sz val="10"/>
        <color theme="1"/>
        <rFont val="Century Gothic"/>
        <family val="2"/>
      </rPr>
      <t xml:space="preserve"> and related formulas.</t>
    </r>
  </si>
  <si>
    <r>
      <t xml:space="preserve">XLOOKUP() </t>
    </r>
    <r>
      <rPr>
        <sz val="10"/>
        <color theme="1"/>
        <rFont val="Century Gothic"/>
        <family val="2"/>
      </rPr>
      <t>enables this in a simpler way than is possible</t>
    </r>
  </si>
  <si>
    <r>
      <t xml:space="preserve">with </t>
    </r>
    <r>
      <rPr>
        <b/>
        <sz val="10"/>
        <color theme="1"/>
        <rFont val="Century Gothic"/>
        <family val="2"/>
      </rPr>
      <t>INDEX/MATCH</t>
    </r>
    <r>
      <rPr>
        <sz val="10"/>
        <color theme="1"/>
        <rFont val="Century Gothic"/>
        <family val="2"/>
      </rPr>
      <t>.</t>
    </r>
  </si>
  <si>
    <r>
      <t xml:space="preserve">- Use </t>
    </r>
    <r>
      <rPr>
        <b/>
        <sz val="10"/>
        <color theme="1"/>
        <rFont val="Century Gothic"/>
        <family val="2"/>
      </rPr>
      <t xml:space="preserve">VLOOKUP() </t>
    </r>
    <r>
      <rPr>
        <sz val="10"/>
        <color theme="1"/>
        <rFont val="Century Gothic"/>
        <family val="2"/>
      </rPr>
      <t xml:space="preserve">for one and </t>
    </r>
    <r>
      <rPr>
        <b/>
        <sz val="10"/>
        <color theme="1"/>
        <rFont val="Century Gothic"/>
        <family val="2"/>
      </rPr>
      <t xml:space="preserve">XLOOKUP() </t>
    </r>
    <r>
      <rPr>
        <sz val="10"/>
        <color theme="1"/>
        <rFont val="Century Gothic"/>
        <family val="2"/>
      </rPr>
      <t>for the other. Which is easier to use in your opinion?</t>
    </r>
  </si>
  <si>
    <r>
      <t xml:space="preserve">Use this Excel application to explore the historical evolution of the US T yield curve from 1976 to the present day.
Use the </t>
    </r>
    <r>
      <rPr>
        <b/>
        <sz val="10"/>
        <color theme="1"/>
        <rFont val="Aptos Narrow"/>
        <family val="2"/>
        <scheme val="minor"/>
      </rPr>
      <t xml:space="preserve">Chart controls </t>
    </r>
    <r>
      <rPr>
        <sz val="10"/>
        <color theme="1"/>
        <rFont val="Aptos Narrow"/>
        <family val="2"/>
        <scheme val="minor"/>
      </rPr>
      <t>to focus on specific areas and control the way the data is represented. You may have your own preferences.</t>
    </r>
  </si>
  <si>
    <r>
      <t xml:space="preserve">- The 2Y Yield is always lower than the 10Y </t>
    </r>
    <r>
      <rPr>
        <b/>
        <sz val="10"/>
        <color theme="1"/>
        <rFont val="Aptos Narrow"/>
        <family val="2"/>
        <scheme val="minor"/>
      </rPr>
      <t>True/False</t>
    </r>
  </si>
  <si>
    <r>
      <t xml:space="preserve">- If </t>
    </r>
    <r>
      <rPr>
        <b/>
        <sz val="10"/>
        <color theme="1"/>
        <rFont val="Aptos Narrow"/>
        <family val="2"/>
        <scheme val="minor"/>
      </rPr>
      <t>False</t>
    </r>
    <r>
      <rPr>
        <sz val="10"/>
        <color theme="1"/>
        <rFont val="Aptos Narrow"/>
        <family val="2"/>
        <scheme val="minor"/>
      </rPr>
      <t>, when did it happen? And why?</t>
    </r>
  </si>
  <si>
    <r>
      <t xml:space="preserve">In cell </t>
    </r>
    <r>
      <rPr>
        <b/>
        <sz val="10"/>
        <color theme="1"/>
        <rFont val="Century Gothic"/>
        <family val="2"/>
      </rPr>
      <t>I11</t>
    </r>
    <r>
      <rPr>
        <sz val="10"/>
        <color theme="1"/>
        <rFont val="Century Gothic"/>
        <family val="2"/>
      </rPr>
      <t xml:space="preserve"> add a formula to derive a date which is the first day of the month above.</t>
    </r>
  </si>
  <si>
    <r>
      <t xml:space="preserve">BONUS: </t>
    </r>
    <r>
      <rPr>
        <sz val="10"/>
        <color theme="1"/>
        <rFont val="Century Gothic"/>
        <family val="2"/>
      </rPr>
      <t>For added value, turn the current month into a dropdown</t>
    </r>
    <r>
      <rPr>
        <b/>
        <sz val="10"/>
        <color theme="1"/>
        <rFont val="Century Gothic"/>
        <family val="2"/>
      </rPr>
      <t xml:space="preserve"> displaying month names</t>
    </r>
  </si>
  <si>
    <r>
      <t xml:space="preserve">… and make </t>
    </r>
    <r>
      <rPr>
        <b/>
        <sz val="10"/>
        <color theme="1"/>
        <rFont val="Century Gothic"/>
        <family val="2"/>
      </rPr>
      <t xml:space="preserve">Current Year </t>
    </r>
    <r>
      <rPr>
        <sz val="10"/>
        <color theme="1"/>
        <rFont val="Century Gothic"/>
        <family val="2"/>
      </rPr>
      <t>a dropdown with unique year values from our dataset</t>
    </r>
  </si>
  <si>
    <r>
      <t xml:space="preserve">Copy this formula into cell </t>
    </r>
    <r>
      <rPr>
        <b/>
        <sz val="10"/>
        <color theme="1"/>
        <rFont val="Century Gothic"/>
        <family val="2"/>
      </rPr>
      <t>G19</t>
    </r>
    <r>
      <rPr>
        <sz val="10"/>
        <color theme="1"/>
        <rFont val="Century Gothic"/>
        <family val="2"/>
      </rPr>
      <t>.</t>
    </r>
  </si>
  <si>
    <r>
      <t xml:space="preserve">- Use a variation on this formula to get the trailing (previous) month as a date and write it into cell </t>
    </r>
    <r>
      <rPr>
        <b/>
        <sz val="10"/>
        <color theme="1"/>
        <rFont val="Century Gothic"/>
        <family val="2"/>
      </rPr>
      <t>F19</t>
    </r>
  </si>
  <si>
    <r>
      <t xml:space="preserve">- Do the same in cells </t>
    </r>
    <r>
      <rPr>
        <b/>
        <sz val="10"/>
        <color theme="1"/>
        <rFont val="Century Gothic"/>
        <family val="2"/>
      </rPr>
      <t>c19:e19</t>
    </r>
    <r>
      <rPr>
        <sz val="10"/>
        <color theme="1"/>
        <rFont val="Century Gothic"/>
        <family val="2"/>
      </rPr>
      <t xml:space="preserve"> so we have 4 trailing months</t>
    </r>
  </si>
  <si>
    <r>
      <t xml:space="preserve">Return the correct yield for the maturity at the given month from the data table named </t>
    </r>
    <r>
      <rPr>
        <b/>
        <sz val="10"/>
        <color theme="1"/>
        <rFont val="Century Gothic"/>
        <family val="2"/>
      </rPr>
      <t>tblUSYields.</t>
    </r>
  </si>
  <si>
    <r>
      <t>- Let's focus on cell</t>
    </r>
    <r>
      <rPr>
        <b/>
        <sz val="10"/>
        <color theme="1"/>
        <rFont val="Century Gothic"/>
        <family val="2"/>
      </rPr>
      <t xml:space="preserve"> C20</t>
    </r>
    <r>
      <rPr>
        <sz val="10"/>
        <color theme="1"/>
        <rFont val="Century Gothic"/>
        <family val="2"/>
      </rPr>
      <t xml:space="preserve">. Write a formula here that returns the yield at maturity given in cell </t>
    </r>
    <r>
      <rPr>
        <b/>
        <sz val="10"/>
        <color theme="1"/>
        <rFont val="Century Gothic"/>
        <family val="2"/>
      </rPr>
      <t xml:space="preserve">B20 </t>
    </r>
    <r>
      <rPr>
        <sz val="10"/>
        <color theme="1"/>
        <rFont val="Century Gothic"/>
        <family val="2"/>
      </rPr>
      <t xml:space="preserve">as of date in </t>
    </r>
    <r>
      <rPr>
        <b/>
        <sz val="10"/>
        <color theme="1"/>
        <rFont val="Century Gothic"/>
        <family val="2"/>
      </rPr>
      <t>C19</t>
    </r>
    <r>
      <rPr>
        <sz val="10"/>
        <color theme="1"/>
        <rFont val="Century Gothic"/>
        <family val="2"/>
      </rPr>
      <t>.</t>
    </r>
  </si>
  <si>
    <r>
      <t xml:space="preserve">- Your formula should look something like: </t>
    </r>
    <r>
      <rPr>
        <b/>
        <sz val="10"/>
        <color theme="1"/>
        <rFont val="Century Gothic"/>
        <family val="2"/>
      </rPr>
      <t>=SUMIFS(yieldValue,date,c18,maturity,B19)</t>
    </r>
  </si>
  <si>
    <r>
      <t>tblUSYields</t>
    </r>
    <r>
      <rPr>
        <sz val="10"/>
        <color theme="1"/>
        <rFont val="Century Gothic"/>
        <family val="2"/>
      </rPr>
      <t>, which you can find</t>
    </r>
  </si>
  <si>
    <r>
      <t xml:space="preserve">worksheet, </t>
    </r>
    <r>
      <rPr>
        <b/>
        <i/>
        <sz val="10"/>
        <color theme="1"/>
        <rFont val="Century Gothic"/>
        <family val="2"/>
      </rPr>
      <t>YieldCurveUS</t>
    </r>
  </si>
  <si>
    <r>
      <t>- Added value: separate the Maturity value and yield difference with a newline character (</t>
    </r>
    <r>
      <rPr>
        <b/>
        <sz val="10"/>
        <color theme="1"/>
        <rFont val="Century Gothic"/>
        <family val="2"/>
      </rPr>
      <t>=UNICHAR(10)</t>
    </r>
    <r>
      <rPr>
        <sz val="10"/>
        <color theme="1"/>
        <rFont val="Century Gothic"/>
        <family val="2"/>
      </rPr>
      <t>)</t>
    </r>
  </si>
  <si>
    <r>
      <t>- Yet more added value: signal the direction of change with up and down arrows (</t>
    </r>
    <r>
      <rPr>
        <b/>
        <sz val="10"/>
        <color theme="1"/>
        <rFont val="Century Gothic"/>
        <family val="2"/>
      </rPr>
      <t>UNICHAR(8595, 9593)</t>
    </r>
    <r>
      <rPr>
        <sz val="10"/>
        <color theme="1"/>
        <rFont val="Century Gothic"/>
        <family val="2"/>
      </rPr>
      <t>)</t>
    </r>
  </si>
  <si>
    <r>
      <t xml:space="preserve">Use this Excel application to explore the historical evolution of the US T 2Y10Y spread from 1976 to the present day.
Use the </t>
    </r>
    <r>
      <rPr>
        <b/>
        <sz val="10"/>
        <color theme="1"/>
        <rFont val="Century Gothic"/>
        <family val="2"/>
      </rPr>
      <t xml:space="preserve">Chart controls </t>
    </r>
    <r>
      <rPr>
        <sz val="10"/>
        <color theme="1"/>
        <rFont val="Century Gothic"/>
        <family val="2"/>
      </rPr>
      <t>to focus on specific areas and control the way the data is represented. You may have your own preferences.</t>
    </r>
  </si>
  <si>
    <r>
      <t xml:space="preserve">- The 2Y Yield is always lower than the 10Y </t>
    </r>
    <r>
      <rPr>
        <b/>
        <sz val="10"/>
        <color theme="1"/>
        <rFont val="Century Gothic"/>
        <family val="2"/>
      </rPr>
      <t>True/False</t>
    </r>
  </si>
  <si>
    <r>
      <t xml:space="preserve">- If </t>
    </r>
    <r>
      <rPr>
        <b/>
        <sz val="10"/>
        <color theme="1"/>
        <rFont val="Century Gothic"/>
        <family val="2"/>
      </rPr>
      <t>False</t>
    </r>
    <r>
      <rPr>
        <sz val="10"/>
        <color theme="1"/>
        <rFont val="Century Gothic"/>
        <family val="2"/>
      </rPr>
      <t>, when did it happen? And why?</t>
    </r>
  </si>
  <si>
    <t>Toggles whether spread is shown</t>
  </si>
  <si>
    <t>Spread yield</t>
  </si>
  <si>
    <t>=SEQUENCE(ROWS(tblUSYields))</t>
  </si>
  <si>
    <t>=TEXT(tblUSYields[Date],"mm/yyyy")</t>
  </si>
  <si>
    <t>=IF(clShowSpread,NA(),tblUSYields[2Y])</t>
  </si>
  <si>
    <t>=IF(clShowSpread,NA(),tblUSYields[10Y])</t>
  </si>
  <si>
    <t>=tblUSYields[10Y]-tblUSYields[2Y]</t>
  </si>
  <si>
    <t>=IF(chShowSpreadAndYield,NA(),IF(arr2Y&lt;arr10Y,arr2Y,arr10Y))</t>
  </si>
  <si>
    <t>=IF(clShowSpread,IF(arrSpread&gt;0,arrSpread,NA()),IF(D51#-C51#&gt;0,D51#-C51#,NA()))</t>
  </si>
  <si>
    <t>=IF(OR(clShowSpread,chShowSpreadAndYield),IF(arrSpread&lt;0,arrSpread,NA()),IF(arrSpread&lt;0,0-arrSpread,NA()))</t>
  </si>
  <si>
    <t>=IF(clHowRecessions=TRUE,tblUSYields[Recession],NA())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</si>
</sst>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9">
    <font>
      <sz val="11"/>
      <color theme="1"/>
      <name val="Aptos Narrow"/>
      <family val="2"/>
      <scheme val="minor"/>
    </font>
    <font>
      <sz val="20"/>
      <color theme="1"/>
      <name val="Chronica Pro Black"/>
      <family val="2"/>
    </font>
    <font>
      <b/>
      <sz val="20"/>
      <color theme="1"/>
      <name val="Aptos Display"/>
      <family val="2"/>
      <scheme val="major"/>
    </font>
    <font>
      <sz val="10"/>
      <color theme="1"/>
      <name val="Aptos Narrow"/>
      <family val="2"/>
      <scheme val="minor"/>
    </font>
    <font>
      <b/>
      <sz val="20"/>
      <color theme="1"/>
      <name val="Century Gothic"/>
      <family val="2"/>
    </font>
    <font>
      <b/>
      <sz val="11"/>
      <color theme="1"/>
      <name val="Century Gothic"/>
      <family val="2"/>
    </font>
    <font>
      <sz val="11"/>
      <color theme="1"/>
      <name val="Century Gothic"/>
      <family val="2"/>
    </font>
    <font>
      <b/>
      <sz val="14"/>
      <color theme="1"/>
      <name val="Century Gothic"/>
      <family val="2"/>
    </font>
    <font>
      <sz val="8"/>
      <color theme="1"/>
      <name val="Century Gothic"/>
      <family val="2"/>
    </font>
    <font>
      <b/>
      <sz val="10"/>
      <color theme="1"/>
      <name val="Century Gothic"/>
      <family val="2"/>
    </font>
    <font>
      <sz val="10"/>
      <color theme="1"/>
      <name val="Century Gothic"/>
      <family val="2"/>
    </font>
    <font>
      <b/>
      <sz val="10"/>
      <color theme="8"/>
      <name val="Century Gothic"/>
      <family val="2"/>
    </font>
    <font>
      <b/>
      <sz val="16"/>
      <color theme="1"/>
      <name val="Century Gothic"/>
      <family val="2"/>
    </font>
    <font>
      <b/>
      <sz val="11"/>
      <color theme="0"/>
      <name val="Century Gothic"/>
      <family val="2"/>
    </font>
    <font>
      <b/>
      <i/>
      <sz val="10"/>
      <color theme="1"/>
      <name val="Century Gothic"/>
      <family val="2"/>
    </font>
    <font>
      <i/>
      <sz val="10"/>
      <color theme="1"/>
      <name val="Century Gothic"/>
      <family val="2"/>
    </font>
    <font>
      <b/>
      <sz val="10"/>
      <color theme="0"/>
      <name val="Century Gothic"/>
      <family val="2"/>
    </font>
    <font>
      <sz val="10"/>
      <color rgb="FF3C4043"/>
      <name val="Century Gothic"/>
      <family val="2"/>
    </font>
    <font>
      <i/>
      <sz val="10"/>
      <color rgb="FF5F6368"/>
      <name val="Century Gothic"/>
      <family val="2"/>
    </font>
    <font>
      <b/>
      <i/>
      <sz val="10"/>
      <color theme="1" tint="0.499984740745262"/>
      <name val="Century Gothic"/>
      <family val="2"/>
    </font>
    <font>
      <b/>
      <sz val="10"/>
      <color theme="1" tint="0.499984740745262"/>
      <name val="Century Gothic"/>
      <family val="2"/>
    </font>
    <font>
      <sz val="10"/>
      <color theme="0"/>
      <name val="Century Gothic"/>
      <family val="2"/>
    </font>
    <font>
      <b/>
      <sz val="10"/>
      <color theme="1"/>
      <name val="Aptos Display"/>
      <family val="2"/>
      <scheme val="major"/>
    </font>
    <font>
      <sz val="10"/>
      <color theme="1"/>
      <name val="Chronica Pro Black"/>
      <family val="2"/>
    </font>
    <font>
      <b/>
      <sz val="10"/>
      <color theme="0"/>
      <name val="Aptos Narrow"/>
      <family val="2"/>
      <scheme val="minor"/>
    </font>
    <font>
      <sz val="10"/>
      <color theme="0"/>
      <name val="Aptos Narrow"/>
      <family val="2"/>
      <scheme val="minor"/>
    </font>
    <font>
      <b/>
      <sz val="10"/>
      <color theme="1"/>
      <name val="Aptos Narrow"/>
      <family val="2"/>
      <scheme val="minor"/>
    </font>
    <font>
      <i/>
      <sz val="10"/>
      <color theme="1"/>
      <name val="Aptos Narrow"/>
      <family val="2"/>
      <scheme val="minor"/>
    </font>
    <font>
      <u/>
      <sz val="10"/>
      <color theme="1"/>
      <name val="Century Gothic"/>
      <family val="2"/>
    </font>
  </fonts>
  <fills count="21">
    <fill>
      <patternFill patternType="none"/>
    </fill>
    <fill>
      <patternFill patternType="gray125"/>
    </fill>
    <fill>
      <patternFill patternType="solid">
        <fgColor theme="0"/>
        <bgColor indexed="64"/>
      </patternFill>
    </fill>
    <fill>
      <patternFill patternType="solid">
        <fgColor theme="9" tint="-0.249977111117893"/>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0" tint="-0.499984740745262"/>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8" tint="0.79998168889431442"/>
        <bgColor indexed="64"/>
      </patternFill>
    </fill>
    <fill>
      <patternFill patternType="solid">
        <fgColor theme="9" tint="0.79998168889431442"/>
        <bgColor theme="9" tint="0.79998168889431442"/>
      </patternFill>
    </fill>
    <fill>
      <patternFill patternType="solid">
        <fgColor rgb="FFFFFFCC"/>
        <bgColor indexed="64"/>
      </patternFill>
    </fill>
    <fill>
      <patternFill patternType="solid">
        <fgColor theme="3" tint="0.89999084444715716"/>
        <bgColor indexed="64"/>
      </patternFill>
    </fill>
    <fill>
      <patternFill patternType="solid">
        <fgColor rgb="FFFFCCFF"/>
        <bgColor indexed="64"/>
      </patternFill>
    </fill>
    <fill>
      <patternFill patternType="solid">
        <fgColor theme="0"/>
        <bgColor theme="9" tint="0.79998168889431442"/>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tint="0.749992370372631"/>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4"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theme="9" tint="0.39997558519241921"/>
      </top>
      <bottom style="thin">
        <color theme="9" tint="0.39997558519241921"/>
      </bottom>
      <diagonal/>
    </border>
  </borders>
  <cellStyleXfs count="1">
    <xf numFmtId="0" fontId="0" fillId="0" borderId="0"/>
  </cellStyleXfs>
  <cellXfs count="122">
    <xf numFmtId="0" fontId="0" fillId="0" borderId="0" xfId="0"/>
    <xf numFmtId="0" fontId="1" fillId="0" borderId="0" xfId="0" applyFont="1"/>
    <xf numFmtId="0" fontId="0" fillId="4" borderId="0" xfId="0" applyFill="1"/>
    <xf numFmtId="0" fontId="2" fillId="0" borderId="0" xfId="0" applyFont="1"/>
    <xf numFmtId="0" fontId="0" fillId="15" borderId="0" xfId="0" applyFill="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applyAlignment="1">
      <alignment horizontal="right"/>
    </xf>
    <xf numFmtId="0" fontId="9" fillId="0" borderId="0" xfId="0" applyFont="1"/>
    <xf numFmtId="0" fontId="10" fillId="0" borderId="0" xfId="0" applyFont="1"/>
    <xf numFmtId="0" fontId="11" fillId="13" borderId="1" xfId="0" applyFont="1" applyFill="1" applyBorder="1" applyAlignment="1">
      <alignment horizontal="center"/>
    </xf>
    <xf numFmtId="0" fontId="10" fillId="13" borderId="1" xfId="0" applyFont="1" applyFill="1" applyBorder="1"/>
    <xf numFmtId="0" fontId="11" fillId="0" borderId="1" xfId="0" applyFont="1" applyBorder="1" applyAlignment="1">
      <alignment horizontal="center"/>
    </xf>
    <xf numFmtId="0" fontId="10" fillId="0" borderId="1" xfId="0" applyFont="1" applyBorder="1"/>
    <xf numFmtId="0" fontId="12" fillId="0" borderId="0" xfId="0" applyFont="1"/>
    <xf numFmtId="0" fontId="6" fillId="0" borderId="0" xfId="0" applyFont="1" applyAlignment="1">
      <alignment horizontal="right"/>
    </xf>
    <xf numFmtId="0" fontId="6" fillId="15" borderId="0" xfId="0" applyFont="1" applyFill="1"/>
    <xf numFmtId="0" fontId="5" fillId="15" borderId="0" xfId="0" applyFont="1" applyFill="1" applyAlignment="1">
      <alignment horizontal="center"/>
    </xf>
    <xf numFmtId="0" fontId="10" fillId="0" borderId="0" xfId="0" applyFont="1" applyAlignment="1">
      <alignment horizontal="right"/>
    </xf>
    <xf numFmtId="0" fontId="10" fillId="15" borderId="0" xfId="0" applyFont="1" applyFill="1"/>
    <xf numFmtId="0" fontId="9" fillId="15" borderId="0" xfId="0" applyFont="1" applyFill="1" applyAlignment="1">
      <alignment horizontal="center"/>
    </xf>
    <xf numFmtId="0" fontId="10" fillId="16" borderId="0" xfId="0" quotePrefix="1" applyFont="1" applyFill="1"/>
    <xf numFmtId="0" fontId="10" fillId="16" borderId="0" xfId="0" applyFont="1" applyFill="1"/>
    <xf numFmtId="0" fontId="10" fillId="16" borderId="0" xfId="0" applyFont="1" applyFill="1" applyAlignment="1">
      <alignment horizontal="right"/>
    </xf>
    <xf numFmtId="0" fontId="9" fillId="18" borderId="0" xfId="0" applyFont="1" applyFill="1" applyAlignment="1">
      <alignment horizontal="center"/>
    </xf>
    <xf numFmtId="0" fontId="9" fillId="16" borderId="0" xfId="0" quotePrefix="1" applyFont="1" applyFill="1"/>
    <xf numFmtId="0" fontId="9" fillId="17" borderId="1" xfId="0" applyFont="1" applyFill="1" applyBorder="1" applyAlignment="1">
      <alignment horizontal="center"/>
    </xf>
    <xf numFmtId="0" fontId="10" fillId="17" borderId="1" xfId="0" applyFont="1" applyFill="1" applyBorder="1"/>
    <xf numFmtId="0" fontId="10" fillId="11" borderId="1" xfId="0" applyFont="1" applyFill="1" applyBorder="1"/>
    <xf numFmtId="0" fontId="10" fillId="15" borderId="0" xfId="0" applyFont="1" applyFill="1" applyAlignment="1">
      <alignment horizontal="center"/>
    </xf>
    <xf numFmtId="0" fontId="15" fillId="0" borderId="0" xfId="0" applyFont="1"/>
    <xf numFmtId="0" fontId="9" fillId="15" borderId="0" xfId="0" applyFont="1" applyFill="1"/>
    <xf numFmtId="0" fontId="9" fillId="0" borderId="0" xfId="0" quotePrefix="1" applyFont="1"/>
    <xf numFmtId="0" fontId="10" fillId="5" borderId="0" xfId="0" applyFont="1" applyFill="1"/>
    <xf numFmtId="0" fontId="17" fillId="0" borderId="0" xfId="0" applyFont="1" applyAlignment="1">
      <alignment horizontal="left" vertical="center" wrapText="1" indent="1"/>
    </xf>
    <xf numFmtId="0" fontId="18" fillId="0" borderId="0" xfId="0" applyFont="1" applyAlignment="1">
      <alignment horizontal="left" vertical="center" wrapText="1" indent="1"/>
    </xf>
    <xf numFmtId="0" fontId="19" fillId="20" borderId="1" xfId="0" applyFont="1" applyFill="1" applyBorder="1" applyAlignment="1">
      <alignment horizontal="center"/>
    </xf>
    <xf numFmtId="0" fontId="20" fillId="20" borderId="1" xfId="0" applyFont="1" applyFill="1" applyBorder="1" applyAlignment="1">
      <alignment horizontal="center"/>
    </xf>
    <xf numFmtId="0" fontId="17" fillId="11" borderId="1" xfId="0" applyFont="1" applyFill="1" applyBorder="1" applyAlignment="1">
      <alignment horizontal="left" vertical="center" wrapText="1" indent="1"/>
    </xf>
    <xf numFmtId="0" fontId="17" fillId="0" borderId="0" xfId="0" applyFont="1" applyAlignment="1">
      <alignment horizontal="center" vertical="center" wrapText="1"/>
    </xf>
    <xf numFmtId="0" fontId="18" fillId="11" borderId="1" xfId="0" applyFont="1" applyFill="1" applyBorder="1" applyAlignment="1">
      <alignment horizontal="left" vertical="center" wrapText="1" indent="1"/>
    </xf>
    <xf numFmtId="0" fontId="10" fillId="0" borderId="0" xfId="0" applyFont="1" applyAlignment="1">
      <alignment horizontal="center"/>
    </xf>
    <xf numFmtId="0" fontId="6" fillId="9" borderId="0" xfId="0" applyFont="1" applyFill="1"/>
    <xf numFmtId="0" fontId="13" fillId="8" borderId="0" xfId="0" applyFont="1" applyFill="1" applyAlignment="1">
      <alignment horizontal="center"/>
    </xf>
    <xf numFmtId="0" fontId="6" fillId="4" borderId="0" xfId="0" applyFont="1" applyFill="1"/>
    <xf numFmtId="164" fontId="6" fillId="14" borderId="0" xfId="0" applyNumberFormat="1" applyFont="1" applyFill="1"/>
    <xf numFmtId="164" fontId="6" fillId="2" borderId="0" xfId="0" applyNumberFormat="1" applyFont="1" applyFill="1"/>
    <xf numFmtId="0" fontId="6" fillId="2" borderId="0" xfId="0" applyFont="1" applyFill="1"/>
    <xf numFmtId="0" fontId="10" fillId="9" borderId="0" xfId="0" applyFont="1" applyFill="1"/>
    <xf numFmtId="0" fontId="16" fillId="6" borderId="2" xfId="0" applyFont="1" applyFill="1" applyBorder="1"/>
    <xf numFmtId="0" fontId="21" fillId="6" borderId="2" xfId="0" applyFont="1" applyFill="1" applyBorder="1"/>
    <xf numFmtId="0" fontId="10" fillId="9" borderId="2" xfId="0" applyFont="1" applyFill="1" applyBorder="1"/>
    <xf numFmtId="0" fontId="9" fillId="4" borderId="0" xfId="0" applyFont="1" applyFill="1" applyAlignment="1">
      <alignment horizontal="center"/>
    </xf>
    <xf numFmtId="0" fontId="9" fillId="0" borderId="0" xfId="0" applyFont="1" applyAlignment="1">
      <alignment horizontal="center"/>
    </xf>
    <xf numFmtId="0" fontId="16" fillId="8" borderId="0" xfId="0" applyFont="1" applyFill="1" applyAlignment="1">
      <alignment horizontal="center"/>
    </xf>
    <xf numFmtId="14" fontId="10" fillId="0" borderId="0" xfId="0" applyNumberFormat="1" applyFont="1"/>
    <xf numFmtId="0" fontId="10" fillId="0" borderId="3" xfId="0" applyFont="1" applyBorder="1"/>
    <xf numFmtId="0" fontId="10" fillId="10" borderId="0" xfId="0" applyFont="1" applyFill="1"/>
    <xf numFmtId="0" fontId="10" fillId="4" borderId="0" xfId="0" applyFont="1" applyFill="1"/>
    <xf numFmtId="14" fontId="10" fillId="4" borderId="0" xfId="0" applyNumberFormat="1" applyFont="1" applyFill="1"/>
    <xf numFmtId="0" fontId="16" fillId="9" borderId="0" xfId="0" applyFont="1" applyFill="1" applyAlignment="1">
      <alignment horizontal="center"/>
    </xf>
    <xf numFmtId="0" fontId="15" fillId="9" borderId="0" xfId="0" applyFont="1" applyFill="1"/>
    <xf numFmtId="0" fontId="10" fillId="9" borderId="0" xfId="0" quotePrefix="1" applyFont="1" applyFill="1"/>
    <xf numFmtId="164" fontId="10" fillId="14" borderId="0" xfId="0" applyNumberFormat="1" applyFont="1" applyFill="1"/>
    <xf numFmtId="164" fontId="10" fillId="2" borderId="0" xfId="0" applyNumberFormat="1" applyFont="1" applyFill="1"/>
    <xf numFmtId="0" fontId="22" fillId="0" borderId="0" xfId="0" applyFont="1"/>
    <xf numFmtId="0" fontId="23" fillId="0" borderId="0" xfId="0" applyFont="1"/>
    <xf numFmtId="0" fontId="3" fillId="4" borderId="0" xfId="0" applyFont="1" applyFill="1"/>
    <xf numFmtId="0" fontId="3" fillId="0" borderId="0" xfId="0" applyFont="1"/>
    <xf numFmtId="0" fontId="24" fillId="6" borderId="2" xfId="0" applyFont="1" applyFill="1" applyBorder="1"/>
    <xf numFmtId="0" fontId="3" fillId="0" borderId="2" xfId="0" applyFont="1" applyBorder="1"/>
    <xf numFmtId="0" fontId="25" fillId="6" borderId="2" xfId="0" applyFont="1" applyFill="1" applyBorder="1"/>
    <xf numFmtId="0" fontId="3" fillId="4" borderId="2" xfId="0" applyFont="1" applyFill="1" applyBorder="1"/>
    <xf numFmtId="0" fontId="24" fillId="0" borderId="0" xfId="0" applyFont="1" applyAlignment="1">
      <alignment horizontal="center"/>
    </xf>
    <xf numFmtId="0" fontId="25" fillId="0" borderId="0" xfId="0" applyFont="1" applyAlignment="1">
      <alignment horizontal="center"/>
    </xf>
    <xf numFmtId="0" fontId="24" fillId="0" borderId="0" xfId="0" applyFont="1"/>
    <xf numFmtId="0" fontId="3" fillId="0" borderId="1" xfId="0" applyFont="1" applyBorder="1"/>
    <xf numFmtId="0" fontId="24" fillId="3" borderId="0" xfId="0" applyFont="1" applyFill="1" applyAlignment="1">
      <alignment horizontal="center"/>
    </xf>
    <xf numFmtId="0" fontId="24" fillId="4" borderId="0" xfId="0" applyFont="1" applyFill="1" applyAlignment="1">
      <alignment horizontal="center"/>
    </xf>
    <xf numFmtId="0" fontId="26" fillId="0" borderId="0" xfId="0" applyFont="1"/>
    <xf numFmtId="14" fontId="26" fillId="0" borderId="0" xfId="0" applyNumberFormat="1" applyFont="1"/>
    <xf numFmtId="0" fontId="3" fillId="4" borderId="0" xfId="0" quotePrefix="1" applyFont="1" applyFill="1"/>
    <xf numFmtId="14" fontId="3" fillId="0" borderId="0" xfId="0" applyNumberFormat="1" applyFont="1"/>
    <xf numFmtId="0" fontId="27" fillId="0" borderId="0" xfId="0" applyFont="1"/>
    <xf numFmtId="0" fontId="3" fillId="0" borderId="0" xfId="0" applyFont="1">
      <extLst>
        <ext xmlns:xfpb="http://schemas.microsoft.com/office/spreadsheetml/2022/featurepropertybag" uri="{C7286773-470A-42A8-94C5-96B5CB345126}">
          <xfpb:xfComplement i="0"/>
        </ext>
      </extLst>
    </xf>
    <xf numFmtId="2" fontId="3" fillId="0" borderId="0" xfId="0" applyNumberFormat="1" applyFont="1"/>
    <xf numFmtId="0" fontId="10" fillId="0" borderId="2" xfId="0" applyFont="1" applyBorder="1"/>
    <xf numFmtId="0" fontId="10" fillId="15" borderId="2" xfId="0" applyFont="1" applyFill="1" applyBorder="1"/>
    <xf numFmtId="0" fontId="16" fillId="6" borderId="0" xfId="0" applyFont="1" applyFill="1" applyAlignment="1">
      <alignment horizontal="center"/>
    </xf>
    <xf numFmtId="0" fontId="16" fillId="15" borderId="0" xfId="0" applyFont="1" applyFill="1" applyAlignment="1">
      <alignment horizontal="center"/>
    </xf>
    <xf numFmtId="14" fontId="9" fillId="11" borderId="1" xfId="0" applyNumberFormat="1" applyFont="1" applyFill="1" applyBorder="1"/>
    <xf numFmtId="0" fontId="10" fillId="15" borderId="0" xfId="0" quotePrefix="1" applyFont="1" applyFill="1"/>
    <xf numFmtId="0" fontId="9" fillId="0" borderId="1" xfId="0" applyFont="1" applyBorder="1"/>
    <xf numFmtId="14" fontId="10" fillId="11" borderId="1" xfId="0" applyNumberFormat="1" applyFont="1" applyFill="1" applyBorder="1"/>
    <xf numFmtId="0" fontId="15" fillId="5" borderId="0" xfId="0" applyFont="1" applyFill="1"/>
    <xf numFmtId="0" fontId="10" fillId="4" borderId="2" xfId="0" applyFont="1" applyFill="1" applyBorder="1"/>
    <xf numFmtId="0" fontId="10" fillId="0" borderId="1" xfId="0" applyFont="1" applyBorder="1">
      <extLst>
        <ext xmlns:xfpb="http://schemas.microsoft.com/office/spreadsheetml/2022/featurepropertybag" uri="{C7286773-470A-42A8-94C5-96B5CB345126}">
          <xfpb:xfComplement i="0"/>
        </ext>
      </extLst>
    </xf>
    <xf numFmtId="0" fontId="16" fillId="3" borderId="0" xfId="0" applyFont="1" applyFill="1" applyAlignment="1">
      <alignment horizontal="center"/>
    </xf>
    <xf numFmtId="0" fontId="16" fillId="4" borderId="0" xfId="0" applyFont="1" applyFill="1" applyAlignment="1">
      <alignment horizontal="center"/>
    </xf>
    <xf numFmtId="0" fontId="10" fillId="4" borderId="0" xfId="0" quotePrefix="1" applyFont="1" applyFill="1"/>
    <xf numFmtId="0" fontId="9" fillId="15" borderId="0" xfId="0" applyFont="1" applyFill="1" applyAlignment="1">
      <alignment horizontal="center"/>
    </xf>
    <xf numFmtId="0" fontId="9" fillId="19" borderId="0" xfId="0" applyFont="1" applyFill="1" applyAlignment="1">
      <alignment horizontal="center"/>
    </xf>
    <xf numFmtId="0" fontId="10" fillId="19" borderId="0" xfId="0" applyFont="1" applyFill="1" applyAlignment="1">
      <alignment horizontal="center"/>
    </xf>
    <xf numFmtId="0" fontId="9" fillId="12" borderId="0" xfId="0" applyFont="1" applyFill="1" applyAlignment="1">
      <alignment horizontal="center"/>
    </xf>
    <xf numFmtId="0" fontId="24" fillId="7" borderId="0" xfId="0" applyFont="1" applyFill="1" applyAlignment="1">
      <alignment horizontal="center"/>
    </xf>
    <xf numFmtId="0" fontId="25" fillId="7" borderId="0" xfId="0" applyFont="1" applyFill="1" applyAlignment="1">
      <alignment horizontal="center"/>
    </xf>
    <xf numFmtId="0" fontId="3" fillId="4" borderId="0" xfId="0" applyFont="1" applyFill="1" applyAlignment="1">
      <alignment horizontal="left" vertical="top" wrapText="1"/>
    </xf>
    <xf numFmtId="0" fontId="3" fillId="4" borderId="0" xfId="0" applyFont="1" applyFill="1" applyAlignment="1">
      <alignment horizontal="left" vertical="top"/>
    </xf>
    <xf numFmtId="0" fontId="16" fillId="18" borderId="0" xfId="0" applyFont="1" applyFill="1" applyAlignment="1">
      <alignment horizontal="center"/>
    </xf>
    <xf numFmtId="0" fontId="21" fillId="18" borderId="0" xfId="0" applyFont="1" applyFill="1" applyAlignment="1">
      <alignment horizontal="center"/>
    </xf>
    <xf numFmtId="0" fontId="10" fillId="16" borderId="0" xfId="0" applyFont="1" applyFill="1" applyAlignment="1">
      <alignment horizontal="left" vertical="top" wrapText="1"/>
    </xf>
    <xf numFmtId="0" fontId="10" fillId="16" borderId="0" xfId="0" applyFont="1" applyFill="1" applyAlignment="1">
      <alignment horizontal="left" vertical="top"/>
    </xf>
    <xf numFmtId="0" fontId="16" fillId="7" borderId="0" xfId="0" applyFont="1" applyFill="1" applyAlignment="1">
      <alignment horizontal="center"/>
    </xf>
    <xf numFmtId="0" fontId="21" fillId="7" borderId="0" xfId="0" applyFont="1" applyFill="1" applyAlignment="1">
      <alignment horizontal="center"/>
    </xf>
    <xf numFmtId="0" fontId="10" fillId="4" borderId="0" xfId="0" applyFont="1" applyFill="1" applyAlignment="1">
      <alignment horizontal="left" vertical="top" wrapText="1"/>
    </xf>
    <xf numFmtId="0" fontId="10" fillId="4" borderId="0" xfId="0" applyFont="1" applyFill="1" applyAlignment="1">
      <alignment horizontal="left" vertical="top"/>
    </xf>
    <xf numFmtId="0" fontId="10" fillId="5" borderId="0" xfId="0" applyFont="1" applyFill="1" applyAlignment="1">
      <alignment horizontal="center" vertical="center" wrapText="1"/>
    </xf>
    <xf numFmtId="0" fontId="6" fillId="0" borderId="0" xfId="0" applyFont="1" applyAlignment="1">
      <alignment wrapText="1"/>
    </xf>
    <xf numFmtId="0" fontId="5" fillId="0" borderId="0" xfId="0" applyFont="1" applyAlignment="1">
      <alignment wrapText="1"/>
    </xf>
    <xf numFmtId="0" fontId="28" fillId="0" borderId="0" xfId="0" applyFont="1"/>
  </cellXfs>
  <cellStyles count="1">
    <cellStyle name="Normal" xfId="0" builtinId="0"/>
  </cellStyles>
  <dxfs count="28">
    <dxf>
      <font>
        <strike val="0"/>
        <outline val="0"/>
        <shadow val="0"/>
        <u val="none"/>
        <vertAlign val="baseline"/>
        <sz val="10"/>
      </font>
    </dxf>
    <dxf>
      <font>
        <strike val="0"/>
        <outline val="0"/>
        <shadow val="0"/>
        <u val="none"/>
        <vertAlign val="baseline"/>
        <sz val="10"/>
      </font>
    </dxf>
    <dxf>
      <font>
        <strike val="0"/>
        <outline val="0"/>
        <shadow val="0"/>
        <u val="none"/>
        <vertAlign val="baseline"/>
        <sz val="10"/>
      </font>
    </dxf>
    <dxf>
      <font>
        <strike val="0"/>
        <outline val="0"/>
        <shadow val="0"/>
        <u val="none"/>
        <vertAlign val="baseline"/>
        <sz val="10"/>
      </font>
    </dxf>
    <dxf>
      <font>
        <strike val="0"/>
        <outline val="0"/>
        <shadow val="0"/>
        <u val="none"/>
        <vertAlign val="baseline"/>
        <sz val="10"/>
      </font>
    </dxf>
    <dxf>
      <font>
        <strike val="0"/>
        <outline val="0"/>
        <shadow val="0"/>
        <u val="none"/>
        <vertAlign val="baseline"/>
        <sz val="10"/>
      </font>
    </dxf>
    <dxf>
      <font>
        <strike val="0"/>
        <outline val="0"/>
        <shadow val="0"/>
        <u val="none"/>
        <vertAlign val="baseline"/>
        <sz val="10"/>
      </font>
      <numFmt numFmtId="165" formatCode="dd/mm/yyyy"/>
    </dxf>
    <dxf>
      <font>
        <strike val="0"/>
        <outline val="0"/>
        <shadow val="0"/>
        <u val="none"/>
        <vertAlign val="baseline"/>
        <sz val="10"/>
      </font>
    </dxf>
    <dxf>
      <font>
        <strike val="0"/>
        <outline val="0"/>
        <shadow val="0"/>
        <u val="none"/>
        <vertAlign val="baseline"/>
        <sz val="10"/>
      </font>
    </dxf>
    <dxf>
      <font>
        <strike val="0"/>
        <outline val="0"/>
        <shadow val="0"/>
        <u val="none"/>
        <vertAlign val="baseline"/>
        <sz val="10"/>
        <name val="Century Gothic"/>
        <family val="2"/>
        <scheme val="none"/>
      </font>
    </dxf>
    <dxf>
      <font>
        <strike val="0"/>
        <outline val="0"/>
        <shadow val="0"/>
        <u val="none"/>
        <vertAlign val="baseline"/>
        <sz val="10"/>
        <name val="Century Gothic"/>
        <family val="2"/>
        <scheme val="none"/>
      </font>
      <fill>
        <patternFill patternType="solid">
          <fgColor indexed="64"/>
          <bgColor theme="9" tint="0.79998168889431442"/>
        </patternFill>
      </fill>
    </dxf>
    <dxf>
      <font>
        <strike val="0"/>
        <outline val="0"/>
        <shadow val="0"/>
        <u val="none"/>
        <vertAlign val="baseline"/>
        <sz val="10"/>
        <name val="Century Gothic"/>
        <family val="2"/>
        <scheme val="none"/>
      </font>
      <fill>
        <patternFill patternType="solid">
          <fgColor theme="9" tint="0.79998168889431442"/>
          <bgColor theme="9" tint="0.79998168889431442"/>
        </patternFill>
      </fill>
    </dxf>
    <dxf>
      <font>
        <strike val="0"/>
        <outline val="0"/>
        <shadow val="0"/>
        <u val="none"/>
        <vertAlign val="baseline"/>
        <sz val="10"/>
        <name val="Century Gothic"/>
        <family val="2"/>
        <scheme val="none"/>
      </font>
      <fill>
        <patternFill patternType="none">
          <fgColor indexed="64"/>
          <bgColor auto="1"/>
        </patternFill>
      </fill>
      <border diagonalUp="0" diagonalDown="0" outline="0">
        <left/>
        <right/>
        <top style="thin">
          <color theme="9" tint="0.39997558519241921"/>
        </top>
        <bottom style="thin">
          <color theme="9" tint="0.39997558519241921"/>
        </bottom>
      </border>
    </dxf>
    <dxf>
      <font>
        <strike val="0"/>
        <outline val="0"/>
        <shadow val="0"/>
        <u val="none"/>
        <vertAlign val="baseline"/>
        <sz val="10"/>
        <name val="Century Gothic"/>
        <family val="2"/>
        <scheme val="none"/>
      </font>
    </dxf>
    <dxf>
      <font>
        <strike val="0"/>
        <outline val="0"/>
        <shadow val="0"/>
        <u val="none"/>
        <vertAlign val="baseline"/>
        <sz val="10"/>
        <name val="Century Gothic"/>
        <family val="2"/>
        <scheme val="none"/>
      </font>
      <numFmt numFmtId="165" formatCode="dd/mm/yyyy"/>
    </dxf>
    <dxf>
      <font>
        <strike val="0"/>
        <outline val="0"/>
        <shadow val="0"/>
        <u val="none"/>
        <vertAlign val="baseline"/>
        <sz val="10"/>
        <name val="Century Gothic"/>
        <family val="2"/>
        <scheme val="none"/>
      </font>
    </dxf>
    <dxf>
      <font>
        <strike val="0"/>
        <outline val="0"/>
        <shadow val="0"/>
        <u val="none"/>
        <vertAlign val="baseline"/>
        <sz val="10"/>
        <name val="Century Gothic"/>
        <family val="2"/>
        <scheme val="none"/>
      </font>
    </dxf>
    <dxf>
      <font>
        <strike val="0"/>
        <outline val="0"/>
        <shadow val="0"/>
        <u val="none"/>
        <vertAlign val="baseline"/>
        <sz val="10"/>
        <name val="Century Gothic"/>
        <family val="2"/>
        <scheme val="none"/>
      </font>
    </dxf>
    <dxf>
      <font>
        <strike val="0"/>
        <outline val="0"/>
        <shadow val="0"/>
        <u val="none"/>
        <vertAlign val="baseline"/>
        <sz val="10"/>
        <name val="Century Gothic"/>
        <family val="2"/>
        <scheme val="none"/>
      </font>
    </dxf>
    <dxf>
      <font>
        <strike val="0"/>
        <outline val="0"/>
        <shadow val="0"/>
        <u val="none"/>
        <vertAlign val="baseline"/>
        <sz val="10"/>
        <name val="Century Gothic"/>
        <family val="2"/>
        <scheme val="none"/>
      </font>
    </dxf>
    <dxf>
      <font>
        <strike val="0"/>
        <outline val="0"/>
        <shadow val="0"/>
        <u val="none"/>
        <vertAlign val="baseline"/>
        <sz val="10"/>
        <name val="Century Gothic"/>
        <family val="2"/>
        <scheme val="none"/>
      </font>
    </dxf>
    <dxf>
      <font>
        <strike val="0"/>
        <outline val="0"/>
        <shadow val="0"/>
        <u val="none"/>
        <vertAlign val="baseline"/>
        <sz val="10"/>
        <name val="Century Gothic"/>
        <family val="2"/>
        <scheme val="none"/>
      </font>
    </dxf>
    <dxf>
      <font>
        <strike val="0"/>
        <outline val="0"/>
        <shadow val="0"/>
        <u val="none"/>
        <vertAlign val="baseline"/>
        <sz val="10"/>
        <name val="Century Gothic"/>
        <family val="2"/>
        <scheme val="none"/>
      </font>
    </dxf>
    <dxf>
      <font>
        <strike val="0"/>
        <outline val="0"/>
        <shadow val="0"/>
        <u val="none"/>
        <vertAlign val="baseline"/>
        <sz val="10"/>
        <color theme="1"/>
        <name val="Century Gothic"/>
        <family val="2"/>
        <scheme val="none"/>
      </font>
    </dxf>
    <dxf>
      <font>
        <strike val="0"/>
        <outline val="0"/>
        <shadow val="0"/>
        <u val="none"/>
        <vertAlign val="baseline"/>
        <sz val="10"/>
        <color theme="1"/>
        <name val="Century Gothic"/>
        <family val="2"/>
        <scheme val="none"/>
      </font>
    </dxf>
    <dxf>
      <font>
        <strike val="0"/>
        <outline val="0"/>
        <shadow val="0"/>
        <u val="none"/>
        <vertAlign val="baseline"/>
        <sz val="10"/>
        <color theme="1"/>
        <name val="Century Gothic"/>
        <family val="2"/>
        <scheme val="none"/>
      </font>
    </dxf>
    <dxf>
      <font>
        <strike val="0"/>
        <outline val="0"/>
        <shadow val="0"/>
        <u val="none"/>
        <vertAlign val="baseline"/>
        <sz val="10"/>
        <color theme="1"/>
        <name val="Century Gothic"/>
        <family val="2"/>
        <scheme val="none"/>
      </font>
    </dxf>
    <dxf>
      <font>
        <strike val="0"/>
        <outline val="0"/>
        <shadow val="0"/>
        <u val="none"/>
        <vertAlign val="baseline"/>
        <sz val="10"/>
        <color theme="1"/>
        <name val="Century Gothic"/>
        <family val="2"/>
        <scheme val="none"/>
      </font>
    </dxf>
  </dxfs>
  <tableStyles count="0" defaultTableStyle="TableStyleMedium2" defaultPivotStyle="PivotStyleLight16"/>
  <colors>
    <mruColors>
      <color rgb="FFFFFFCC"/>
      <color rgb="FFFFCCFF"/>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22/11/relationships/FeaturePropertyBag" Target="featurePropertyBag/featurePropertyBag.xml"/><Relationship Id="rId10" Type="http://schemas.openxmlformats.org/officeDocument/2006/relationships/connections" Target="connection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YieldCurveUS!$J$38</c:f>
          <c:strCache>
            <c:ptCount val="1"/>
            <c:pt idx="0">
              <c:v>US T Yield Curve, as of 01/12/rrrr</c:v>
            </c:pt>
          </c:strCache>
        </c:strRef>
      </c:tx>
      <c:layout>
        <c:manualLayout>
          <c:xMode val="edge"/>
          <c:yMode val="edge"/>
          <c:x val="2.019841382643054E-2"/>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5"/>
          <c:order val="5"/>
          <c:tx>
            <c:strRef>
              <c:f>YieldCurveUS!$H$30</c:f>
              <c:strCache>
                <c:ptCount val="1"/>
                <c:pt idx="0">
                  <c:v>momChange</c:v>
                </c:pt>
              </c:strCache>
            </c:strRef>
          </c:tx>
          <c:spPr>
            <a:solidFill>
              <a:schemeClr val="accent6"/>
            </a:solidFill>
            <a:ln>
              <a:noFill/>
            </a:ln>
            <a:effectLst/>
          </c:spPr>
          <c:val>
            <c:numRef>
              <c:f>YieldCurveUS!$H$31</c:f>
              <c:numCache>
                <c:formatCode>General</c:formatCode>
                <c:ptCount val="1"/>
                <c:pt idx="0">
                  <c:v>0</c:v>
                </c:pt>
              </c:numCache>
            </c:numRef>
          </c:val>
          <c:extLst>
            <c:ext xmlns:c16="http://schemas.microsoft.com/office/drawing/2014/chart" uri="{C3380CC4-5D6E-409C-BE32-E72D297353CC}">
              <c16:uniqueId val="{00000001-1B48-4ADE-9346-830498209140}"/>
            </c:ext>
          </c:extLst>
        </c:ser>
        <c:ser>
          <c:idx val="6"/>
          <c:order val="6"/>
          <c:tx>
            <c:strRef>
              <c:f>YieldCurveUS!$I$30</c:f>
              <c:strCache>
                <c:ptCount val="1"/>
                <c:pt idx="0">
                  <c:v>MaxY</c:v>
                </c:pt>
              </c:strCache>
            </c:strRef>
          </c:tx>
          <c:spPr>
            <a:solidFill>
              <a:schemeClr val="accent1">
                <a:lumMod val="60000"/>
              </a:schemeClr>
            </a:solidFill>
            <a:ln>
              <a:noFill/>
            </a:ln>
            <a:effectLst/>
          </c:spPr>
          <c:val>
            <c:numRef>
              <c:f>YieldCurveUS!$I$31</c:f>
              <c:numCache>
                <c:formatCode>General</c:formatCode>
                <c:ptCount val="1"/>
                <c:pt idx="0">
                  <c:v>#N/A</c:v>
                </c:pt>
              </c:numCache>
            </c:numRef>
          </c:val>
          <c:extLst>
            <c:ext xmlns:c16="http://schemas.microsoft.com/office/drawing/2014/chart" uri="{C3380CC4-5D6E-409C-BE32-E72D297353CC}">
              <c16:uniqueId val="{00000002-1B48-4ADE-9346-830498209140}"/>
            </c:ext>
          </c:extLst>
        </c:ser>
        <c:dLbls>
          <c:showLegendKey val="0"/>
          <c:showVal val="0"/>
          <c:showCatName val="0"/>
          <c:showSerName val="0"/>
          <c:showPercent val="0"/>
          <c:showBubbleSize val="0"/>
        </c:dLbls>
        <c:axId val="1570741055"/>
        <c:axId val="1570757375"/>
      </c:areaChart>
      <c:lineChart>
        <c:grouping val="standard"/>
        <c:varyColors val="0"/>
        <c:ser>
          <c:idx val="2"/>
          <c:order val="0"/>
          <c:tx>
            <c:strRef>
              <c:f>YieldCurveUS!$F$30</c:f>
              <c:strCache>
                <c:ptCount val="1"/>
                <c:pt idx="0">
                  <c:v>11/1/2023</c:v>
                </c:pt>
              </c:strCache>
            </c:strRef>
          </c:tx>
          <c:spPr>
            <a:ln w="28575" cap="rnd">
              <a:solidFill>
                <a:schemeClr val="accent6">
                  <a:alpha val="45000"/>
                </a:schemeClr>
              </a:solidFill>
              <a:round/>
            </a:ln>
            <a:effectLst/>
          </c:spPr>
          <c:marker>
            <c:symbol val="none"/>
          </c:marker>
          <c:cat>
            <c:strRef>
              <c:f>YieldCurveUS!$B$31:$B$35</c:f>
              <c:strCache>
                <c:ptCount val="5"/>
                <c:pt idx="0">
                  <c:v>2Y</c:v>
                </c:pt>
                <c:pt idx="1">
                  <c:v>5Y</c:v>
                </c:pt>
                <c:pt idx="2">
                  <c:v>7Y</c:v>
                </c:pt>
                <c:pt idx="3">
                  <c:v>10Y</c:v>
                </c:pt>
                <c:pt idx="4">
                  <c:v>20Y</c:v>
                </c:pt>
              </c:strCache>
            </c:strRef>
          </c:cat>
          <c:val>
            <c:numRef>
              <c:f>YieldCurveUS!$F$31:$F$35</c:f>
              <c:numCache>
                <c:formatCode>General</c:formatCode>
                <c:ptCount val="5"/>
                <c:pt idx="0">
                  <c:v>4.88</c:v>
                </c:pt>
                <c:pt idx="1">
                  <c:v>4.49</c:v>
                </c:pt>
                <c:pt idx="2">
                  <c:v>4.53</c:v>
                </c:pt>
                <c:pt idx="3">
                  <c:v>4.5</c:v>
                </c:pt>
                <c:pt idx="4">
                  <c:v>4.84</c:v>
                </c:pt>
              </c:numCache>
            </c:numRef>
          </c:val>
          <c:smooth val="0"/>
          <c:extLst>
            <c:ext xmlns:c16="http://schemas.microsoft.com/office/drawing/2014/chart" uri="{C3380CC4-5D6E-409C-BE32-E72D297353CC}">
              <c16:uniqueId val="{00000002-B76C-411B-BB59-83D8EAA31409}"/>
            </c:ext>
          </c:extLst>
        </c:ser>
        <c:ser>
          <c:idx val="1"/>
          <c:order val="1"/>
          <c:tx>
            <c:strRef>
              <c:f>YieldCurveUS!$E$30</c:f>
              <c:strCache>
                <c:ptCount val="1"/>
                <c:pt idx="0">
                  <c:v>10/1/2023</c:v>
                </c:pt>
              </c:strCache>
            </c:strRef>
          </c:tx>
          <c:spPr>
            <a:ln w="28575" cap="rnd">
              <a:solidFill>
                <a:schemeClr val="accent6">
                  <a:alpha val="30000"/>
                </a:schemeClr>
              </a:solidFill>
              <a:round/>
            </a:ln>
            <a:effectLst/>
          </c:spPr>
          <c:marker>
            <c:symbol val="none"/>
          </c:marker>
          <c:cat>
            <c:strRef>
              <c:f>YieldCurveUS!$B$31:$B$35</c:f>
              <c:strCache>
                <c:ptCount val="5"/>
                <c:pt idx="0">
                  <c:v>2Y</c:v>
                </c:pt>
                <c:pt idx="1">
                  <c:v>5Y</c:v>
                </c:pt>
                <c:pt idx="2">
                  <c:v>7Y</c:v>
                </c:pt>
                <c:pt idx="3">
                  <c:v>10Y</c:v>
                </c:pt>
                <c:pt idx="4">
                  <c:v>20Y</c:v>
                </c:pt>
              </c:strCache>
            </c:strRef>
          </c:cat>
          <c:val>
            <c:numRef>
              <c:f>YieldCurveUS!$E$31:$E$35</c:f>
              <c:numCache>
                <c:formatCode>General</c:formatCode>
                <c:ptCount val="5"/>
                <c:pt idx="0">
                  <c:v>5.07</c:v>
                </c:pt>
                <c:pt idx="1">
                  <c:v>4.7699999999999996</c:v>
                </c:pt>
                <c:pt idx="2">
                  <c:v>4.82</c:v>
                </c:pt>
                <c:pt idx="3">
                  <c:v>4.8</c:v>
                </c:pt>
                <c:pt idx="4">
                  <c:v>5.13</c:v>
                </c:pt>
              </c:numCache>
            </c:numRef>
          </c:val>
          <c:smooth val="0"/>
          <c:extLst>
            <c:ext xmlns:c16="http://schemas.microsoft.com/office/drawing/2014/chart" uri="{C3380CC4-5D6E-409C-BE32-E72D297353CC}">
              <c16:uniqueId val="{00000001-B76C-411B-BB59-83D8EAA31409}"/>
            </c:ext>
          </c:extLst>
        </c:ser>
        <c:ser>
          <c:idx val="4"/>
          <c:order val="2"/>
          <c:tx>
            <c:strRef>
              <c:f>YieldCurveUS!$D$30</c:f>
              <c:strCache>
                <c:ptCount val="1"/>
                <c:pt idx="0">
                  <c:v>9/1/2023</c:v>
                </c:pt>
              </c:strCache>
            </c:strRef>
          </c:tx>
          <c:spPr>
            <a:ln w="28575" cap="rnd">
              <a:solidFill>
                <a:schemeClr val="accent6">
                  <a:alpha val="23000"/>
                </a:schemeClr>
              </a:solidFill>
              <a:round/>
            </a:ln>
            <a:effectLst/>
          </c:spPr>
          <c:marker>
            <c:symbol val="none"/>
          </c:marker>
          <c:cat>
            <c:strRef>
              <c:f>YieldCurveUS!$B$31:$B$35</c:f>
              <c:strCache>
                <c:ptCount val="5"/>
                <c:pt idx="0">
                  <c:v>2Y</c:v>
                </c:pt>
                <c:pt idx="1">
                  <c:v>5Y</c:v>
                </c:pt>
                <c:pt idx="2">
                  <c:v>7Y</c:v>
                </c:pt>
                <c:pt idx="3">
                  <c:v>10Y</c:v>
                </c:pt>
                <c:pt idx="4">
                  <c:v>20Y</c:v>
                </c:pt>
              </c:strCache>
            </c:strRef>
          </c:cat>
          <c:val>
            <c:numRef>
              <c:f>YieldCurveUS!$D$31:$D$35</c:f>
              <c:numCache>
                <c:formatCode>General</c:formatCode>
                <c:ptCount val="5"/>
                <c:pt idx="0">
                  <c:v>5.0199999999999996</c:v>
                </c:pt>
                <c:pt idx="1">
                  <c:v>4.49</c:v>
                </c:pt>
                <c:pt idx="2">
                  <c:v>4.46</c:v>
                </c:pt>
                <c:pt idx="3">
                  <c:v>4.38</c:v>
                </c:pt>
                <c:pt idx="4">
                  <c:v>4.6500000000000004</c:v>
                </c:pt>
              </c:numCache>
            </c:numRef>
          </c:val>
          <c:smooth val="0"/>
          <c:extLst>
            <c:ext xmlns:c16="http://schemas.microsoft.com/office/drawing/2014/chart" uri="{C3380CC4-5D6E-409C-BE32-E72D297353CC}">
              <c16:uniqueId val="{00000000-1B48-4ADE-9346-830498209140}"/>
            </c:ext>
          </c:extLst>
        </c:ser>
        <c:ser>
          <c:idx val="0"/>
          <c:order val="3"/>
          <c:tx>
            <c:strRef>
              <c:f>YieldCurveUS!$C$30</c:f>
              <c:strCache>
                <c:ptCount val="1"/>
                <c:pt idx="0">
                  <c:v>8/1/2023</c:v>
                </c:pt>
              </c:strCache>
            </c:strRef>
          </c:tx>
          <c:spPr>
            <a:ln w="28575" cap="rnd">
              <a:solidFill>
                <a:schemeClr val="accent6">
                  <a:lumMod val="75000"/>
                  <a:alpha val="12000"/>
                </a:schemeClr>
              </a:solidFill>
              <a:round/>
            </a:ln>
            <a:effectLst/>
          </c:spPr>
          <c:marker>
            <c:symbol val="none"/>
          </c:marker>
          <c:cat>
            <c:strRef>
              <c:f>YieldCurveUS!$B$31:$B$35</c:f>
              <c:strCache>
                <c:ptCount val="5"/>
                <c:pt idx="0">
                  <c:v>2Y</c:v>
                </c:pt>
                <c:pt idx="1">
                  <c:v>5Y</c:v>
                </c:pt>
                <c:pt idx="2">
                  <c:v>7Y</c:v>
                </c:pt>
                <c:pt idx="3">
                  <c:v>10Y</c:v>
                </c:pt>
                <c:pt idx="4">
                  <c:v>20Y</c:v>
                </c:pt>
              </c:strCache>
            </c:strRef>
          </c:cat>
          <c:val>
            <c:numRef>
              <c:f>YieldCurveUS!$C$31:$C$35</c:f>
              <c:numCache>
                <c:formatCode>General</c:formatCode>
                <c:ptCount val="5"/>
                <c:pt idx="0">
                  <c:v>4.9000000000000004</c:v>
                </c:pt>
                <c:pt idx="1">
                  <c:v>4.3099999999999996</c:v>
                </c:pt>
                <c:pt idx="2">
                  <c:v>4.26</c:v>
                </c:pt>
                <c:pt idx="3">
                  <c:v>4.17</c:v>
                </c:pt>
                <c:pt idx="4">
                  <c:v>4.46</c:v>
                </c:pt>
              </c:numCache>
            </c:numRef>
          </c:val>
          <c:smooth val="0"/>
          <c:extLst>
            <c:ext xmlns:c16="http://schemas.microsoft.com/office/drawing/2014/chart" uri="{C3380CC4-5D6E-409C-BE32-E72D297353CC}">
              <c16:uniqueId val="{00000000-B76C-411B-BB59-83D8EAA31409}"/>
            </c:ext>
          </c:extLst>
        </c:ser>
        <c:ser>
          <c:idx val="3"/>
          <c:order val="4"/>
          <c:tx>
            <c:strRef>
              <c:f>YieldCurveUS!$G$30</c:f>
              <c:strCache>
                <c:ptCount val="1"/>
                <c:pt idx="0">
                  <c:v>12/1/2023</c:v>
                </c:pt>
              </c:strCache>
            </c:strRef>
          </c:tx>
          <c:spPr>
            <a:ln w="28575" cap="rnd">
              <a:solidFill>
                <a:schemeClr val="accent6">
                  <a:lumMod val="75000"/>
                </a:schemeClr>
              </a:solidFill>
              <a:round/>
            </a:ln>
            <a:effectLst/>
          </c:spPr>
          <c:marker>
            <c:symbol val="circle"/>
            <c:size val="5"/>
            <c:spPr>
              <a:solidFill>
                <a:schemeClr val="bg1"/>
              </a:solidFill>
              <a:ln w="25400">
                <a:solidFill>
                  <a:schemeClr val="accent6">
                    <a:lumMod val="75000"/>
                  </a:schemeClr>
                </a:solidFill>
              </a:ln>
              <a:effectLst/>
            </c:spPr>
          </c:marker>
          <c:dLbls>
            <c:dLbl>
              <c:idx val="0"/>
              <c:tx>
                <c:rich>
                  <a:bodyPr/>
                  <a:lstStyle/>
                  <a:p>
                    <a:fld id="{AC861265-D70B-44DC-92EF-7AE4E3B43234}" type="CELLRANGE">
                      <a:rPr lang="en-US"/>
                      <a:pPr/>
                      <a:t>[CELLRANGE]</a:t>
                    </a:fld>
                    <a:endParaRPr lang="en-US"/>
                  </a:p>
                </c:rich>
              </c:tx>
              <c:dLblPos val="t"/>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1B48-4ADE-9346-830498209140}"/>
                </c:ext>
              </c:extLst>
            </c:dLbl>
            <c:dLbl>
              <c:idx val="1"/>
              <c:tx>
                <c:rich>
                  <a:bodyPr/>
                  <a:lstStyle/>
                  <a:p>
                    <a:fld id="{1C35EC96-0E76-4694-8591-542B49063A6D}" type="CELLRANGE">
                      <a:rPr lang="en-US"/>
                      <a:pPr/>
                      <a:t>[CELLRANGE]</a:t>
                    </a:fld>
                    <a:endParaRPr lang="en-US"/>
                  </a:p>
                </c:rich>
              </c:tx>
              <c:dLblPos val="t"/>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B48-4ADE-9346-830498209140}"/>
                </c:ext>
              </c:extLst>
            </c:dLbl>
            <c:dLbl>
              <c:idx val="2"/>
              <c:tx>
                <c:rich>
                  <a:bodyPr/>
                  <a:lstStyle/>
                  <a:p>
                    <a:fld id="{0654B89A-16AA-4B4A-83AA-34D274CEC4A9}" type="CELLRANGE">
                      <a:rPr lang="en-US"/>
                      <a:pPr/>
                      <a:t>[CELLRANGE]</a:t>
                    </a:fld>
                    <a:endParaRPr lang="en-US"/>
                  </a:p>
                </c:rich>
              </c:tx>
              <c:dLblPos val="t"/>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B48-4ADE-9346-830498209140}"/>
                </c:ext>
              </c:extLst>
            </c:dLbl>
            <c:dLbl>
              <c:idx val="3"/>
              <c:tx>
                <c:rich>
                  <a:bodyPr/>
                  <a:lstStyle/>
                  <a:p>
                    <a:fld id="{DDD29904-6F27-49E8-B61A-6E47EF48F93F}" type="CELLRANGE">
                      <a:rPr lang="en-US"/>
                      <a:pPr/>
                      <a:t>[CELLRANGE]</a:t>
                    </a:fld>
                    <a:endParaRPr lang="en-US"/>
                  </a:p>
                </c:rich>
              </c:tx>
              <c:dLblPos val="t"/>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B48-4ADE-9346-830498209140}"/>
                </c:ext>
              </c:extLst>
            </c:dLbl>
            <c:dLbl>
              <c:idx val="4"/>
              <c:tx>
                <c:rich>
                  <a:bodyPr/>
                  <a:lstStyle/>
                  <a:p>
                    <a:fld id="{2E959F5D-EE57-4862-9A25-FD37BABDD610}" type="CELLRANGE">
                      <a:rPr lang="en-US"/>
                      <a:pPr/>
                      <a:t>[CELLRANGE]</a:t>
                    </a:fld>
                    <a:endParaRPr lang="en-US"/>
                  </a:p>
                </c:rich>
              </c:tx>
              <c:dLblPos val="t"/>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B48-4ADE-9346-830498209140}"/>
                </c:ext>
              </c:extLst>
            </c:dLbl>
            <c:spPr>
              <a:solidFill>
                <a:schemeClr val="accent6">
                  <a:lumMod val="75000"/>
                  <a:alpha val="16000"/>
                </a:schemeClr>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YieldCurveUS!$B$31:$B$35</c:f>
              <c:strCache>
                <c:ptCount val="5"/>
                <c:pt idx="0">
                  <c:v>2Y</c:v>
                </c:pt>
                <c:pt idx="1">
                  <c:v>5Y</c:v>
                </c:pt>
                <c:pt idx="2">
                  <c:v>7Y</c:v>
                </c:pt>
                <c:pt idx="3">
                  <c:v>10Y</c:v>
                </c:pt>
                <c:pt idx="4">
                  <c:v>20Y</c:v>
                </c:pt>
              </c:strCache>
            </c:strRef>
          </c:cat>
          <c:val>
            <c:numRef>
              <c:f>YieldCurveUS!$G$31:$G$35</c:f>
              <c:numCache>
                <c:formatCode>General</c:formatCode>
                <c:ptCount val="5"/>
                <c:pt idx="0">
                  <c:v>4.46</c:v>
                </c:pt>
                <c:pt idx="1">
                  <c:v>4</c:v>
                </c:pt>
                <c:pt idx="2">
                  <c:v>4.04</c:v>
                </c:pt>
                <c:pt idx="3">
                  <c:v>4.0199999999999996</c:v>
                </c:pt>
                <c:pt idx="4">
                  <c:v>4.32</c:v>
                </c:pt>
              </c:numCache>
            </c:numRef>
          </c:val>
          <c:smooth val="0"/>
          <c:extLst>
            <c:ext xmlns:c15="http://schemas.microsoft.com/office/drawing/2012/chart" uri="{02D57815-91ED-43cb-92C2-25804820EDAC}">
              <c15:datalabelsRange>
                <c15:f>YieldCurveUS!$H$31:$H$35</c15:f>
                <c15:dlblRangeCache>
                  <c:ptCount val="5"/>
                  <c:pt idx="0">
                    <c:v>2Y
4.46
↓0.42</c:v>
                  </c:pt>
                  <c:pt idx="1">
                    <c:v>5Y
4
↓0.49</c:v>
                  </c:pt>
                  <c:pt idx="2">
                    <c:v>7Y
4.04
↓0.49</c:v>
                  </c:pt>
                  <c:pt idx="3">
                    <c:v>10Y
4.02
↓0.48</c:v>
                  </c:pt>
                  <c:pt idx="4">
                    <c:v>20Y
4.32
↓0.52</c:v>
                  </c:pt>
                </c15:dlblRangeCache>
              </c15:datalabelsRange>
            </c:ext>
            <c:ext xmlns:c16="http://schemas.microsoft.com/office/drawing/2014/chart" uri="{C3380CC4-5D6E-409C-BE32-E72D297353CC}">
              <c16:uniqueId val="{00000003-B76C-411B-BB59-83D8EAA31409}"/>
            </c:ext>
          </c:extLst>
        </c:ser>
        <c:dLbls>
          <c:showLegendKey val="0"/>
          <c:showVal val="0"/>
          <c:showCatName val="0"/>
          <c:showSerName val="0"/>
          <c:showPercent val="0"/>
          <c:showBubbleSize val="0"/>
        </c:dLbls>
        <c:marker val="1"/>
        <c:smooth val="0"/>
        <c:axId val="1570741055"/>
        <c:axId val="1570757375"/>
      </c:lineChart>
      <c:catAx>
        <c:axId val="1570741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757375"/>
        <c:crosses val="autoZero"/>
        <c:auto val="1"/>
        <c:lblAlgn val="ctr"/>
        <c:lblOffset val="100"/>
        <c:noMultiLvlLbl val="0"/>
      </c:catAx>
      <c:valAx>
        <c:axId val="1570757375"/>
        <c:scaling>
          <c:orientation val="minMax"/>
        </c:scaling>
        <c:delete val="0"/>
        <c:axPos val="l"/>
        <c:majorGridlines>
          <c:spPr>
            <a:ln w="3175" cap="flat" cmpd="sng" algn="ctr">
              <a:solidFill>
                <a:schemeClr val="tx1">
                  <a:lumMod val="15000"/>
                  <a:lumOff val="85000"/>
                  <a:alpha val="91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741055"/>
        <c:crosses val="autoZero"/>
        <c:crossBetween val="between"/>
        <c:majorUnit val="0.5"/>
        <c:min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US T 2Y 10Y Yields</a:t>
            </a:r>
            <a:r>
              <a:rPr lang="en-GB" baseline="0"/>
              <a:t> since 1976</a:t>
            </a:r>
            <a:endParaRPr lang="en-GB"/>
          </a:p>
        </c:rich>
      </c:tx>
      <c:layout>
        <c:manualLayout>
          <c:xMode val="edge"/>
          <c:yMode val="edge"/>
          <c:x val="4.0331022201719385E-2"/>
          <c:y val="2.32140066370124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areaChart>
        <c:grouping val="stacked"/>
        <c:varyColors val="0"/>
        <c:ser>
          <c:idx val="5"/>
          <c:order val="3"/>
          <c:tx>
            <c:strRef>
              <c:f>Spreads!$F$50</c:f>
              <c:strCache>
                <c:ptCount val="1"/>
                <c:pt idx="0">
                  <c:v>minimum</c:v>
                </c:pt>
              </c:strCache>
            </c:strRef>
          </c:tx>
          <c:spPr>
            <a:solidFill>
              <a:schemeClr val="accent6"/>
            </a:solidFill>
            <a:ln w="25400">
              <a:noFill/>
            </a:ln>
            <a:effectLst/>
          </c:spPr>
          <c:val>
            <c:numRef>
              <c:f>[0]!arrMinimum</c:f>
              <c:numCache>
                <c:formatCode>General</c:formatCode>
                <c:ptCount val="1"/>
                <c:pt idx="0">
                  <c:v>1</c:v>
                </c:pt>
              </c:numCache>
            </c:numRef>
          </c:val>
          <c:extLst>
            <c:ext xmlns:c15="http://schemas.microsoft.com/office/drawing/2012/chart" uri="{02D57815-91ED-43cb-92C2-25804820EDAC}">
              <c15:filteredCategoryTitle>
                <c15:cat>
                  <c:strRef>
                    <c:extLst>
                      <c:ext uri="{02D57815-91ED-43cb-92C2-25804820EDAC}">
                        <c15:formulaRef>
                          <c15:sqref>[0]!arrDate</c15:sqref>
                        </c15:formulaRef>
                      </c:ext>
                    </c:extLst>
                  </c:strRef>
                </c15:cat>
              </c15:filteredCategoryTitle>
            </c:ext>
            <c:ext xmlns:c16="http://schemas.microsoft.com/office/drawing/2014/chart" uri="{C3380CC4-5D6E-409C-BE32-E72D297353CC}">
              <c16:uniqueId val="{00000005-B93D-438D-8069-81B63BE7FB9B}"/>
            </c:ext>
          </c:extLst>
        </c:ser>
        <c:ser>
          <c:idx val="3"/>
          <c:order val="4"/>
          <c:tx>
            <c:strRef>
              <c:f>Spreads!$G$50</c:f>
              <c:strCache>
                <c:ptCount val="1"/>
                <c:pt idx="0">
                  <c:v>Excess</c:v>
                </c:pt>
              </c:strCache>
            </c:strRef>
          </c:tx>
          <c:spPr>
            <a:solidFill>
              <a:schemeClr val="accent4"/>
            </a:solidFill>
            <a:ln w="25400">
              <a:noFill/>
            </a:ln>
            <a:effectLst/>
          </c:spPr>
          <c:val>
            <c:numRef>
              <c:f>[0]!arrExcess</c:f>
              <c:numCache>
                <c:formatCode>General</c:formatCode>
                <c:ptCount val="1"/>
                <c:pt idx="0">
                  <c:v>1</c:v>
                </c:pt>
              </c:numCache>
            </c:numRef>
          </c:val>
          <c:extLst>
            <c:ext xmlns:c15="http://schemas.microsoft.com/office/drawing/2012/chart" uri="{02D57815-91ED-43cb-92C2-25804820EDAC}">
              <c15:filteredCategoryTitle>
                <c15:cat>
                  <c:strRef>
                    <c:extLst>
                      <c:ext uri="{02D57815-91ED-43cb-92C2-25804820EDAC}">
                        <c15:formulaRef>
                          <c15:sqref>[0]!arrDate</c15:sqref>
                        </c15:formulaRef>
                      </c:ext>
                    </c:extLst>
                  </c:strRef>
                </c15:cat>
              </c15:filteredCategoryTitle>
            </c:ext>
            <c:ext xmlns:c16="http://schemas.microsoft.com/office/drawing/2014/chart" uri="{C3380CC4-5D6E-409C-BE32-E72D297353CC}">
              <c16:uniqueId val="{00000003-B93D-438D-8069-81B63BE7FB9B}"/>
            </c:ext>
          </c:extLst>
        </c:ser>
        <c:ser>
          <c:idx val="4"/>
          <c:order val="5"/>
          <c:tx>
            <c:strRef>
              <c:f>Spreads!$H$50</c:f>
              <c:strCache>
                <c:ptCount val="1"/>
                <c:pt idx="0">
                  <c:v>Deficit</c:v>
                </c:pt>
              </c:strCache>
            </c:strRef>
          </c:tx>
          <c:spPr>
            <a:solidFill>
              <a:schemeClr val="accent5"/>
            </a:solidFill>
            <a:ln w="25400">
              <a:noFill/>
            </a:ln>
            <a:effectLst/>
          </c:spPr>
          <c:val>
            <c:numRef>
              <c:f>[0]!arrDeficit</c:f>
              <c:numCache>
                <c:formatCode>General</c:formatCode>
                <c:ptCount val="1"/>
                <c:pt idx="0">
                  <c:v>1</c:v>
                </c:pt>
              </c:numCache>
            </c:numRef>
          </c:val>
          <c:extLst>
            <c:ext xmlns:c15="http://schemas.microsoft.com/office/drawing/2012/chart" uri="{02D57815-91ED-43cb-92C2-25804820EDAC}">
              <c15:filteredCategoryTitle>
                <c15:cat>
                  <c:strRef>
                    <c:extLst>
                      <c:ext uri="{02D57815-91ED-43cb-92C2-25804820EDAC}">
                        <c15:formulaRef>
                          <c15:sqref>[0]!arrDate</c15:sqref>
                        </c15:formulaRef>
                      </c:ext>
                    </c:extLst>
                  </c:strRef>
                </c15:cat>
              </c15:filteredCategoryTitle>
            </c:ext>
            <c:ext xmlns:c16="http://schemas.microsoft.com/office/drawing/2014/chart" uri="{C3380CC4-5D6E-409C-BE32-E72D297353CC}">
              <c16:uniqueId val="{00000004-B93D-438D-8069-81B63BE7FB9B}"/>
            </c:ext>
          </c:extLst>
        </c:ser>
        <c:dLbls>
          <c:showLegendKey val="0"/>
          <c:showVal val="0"/>
          <c:showCatName val="0"/>
          <c:showSerName val="0"/>
          <c:showPercent val="0"/>
          <c:showBubbleSize val="0"/>
        </c:dLbls>
        <c:axId val="947860143"/>
        <c:axId val="947858223"/>
      </c:areaChart>
      <c:barChart>
        <c:barDir val="col"/>
        <c:grouping val="stacked"/>
        <c:varyColors val="0"/>
        <c:ser>
          <c:idx val="6"/>
          <c:order val="6"/>
          <c:tx>
            <c:strRef>
              <c:f>Spreads!$I$50</c:f>
              <c:strCache>
                <c:ptCount val="1"/>
                <c:pt idx="0">
                  <c:v>Recession?</c:v>
                </c:pt>
              </c:strCache>
            </c:strRef>
          </c:tx>
          <c:spPr>
            <a:solidFill>
              <a:schemeClr val="accent1">
                <a:lumMod val="60000"/>
              </a:schemeClr>
            </a:solidFill>
            <a:ln>
              <a:noFill/>
            </a:ln>
            <a:effectLst/>
          </c:spPr>
          <c:invertIfNegative val="0"/>
          <c:val>
            <c:numRef>
              <c:f>[0]!arrRecession</c:f>
              <c:numCache>
                <c:formatCode>General</c:formatCode>
                <c:ptCount val="1"/>
                <c:pt idx="0">
                  <c:v>1</c:v>
                </c:pt>
              </c:numCache>
            </c:numRef>
          </c:val>
          <c:extLst>
            <c:ext xmlns:c16="http://schemas.microsoft.com/office/drawing/2014/chart" uri="{C3380CC4-5D6E-409C-BE32-E72D297353CC}">
              <c16:uniqueId val="{00000006-B93D-438D-8069-81B63BE7FB9B}"/>
            </c:ext>
          </c:extLst>
        </c:ser>
        <c:dLbls>
          <c:showLegendKey val="0"/>
          <c:showVal val="0"/>
          <c:showCatName val="0"/>
          <c:showSerName val="0"/>
          <c:showPercent val="0"/>
          <c:showBubbleSize val="0"/>
        </c:dLbls>
        <c:gapWidth val="0"/>
        <c:overlap val="100"/>
        <c:axId val="475235872"/>
        <c:axId val="475223872"/>
      </c:barChart>
      <c:lineChart>
        <c:grouping val="standard"/>
        <c:varyColors val="0"/>
        <c:ser>
          <c:idx val="0"/>
          <c:order val="0"/>
          <c:tx>
            <c:strRef>
              <c:f>Spreads!$C$50</c:f>
              <c:strCache>
                <c:ptCount val="1"/>
                <c:pt idx="0">
                  <c:v>2Y</c:v>
                </c:pt>
              </c:strCache>
            </c:strRef>
          </c:tx>
          <c:spPr>
            <a:ln w="28575" cap="rnd">
              <a:solidFill>
                <a:schemeClr val="accent1"/>
              </a:solidFill>
              <a:round/>
            </a:ln>
            <a:effectLst/>
          </c:spPr>
          <c:marker>
            <c:symbol val="none"/>
          </c:marker>
          <c:val>
            <c:numRef>
              <c:f>[0]!arr2Y</c:f>
              <c:numCache>
                <c:formatCode>General</c:formatCode>
                <c:ptCount val="1"/>
                <c:pt idx="0">
                  <c:v>1</c:v>
                </c:pt>
              </c:numCache>
            </c:numRef>
          </c:val>
          <c:smooth val="0"/>
          <c:extLst>
            <c:ext xmlns:c15="http://schemas.microsoft.com/office/drawing/2012/chart" uri="{02D57815-91ED-43cb-92C2-25804820EDAC}">
              <c15:filteredCategoryTitle>
                <c15:cat>
                  <c:strRef>
                    <c:extLst>
                      <c:ext uri="{02D57815-91ED-43cb-92C2-25804820EDAC}">
                        <c15:formulaRef>
                          <c15:sqref>[0]!arrDate</c15:sqref>
                        </c15:formulaRef>
                      </c:ext>
                    </c:extLst>
                  </c:strRef>
                </c15:cat>
              </c15:filteredCategoryTitle>
            </c:ext>
            <c:ext xmlns:c16="http://schemas.microsoft.com/office/drawing/2014/chart" uri="{C3380CC4-5D6E-409C-BE32-E72D297353CC}">
              <c16:uniqueId val="{00000000-B93D-438D-8069-81B63BE7FB9B}"/>
            </c:ext>
          </c:extLst>
        </c:ser>
        <c:ser>
          <c:idx val="1"/>
          <c:order val="1"/>
          <c:tx>
            <c:strRef>
              <c:f>Spreads!$D$50</c:f>
              <c:strCache>
                <c:ptCount val="1"/>
                <c:pt idx="0">
                  <c:v>10Y</c:v>
                </c:pt>
              </c:strCache>
            </c:strRef>
          </c:tx>
          <c:spPr>
            <a:ln w="28575" cap="rnd">
              <a:solidFill>
                <a:schemeClr val="accent2"/>
              </a:solidFill>
              <a:round/>
            </a:ln>
            <a:effectLst/>
          </c:spPr>
          <c:marker>
            <c:symbol val="none"/>
          </c:marker>
          <c:val>
            <c:numRef>
              <c:f>[0]!arr10Y</c:f>
              <c:numCache>
                <c:formatCode>General</c:formatCode>
                <c:ptCount val="1"/>
                <c:pt idx="0">
                  <c:v>1</c:v>
                </c:pt>
              </c:numCache>
            </c:numRef>
          </c:val>
          <c:smooth val="0"/>
          <c:extLst>
            <c:ext xmlns:c15="http://schemas.microsoft.com/office/drawing/2012/chart" uri="{02D57815-91ED-43cb-92C2-25804820EDAC}">
              <c15:filteredCategoryTitle>
                <c15:cat>
                  <c:strRef>
                    <c:extLst>
                      <c:ext uri="{02D57815-91ED-43cb-92C2-25804820EDAC}">
                        <c15:formulaRef>
                          <c15:sqref>[0]!arrDate</c15:sqref>
                        </c15:formulaRef>
                      </c:ext>
                    </c:extLst>
                  </c:strRef>
                </c15:cat>
              </c15:filteredCategoryTitle>
            </c:ext>
            <c:ext xmlns:c16="http://schemas.microsoft.com/office/drawing/2014/chart" uri="{C3380CC4-5D6E-409C-BE32-E72D297353CC}">
              <c16:uniqueId val="{00000001-B93D-438D-8069-81B63BE7FB9B}"/>
            </c:ext>
          </c:extLst>
        </c:ser>
        <c:ser>
          <c:idx val="2"/>
          <c:order val="2"/>
          <c:tx>
            <c:strRef>
              <c:f>Spreads!$E$50</c:f>
              <c:strCache>
                <c:ptCount val="1"/>
                <c:pt idx="0">
                  <c:v>Spread</c:v>
                </c:pt>
              </c:strCache>
              <c:extLst xmlns:c15="http://schemas.microsoft.com/office/drawing/2012/chart"/>
            </c:strRef>
          </c:tx>
          <c:spPr>
            <a:ln w="28575" cap="rnd">
              <a:solidFill>
                <a:schemeClr val="accent3"/>
              </a:solidFill>
              <a:round/>
            </a:ln>
            <a:effectLst/>
          </c:spPr>
          <c:marker>
            <c:symbol val="none"/>
          </c:marker>
          <c:val>
            <c:numRef>
              <c:f>[0]!arrSpread</c:f>
              <c:numCache>
                <c:formatCode>General</c:formatCode>
                <c:ptCount val="1"/>
                <c:pt idx="0">
                  <c:v>1</c:v>
                </c:pt>
              </c:numCache>
              <c:extLst xmlns:c15="http://schemas.microsoft.com/office/drawing/2012/chart"/>
            </c:numRef>
          </c:val>
          <c:smooth val="0"/>
          <c:extLst xmlns:c15="http://schemas.microsoft.com/office/drawing/2012/chart">
            <c:ext xmlns:c15="http://schemas.microsoft.com/office/drawing/2012/chart" uri="{02D57815-91ED-43cb-92C2-25804820EDAC}">
              <c15:filteredCategoryTitle>
                <c15:cat>
                  <c:strRef>
                    <c:extLst>
                      <c:ext uri="{02D57815-91ED-43cb-92C2-25804820EDAC}">
                        <c15:formulaRef>
                          <c15:sqref>[0]!arrDate</c15:sqref>
                        </c15:formulaRef>
                      </c:ext>
                    </c:extLst>
                  </c:strRef>
                </c15:cat>
              </c15:filteredCategoryTitle>
            </c:ext>
            <c:ext xmlns:c16="http://schemas.microsoft.com/office/drawing/2014/chart" uri="{C3380CC4-5D6E-409C-BE32-E72D297353CC}">
              <c16:uniqueId val="{00000002-B93D-438D-8069-81B63BE7FB9B}"/>
            </c:ext>
          </c:extLst>
        </c:ser>
        <c:dLbls>
          <c:showLegendKey val="0"/>
          <c:showVal val="0"/>
          <c:showCatName val="0"/>
          <c:showSerName val="0"/>
          <c:showPercent val="0"/>
          <c:showBubbleSize val="0"/>
        </c:dLbls>
        <c:marker val="1"/>
        <c:smooth val="0"/>
        <c:axId val="947860143"/>
        <c:axId val="947858223"/>
        <c:extLst/>
      </c:lineChart>
      <c:dateAx>
        <c:axId val="947860143"/>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858223"/>
        <c:crosses val="autoZero"/>
        <c:auto val="0"/>
        <c:lblOffset val="100"/>
        <c:baseTimeUnit val="days"/>
        <c:majorUnit val="48"/>
        <c:minorUnit val="48"/>
      </c:dateAx>
      <c:valAx>
        <c:axId val="9478582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Yield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860143"/>
        <c:crosses val="autoZero"/>
        <c:crossBetween val="between"/>
      </c:valAx>
      <c:valAx>
        <c:axId val="475223872"/>
        <c:scaling>
          <c:orientation val="minMax"/>
          <c:max val="2"/>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235872"/>
        <c:crosses val="max"/>
        <c:crossBetween val="between"/>
      </c:valAx>
      <c:catAx>
        <c:axId val="475235872"/>
        <c:scaling>
          <c:orientation val="minMax"/>
        </c:scaling>
        <c:delete val="1"/>
        <c:axPos val="b"/>
        <c:majorTickMark val="out"/>
        <c:minorTickMark val="none"/>
        <c:tickLblPos val="nextTo"/>
        <c:crossAx val="475223872"/>
        <c:crosses val="autoZero"/>
        <c:auto val="1"/>
        <c:lblAlgn val="ctr"/>
        <c:lblOffset val="100"/>
        <c:noMultiLvlLbl val="0"/>
      </c:catAx>
      <c:spPr>
        <a:noFill/>
        <a:ln>
          <a:noFill/>
        </a:ln>
        <a:effectLst/>
      </c:spPr>
    </c:plotArea>
    <c:legend>
      <c:legendPos val="r"/>
      <c:legendEntry>
        <c:idx val="0"/>
        <c:delete val="1"/>
      </c:legendEntry>
      <c:legendEntry>
        <c:idx val="1"/>
        <c:delete val="1"/>
      </c:legendEntry>
      <c:legendEntry>
        <c:idx val="2"/>
        <c:delete val="1"/>
      </c:legendEntry>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1</xdr:col>
      <xdr:colOff>38100</xdr:colOff>
      <xdr:row>11</xdr:row>
      <xdr:rowOff>38100</xdr:rowOff>
    </xdr:from>
    <xdr:to>
      <xdr:col>2</xdr:col>
      <xdr:colOff>1397635</xdr:colOff>
      <xdr:row>18</xdr:row>
      <xdr:rowOff>21309</xdr:rowOff>
    </xdr:to>
    <xdr:pic>
      <xdr:nvPicPr>
        <xdr:cNvPr id="3" name="Picture 2">
          <a:extLst>
            <a:ext uri="{FF2B5EF4-FFF2-40B4-BE49-F238E27FC236}">
              <a16:creationId xmlns:a16="http://schemas.microsoft.com/office/drawing/2014/main" id="{D68B26B0-5970-6AB5-DDAE-74DA789DA65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43206"/>
        <a:stretch/>
      </xdr:blipFill>
      <xdr:spPr>
        <a:xfrm>
          <a:off x="647700" y="2545080"/>
          <a:ext cx="1592580" cy="1194789"/>
        </a:xfrm>
        <a:prstGeom prst="rect">
          <a:avLst/>
        </a:prstGeom>
        <a:effectLst>
          <a:outerShdw blurRad="63500" sx="102000" sy="102000" algn="ctr" rotWithShape="0">
            <a:prstClr val="black">
              <a:alpha val="40000"/>
            </a:prstClr>
          </a:outerShdw>
        </a:effectLst>
      </xdr:spPr>
    </xdr:pic>
    <xdr:clientData/>
  </xdr:twoCellAnchor>
  <xdr:twoCellAnchor editAs="oneCell">
    <xdr:from>
      <xdr:col>2</xdr:col>
      <xdr:colOff>1483284</xdr:colOff>
      <xdr:row>11</xdr:row>
      <xdr:rowOff>38100</xdr:rowOff>
    </xdr:from>
    <xdr:to>
      <xdr:col>2</xdr:col>
      <xdr:colOff>3974465</xdr:colOff>
      <xdr:row>18</xdr:row>
      <xdr:rowOff>27305</xdr:rowOff>
    </xdr:to>
    <xdr:pic>
      <xdr:nvPicPr>
        <xdr:cNvPr id="5" name="Picture 4">
          <a:extLst>
            <a:ext uri="{FF2B5EF4-FFF2-40B4-BE49-F238E27FC236}">
              <a16:creationId xmlns:a16="http://schemas.microsoft.com/office/drawing/2014/main" id="{1C3615AE-E15B-A694-83C5-178DBEA3D0D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29104" y="2545080"/>
          <a:ext cx="2494356" cy="1203960"/>
        </a:xfrm>
        <a:prstGeom prst="rect">
          <a:avLst/>
        </a:prstGeom>
        <a:effectLst>
          <a:outerShdw blurRad="63500" sx="102000" sy="102000" algn="ctr" rotWithShape="0">
            <a:prstClr val="black">
              <a:alpha val="40000"/>
            </a:prstClr>
          </a:outerShdw>
        </a:effectLst>
      </xdr:spPr>
    </xdr:pic>
    <xdr:clientData/>
  </xdr:twoCellAnchor>
  <xdr:twoCellAnchor editAs="oneCell">
    <xdr:from>
      <xdr:col>2</xdr:col>
      <xdr:colOff>4069080</xdr:colOff>
      <xdr:row>11</xdr:row>
      <xdr:rowOff>30480</xdr:rowOff>
    </xdr:from>
    <xdr:to>
      <xdr:col>2</xdr:col>
      <xdr:colOff>6753901</xdr:colOff>
      <xdr:row>18</xdr:row>
      <xdr:rowOff>38099</xdr:rowOff>
    </xdr:to>
    <xdr:pic>
      <xdr:nvPicPr>
        <xdr:cNvPr id="7" name="Picture 6">
          <a:extLst>
            <a:ext uri="{FF2B5EF4-FFF2-40B4-BE49-F238E27FC236}">
              <a16:creationId xmlns:a16="http://schemas.microsoft.com/office/drawing/2014/main" id="{A3FF278C-F618-2C46-B940-8FAF6672FF6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14900" y="2537460"/>
          <a:ext cx="2681646" cy="1219199"/>
        </a:xfrm>
        <a:prstGeom prst="rect">
          <a:avLst/>
        </a:prstGeom>
        <a:effectLst>
          <a:outerShdw blurRad="63500" sx="102000" sy="102000" algn="ctr" rotWithShape="0">
            <a:prstClr val="black">
              <a:alpha val="40000"/>
            </a:prst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18</xdr:col>
      <xdr:colOff>6350</xdr:colOff>
      <xdr:row>41</xdr:row>
      <xdr:rowOff>50800</xdr:rowOff>
    </xdr:from>
    <xdr:to>
      <xdr:col>20</xdr:col>
      <xdr:colOff>203273</xdr:colOff>
      <xdr:row>46</xdr:row>
      <xdr:rowOff>12745</xdr:rowOff>
    </xdr:to>
    <xdr:grpSp>
      <xdr:nvGrpSpPr>
        <xdr:cNvPr id="4" name="Group 3">
          <a:extLst>
            <a:ext uri="{FF2B5EF4-FFF2-40B4-BE49-F238E27FC236}">
              <a16:creationId xmlns:a16="http://schemas.microsoft.com/office/drawing/2014/main" id="{D7AF6BC4-C101-66FD-446F-75E9EFF7B927}"/>
            </a:ext>
          </a:extLst>
        </xdr:cNvPr>
        <xdr:cNvGrpSpPr/>
      </xdr:nvGrpSpPr>
      <xdr:grpSpPr>
        <a:xfrm>
          <a:off x="9407525" y="6780213"/>
          <a:ext cx="1444698" cy="795382"/>
          <a:chOff x="9213850" y="7448550"/>
          <a:chExt cx="1416123" cy="882695"/>
        </a:xfrm>
      </xdr:grpSpPr>
      <xdr:pic>
        <xdr:nvPicPr>
          <xdr:cNvPr id="2" name="Picture 1">
            <a:extLst>
              <a:ext uri="{FF2B5EF4-FFF2-40B4-BE49-F238E27FC236}">
                <a16:creationId xmlns:a16="http://schemas.microsoft.com/office/drawing/2014/main" id="{DC775EA7-E99F-469A-D190-2564A79A902F}"/>
              </a:ext>
            </a:extLst>
          </xdr:cNvPr>
          <xdr:cNvPicPr>
            <a:picLocks noChangeAspect="1"/>
          </xdr:cNvPicPr>
        </xdr:nvPicPr>
        <xdr:blipFill>
          <a:blip xmlns:r="http://schemas.openxmlformats.org/officeDocument/2006/relationships" r:embed="rId1"/>
          <a:stretch>
            <a:fillRect/>
          </a:stretch>
        </xdr:blipFill>
        <xdr:spPr>
          <a:xfrm>
            <a:off x="9213850" y="7448550"/>
            <a:ext cx="1416123" cy="882695"/>
          </a:xfrm>
          <a:prstGeom prst="rect">
            <a:avLst/>
          </a:prstGeom>
        </xdr:spPr>
      </xdr:pic>
      <xdr:sp macro="" textlink="">
        <xdr:nvSpPr>
          <xdr:cNvPr id="3" name="Rectangle 2">
            <a:extLst>
              <a:ext uri="{FF2B5EF4-FFF2-40B4-BE49-F238E27FC236}">
                <a16:creationId xmlns:a16="http://schemas.microsoft.com/office/drawing/2014/main" id="{5A82CAB5-C659-049F-37BD-6D787DAA8070}"/>
              </a:ext>
            </a:extLst>
          </xdr:cNvPr>
          <xdr:cNvSpPr/>
        </xdr:nvSpPr>
        <xdr:spPr>
          <a:xfrm>
            <a:off x="9696450" y="7912100"/>
            <a:ext cx="527050" cy="323850"/>
          </a:xfrm>
          <a:prstGeom prst="rect">
            <a:avLst/>
          </a:prstGeom>
          <a:noFill/>
          <a:ln>
            <a:solidFill>
              <a:srgbClr val="EE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oneCell">
    <xdr:from>
      <xdr:col>18</xdr:col>
      <xdr:colOff>0</xdr:colOff>
      <xdr:row>48</xdr:row>
      <xdr:rowOff>19050</xdr:rowOff>
    </xdr:from>
    <xdr:to>
      <xdr:col>24</xdr:col>
      <xdr:colOff>153200</xdr:colOff>
      <xdr:row>58</xdr:row>
      <xdr:rowOff>85725</xdr:rowOff>
    </xdr:to>
    <xdr:pic>
      <xdr:nvPicPr>
        <xdr:cNvPr id="5" name="Picture 4">
          <a:extLst>
            <a:ext uri="{FF2B5EF4-FFF2-40B4-BE49-F238E27FC236}">
              <a16:creationId xmlns:a16="http://schemas.microsoft.com/office/drawing/2014/main" id="{F3249E58-8998-C49F-D0DC-195E4FD096D7}"/>
            </a:ext>
          </a:extLst>
        </xdr:cNvPr>
        <xdr:cNvPicPr>
          <a:picLocks noChangeAspect="1"/>
        </xdr:cNvPicPr>
      </xdr:nvPicPr>
      <xdr:blipFill>
        <a:blip xmlns:r="http://schemas.openxmlformats.org/officeDocument/2006/relationships" r:embed="rId2"/>
        <a:stretch>
          <a:fillRect/>
        </a:stretch>
      </xdr:blipFill>
      <xdr:spPr>
        <a:xfrm>
          <a:off x="9207500" y="8705850"/>
          <a:ext cx="3810800" cy="1714500"/>
        </a:xfrm>
        <a:prstGeom prst="rect">
          <a:avLst/>
        </a:prstGeom>
      </xdr:spPr>
    </xdr:pic>
    <xdr:clientData/>
  </xdr:twoCellAnchor>
  <xdr:twoCellAnchor editAs="oneCell">
    <xdr:from>
      <xdr:col>18</xdr:col>
      <xdr:colOff>0</xdr:colOff>
      <xdr:row>61</xdr:row>
      <xdr:rowOff>31750</xdr:rowOff>
    </xdr:from>
    <xdr:to>
      <xdr:col>24</xdr:col>
      <xdr:colOff>152400</xdr:colOff>
      <xdr:row>65</xdr:row>
      <xdr:rowOff>59737</xdr:rowOff>
    </xdr:to>
    <xdr:pic>
      <xdr:nvPicPr>
        <xdr:cNvPr id="6" name="Picture 5">
          <a:extLst>
            <a:ext uri="{FF2B5EF4-FFF2-40B4-BE49-F238E27FC236}">
              <a16:creationId xmlns:a16="http://schemas.microsoft.com/office/drawing/2014/main" id="{75D38A2B-7ACD-C010-C43F-F27CD59FC1EF}"/>
            </a:ext>
          </a:extLst>
        </xdr:cNvPr>
        <xdr:cNvPicPr>
          <a:picLocks noChangeAspect="1"/>
        </xdr:cNvPicPr>
      </xdr:nvPicPr>
      <xdr:blipFill>
        <a:blip xmlns:r="http://schemas.openxmlformats.org/officeDocument/2006/relationships" r:embed="rId3"/>
        <a:stretch>
          <a:fillRect/>
        </a:stretch>
      </xdr:blipFill>
      <xdr:spPr>
        <a:xfrm>
          <a:off x="9207500" y="11112500"/>
          <a:ext cx="3810000" cy="6820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574353</xdr:colOff>
      <xdr:row>13</xdr:row>
      <xdr:rowOff>5002</xdr:rowOff>
    </xdr:from>
    <xdr:to>
      <xdr:col>11</xdr:col>
      <xdr:colOff>160352</xdr:colOff>
      <xdr:row>27</xdr:row>
      <xdr:rowOff>171962</xdr:rowOff>
    </xdr:to>
    <xdr:graphicFrame macro="">
      <xdr:nvGraphicFramePr>
        <xdr:cNvPr id="2" name="Chart 1">
          <a:extLst>
            <a:ext uri="{FF2B5EF4-FFF2-40B4-BE49-F238E27FC236}">
              <a16:creationId xmlns:a16="http://schemas.microsoft.com/office/drawing/2014/main" id="{C864F81F-F658-1F2C-8695-FEFC260357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138545</xdr:colOff>
      <xdr:row>12</xdr:row>
      <xdr:rowOff>109043</xdr:rowOff>
    </xdr:from>
    <xdr:to>
      <xdr:col>12</xdr:col>
      <xdr:colOff>76970</xdr:colOff>
      <xdr:row>32</xdr:row>
      <xdr:rowOff>13854</xdr:rowOff>
    </xdr:to>
    <xdr:graphicFrame macro="">
      <xdr:nvGraphicFramePr>
        <xdr:cNvPr id="2" name="Chart 1">
          <a:extLst>
            <a:ext uri="{FF2B5EF4-FFF2-40B4-BE49-F238E27FC236}">
              <a16:creationId xmlns:a16="http://schemas.microsoft.com/office/drawing/2014/main" id="{979121B3-22D4-483B-97C7-04FD85D967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5</xdr:row>
      <xdr:rowOff>60960</xdr:rowOff>
    </xdr:from>
    <xdr:to>
      <xdr:col>21</xdr:col>
      <xdr:colOff>391796</xdr:colOff>
      <xdr:row>20</xdr:row>
      <xdr:rowOff>141168</xdr:rowOff>
    </xdr:to>
    <xdr:pic>
      <xdr:nvPicPr>
        <xdr:cNvPr id="2" name="Picture 1">
          <a:extLst>
            <a:ext uri="{FF2B5EF4-FFF2-40B4-BE49-F238E27FC236}">
              <a16:creationId xmlns:a16="http://schemas.microsoft.com/office/drawing/2014/main" id="{E30418C2-0B8F-FBCE-BB7C-F05189760096}"/>
            </a:ext>
          </a:extLst>
        </xdr:cNvPr>
        <xdr:cNvPicPr>
          <a:picLocks noChangeAspect="1"/>
        </xdr:cNvPicPr>
      </xdr:nvPicPr>
      <xdr:blipFill rotWithShape="1">
        <a:blip xmlns:r="http://schemas.openxmlformats.org/officeDocument/2006/relationships" r:embed="rId1"/>
        <a:srcRect t="8332" b="46812"/>
        <a:stretch/>
      </xdr:blipFill>
      <xdr:spPr>
        <a:xfrm>
          <a:off x="342901" y="1165860"/>
          <a:ext cx="12184380" cy="2675453"/>
        </a:xfrm>
        <a:prstGeom prst="rect">
          <a:avLst/>
        </a:prstGeom>
      </xdr:spPr>
    </xdr:pic>
    <xdr:clientData/>
  </xdr:twoCellAnchor>
  <xdr:twoCellAnchor editAs="oneCell">
    <xdr:from>
      <xdr:col>1</xdr:col>
      <xdr:colOff>1</xdr:colOff>
      <xdr:row>24</xdr:row>
      <xdr:rowOff>83820</xdr:rowOff>
    </xdr:from>
    <xdr:to>
      <xdr:col>21</xdr:col>
      <xdr:colOff>83164</xdr:colOff>
      <xdr:row>55</xdr:row>
      <xdr:rowOff>116204</xdr:rowOff>
    </xdr:to>
    <xdr:pic>
      <xdr:nvPicPr>
        <xdr:cNvPr id="3" name="Picture 2">
          <a:extLst>
            <a:ext uri="{FF2B5EF4-FFF2-40B4-BE49-F238E27FC236}">
              <a16:creationId xmlns:a16="http://schemas.microsoft.com/office/drawing/2014/main" id="{72D19155-7DB6-572B-1DF9-B41D36327FBC}"/>
            </a:ext>
          </a:extLst>
        </xdr:cNvPr>
        <xdr:cNvPicPr>
          <a:picLocks noChangeAspect="1"/>
        </xdr:cNvPicPr>
      </xdr:nvPicPr>
      <xdr:blipFill>
        <a:blip xmlns:r="http://schemas.openxmlformats.org/officeDocument/2006/relationships" r:embed="rId2"/>
        <a:stretch>
          <a:fillRect/>
        </a:stretch>
      </xdr:blipFill>
      <xdr:spPr>
        <a:xfrm>
          <a:off x="342901" y="4663440"/>
          <a:ext cx="11875748" cy="5402579"/>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56E0320-FCBB-4EF5-B539-4DCE435B1962}" name="tblRevenues" displayName="tblRevenues" ref="B36:D51" totalsRowShown="0" headerRowDxfId="27" dataDxfId="26">
  <autoFilter ref="B36:D51" xr:uid="{B56E0320-FCBB-4EF5-B539-4DCE435B1962}"/>
  <tableColumns count="3">
    <tableColumn id="1" xr3:uid="{38F58880-A269-4066-8CD2-CEA7ADFFC472}" name="Region" dataDxfId="25"/>
    <tableColumn id="2" xr3:uid="{1AB9BF2B-BB46-4958-ACBC-F946FFBCA7E9}" name="Quarter" dataDxfId="24"/>
    <tableColumn id="3" xr3:uid="{AA5AB17C-491F-4263-88B9-87DE61F75F7B}" name="Revenue" dataDxfId="2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B97116C-EC58-4906-8B4C-8A49F0786449}" name="tblMonths" displayName="tblMonths" ref="B19:E31" totalsRowShown="0" headerRowDxfId="22" dataDxfId="21">
  <autoFilter ref="B19:E31" xr:uid="{4B97116C-EC58-4906-8B4C-8A49F0786449}"/>
  <tableColumns count="4">
    <tableColumn id="1" xr3:uid="{805B11B0-525C-4773-AC27-4901C427FCAC}" name="Num" dataDxfId="20"/>
    <tableColumn id="2" xr3:uid="{DB566A5C-CC75-43B9-8EEE-73CDDB339C1B}" name="EN" dataDxfId="19"/>
    <tableColumn id="3" xr3:uid="{8E28A753-9A79-4614-9011-03C76423FA08}" name="ES" dataDxfId="18"/>
    <tableColumn id="4" xr3:uid="{BDF72399-FCA7-4DBB-80A3-6D9806E5A5E4}" name="PL" dataDxfId="1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2BEB206-D4C7-4003-972F-BE6F547AA334}" name="tblEuroYieldsPivoted" displayName="tblEuroYieldsPivoted" ref="B7:G1051" totalsRowShown="0" headerRowDxfId="16" dataDxfId="15">
  <autoFilter ref="B7:G1051" xr:uid="{C2BEB206-D4C7-4003-972F-BE6F547AA334}"/>
  <tableColumns count="6">
    <tableColumn id="1" xr3:uid="{2328D87A-4C31-4611-8B00-AF3FA11B57CE}" name="Date" dataDxfId="14"/>
    <tableColumn id="2" xr3:uid="{77D6E139-BEAD-4A1A-9B56-B1D6C0B8B6AB}" name="France" dataDxfId="13"/>
    <tableColumn id="3" xr3:uid="{90F33FB0-5F21-4BA6-8CCC-84219F69BB9B}" name="Germany" dataDxfId="12"/>
    <tableColumn id="4" xr3:uid="{208A449E-7CE3-4745-A573-893BACC0E8C0}" name="Greece" dataDxfId="11">
      <calculatedColumnFormula>VLOOKUP(tblEuroYieldsPivoted[[#This Row],[Date]],$J$7:$K$910,2,FALSE)</calculatedColumnFormula>
    </tableColumn>
    <tableColumn id="5" xr3:uid="{9C206DB3-CE5B-4D80-8206-B28B8DFB66FC}" name="Ireland" dataDxfId="10">
      <calculatedColumnFormula>VLOOKUP(B8,$M$8:$N$901,2,FALSE)</calculatedColumnFormula>
    </tableColumn>
    <tableColumn id="6" xr3:uid="{6ABB7396-ED94-4D1F-81D7-B075E88D4296}" name="Italy" dataDxfId="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3F6B258-5F67-4727-BADB-FF6991E16CED}" name="tblUSYields" displayName="tblUSYields" ref="B38:H619" totalsRowShown="0" headerRowDxfId="8" dataDxfId="7">
  <autoFilter ref="B38:H619" xr:uid="{F3F6B258-5F67-4727-BADB-FF6991E16CED}"/>
  <tableColumns count="7">
    <tableColumn id="1" xr3:uid="{C96D6804-60AE-4110-9C95-1521D3FE8B9E}" name="Date" dataDxfId="6"/>
    <tableColumn id="2" xr3:uid="{BDDAC6D1-E601-4DEE-8436-B19FF06CB696}" name="2Y" dataDxfId="5"/>
    <tableColumn id="3" xr3:uid="{3984903B-CB8E-49F9-B82E-AAC59FD4EE97}" name="5Y" dataDxfId="4"/>
    <tableColumn id="4" xr3:uid="{83D99753-3066-4A2F-9E4F-438C3C10BF47}" name="7Y" dataDxfId="3"/>
    <tableColumn id="5" xr3:uid="{3B084B06-709F-4F7E-8C1C-9547741AFDE3}" name="10Y" dataDxfId="2"/>
    <tableColumn id="6" xr3:uid="{0664A524-FF88-4DBB-8803-7ADE31E64BC1}" name="20Y" dataDxfId="1"/>
    <tableColumn id="7" xr3:uid="{11BC0A67-D61A-4831-9723-EE80CDD33207}" name="Recess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341F4-30C3-40A9-860E-3EB3F7927C07}">
  <dimension ref="B2:C20"/>
  <sheetViews>
    <sheetView showGridLines="0" topLeftCell="A3" workbookViewId="0">
      <selection activeCell="H25" sqref="H25"/>
    </sheetView>
  </sheetViews>
  <sheetFormatPr defaultColWidth="8.73046875" defaultRowHeight="14.25"/>
  <cols>
    <col min="1" max="1" width="3.9296875" style="7" customWidth="1"/>
    <col min="2" max="2" width="3.46484375" style="7" customWidth="1"/>
    <col min="3" max="3" width="98.9296875" style="7" customWidth="1"/>
    <col min="4" max="16384" width="8.73046875" style="7"/>
  </cols>
  <sheetData>
    <row r="2" spans="2:3" ht="24.4">
      <c r="B2" s="5" t="s">
        <v>74</v>
      </c>
      <c r="C2" s="6"/>
    </row>
    <row r="3" spans="2:3" ht="17.25">
      <c r="B3" s="8" t="s">
        <v>75</v>
      </c>
      <c r="C3" s="6"/>
    </row>
    <row r="4" spans="2:3">
      <c r="B4" s="6"/>
      <c r="C4" s="6"/>
    </row>
    <row r="5" spans="2:3">
      <c r="B5" s="10" t="s">
        <v>76</v>
      </c>
      <c r="C5" s="10"/>
    </row>
    <row r="6" spans="2:3">
      <c r="B6" s="11"/>
      <c r="C6" s="11"/>
    </row>
    <row r="7" spans="2:3">
      <c r="B7" s="12">
        <v>1</v>
      </c>
      <c r="C7" s="13" t="s">
        <v>77</v>
      </c>
    </row>
    <row r="8" spans="2:3">
      <c r="B8" s="14">
        <v>2</v>
      </c>
      <c r="C8" s="15" t="s">
        <v>78</v>
      </c>
    </row>
    <row r="9" spans="2:3">
      <c r="B9" s="12">
        <v>3</v>
      </c>
      <c r="C9" s="13" t="s">
        <v>79</v>
      </c>
    </row>
    <row r="10" spans="2:3">
      <c r="B10" s="14">
        <v>4</v>
      </c>
      <c r="C10" s="13" t="s">
        <v>80</v>
      </c>
    </row>
    <row r="20" spans="3:3">
      <c r="C20" s="9" t="s">
        <v>81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8E077-FE3A-40BF-A57E-8383FC82C0DC}">
  <dimension ref="B2:AA83"/>
  <sheetViews>
    <sheetView showGridLines="0" tabSelected="1" workbookViewId="0">
      <selection activeCell="D7" sqref="D7"/>
    </sheetView>
  </sheetViews>
  <sheetFormatPr defaultColWidth="8.73046875" defaultRowHeight="14.25"/>
  <cols>
    <col min="1" max="1" width="3.796875" style="7" customWidth="1"/>
    <col min="2" max="2" width="8.73046875" style="7"/>
    <col min="3" max="3" width="9.06640625" style="7" customWidth="1"/>
    <col min="4" max="4" width="10.06640625" style="7" customWidth="1"/>
    <col min="5" max="6" width="8.73046875" style="7"/>
    <col min="7" max="7" width="18.59765625" style="7" customWidth="1"/>
    <col min="8" max="8" width="2.73046875" style="7" customWidth="1"/>
    <col min="9" max="9" width="15.06640625" style="7" customWidth="1"/>
    <col min="10" max="10" width="8.73046875" style="7"/>
    <col min="11" max="11" width="3.06640625" style="7" customWidth="1"/>
    <col min="12" max="12" width="8.73046875" style="7"/>
    <col min="13" max="13" width="6.265625" style="17" customWidth="1"/>
    <col min="14" max="14" width="8.73046875" style="7"/>
    <col min="15" max="15" width="2.59765625" style="7" customWidth="1"/>
    <col min="16" max="16" width="1.796875" style="18" customWidth="1"/>
    <col min="17" max="17" width="2.796875" style="19" customWidth="1"/>
    <col min="18" max="18" width="3.33203125" style="18" customWidth="1"/>
    <col min="19" max="27" width="8.73046875" style="18"/>
    <col min="28" max="16384" width="8.73046875" style="7"/>
  </cols>
  <sheetData>
    <row r="2" spans="2:27" ht="19.5">
      <c r="B2" s="16" t="s">
        <v>127</v>
      </c>
    </row>
    <row r="3" spans="2:27" s="11" customFormat="1" ht="13.15">
      <c r="B3" s="10" t="s">
        <v>126</v>
      </c>
      <c r="M3" s="20"/>
      <c r="P3" s="21"/>
      <c r="Q3" s="22"/>
      <c r="R3" s="21"/>
      <c r="S3" s="21"/>
      <c r="T3" s="21"/>
      <c r="U3" s="21"/>
      <c r="V3" s="21"/>
      <c r="W3" s="21"/>
      <c r="X3" s="21"/>
      <c r="Y3" s="21"/>
      <c r="Z3" s="21"/>
      <c r="AA3" s="21"/>
    </row>
    <row r="4" spans="2:27" s="11" customFormat="1" ht="13.15">
      <c r="M4" s="20"/>
      <c r="P4" s="21"/>
      <c r="Q4" s="22"/>
      <c r="R4" s="21"/>
      <c r="S4" s="21"/>
      <c r="T4" s="21"/>
      <c r="U4" s="21"/>
      <c r="V4" s="21"/>
      <c r="W4" s="21"/>
      <c r="X4" s="21"/>
      <c r="Y4" s="21"/>
      <c r="Z4" s="21"/>
      <c r="AA4" s="21"/>
    </row>
    <row r="5" spans="2:27" s="11" customFormat="1" ht="13.15">
      <c r="B5" s="102" t="s">
        <v>83</v>
      </c>
      <c r="C5" s="102"/>
      <c r="D5" s="102"/>
      <c r="E5" s="102"/>
      <c r="F5" s="102"/>
      <c r="G5" s="102"/>
      <c r="I5" s="102" t="s">
        <v>128</v>
      </c>
      <c r="J5" s="102"/>
      <c r="K5" s="102"/>
      <c r="L5" s="102"/>
      <c r="M5" s="102"/>
      <c r="N5" s="102"/>
      <c r="P5" s="21"/>
      <c r="Q5" s="22"/>
      <c r="R5" s="21"/>
      <c r="S5" s="21"/>
      <c r="T5" s="21"/>
      <c r="U5" s="21"/>
      <c r="V5" s="21"/>
      <c r="W5" s="21"/>
      <c r="X5" s="21"/>
      <c r="Y5" s="21"/>
      <c r="Z5" s="21"/>
      <c r="AA5" s="21"/>
    </row>
    <row r="6" spans="2:27" s="11" customFormat="1" ht="4.5" customHeight="1">
      <c r="M6" s="20"/>
      <c r="P6" s="21"/>
      <c r="Q6" s="22"/>
      <c r="R6" s="21"/>
      <c r="S6" s="21"/>
      <c r="T6" s="21"/>
      <c r="U6" s="21"/>
      <c r="V6" s="21"/>
      <c r="W6" s="21"/>
      <c r="X6" s="21"/>
      <c r="Y6" s="21"/>
      <c r="Z6" s="21"/>
      <c r="AA6" s="21"/>
    </row>
    <row r="7" spans="2:27" s="11" customFormat="1" ht="13.15">
      <c r="B7" s="23" t="s">
        <v>84</v>
      </c>
      <c r="C7" s="24"/>
      <c r="D7" s="24"/>
      <c r="E7" s="24"/>
      <c r="F7" s="24"/>
      <c r="G7" s="24"/>
      <c r="I7" s="23" t="s">
        <v>235</v>
      </c>
      <c r="J7" s="24"/>
      <c r="K7" s="24"/>
      <c r="L7" s="24"/>
      <c r="M7" s="25"/>
      <c r="N7" s="24"/>
      <c r="P7" s="21"/>
      <c r="Q7" s="26">
        <v>0</v>
      </c>
      <c r="R7" s="21" t="s">
        <v>131</v>
      </c>
      <c r="S7" s="21"/>
      <c r="T7" s="21"/>
      <c r="U7" s="21"/>
      <c r="V7" s="21"/>
      <c r="W7" s="21"/>
      <c r="X7" s="21"/>
      <c r="Y7" s="21"/>
      <c r="Z7" s="21"/>
      <c r="AA7" s="21"/>
    </row>
    <row r="8" spans="2:27" s="11" customFormat="1" ht="13.15">
      <c r="B8" s="23" t="s">
        <v>85</v>
      </c>
      <c r="C8" s="24"/>
      <c r="D8" s="24"/>
      <c r="E8" s="24"/>
      <c r="F8" s="24"/>
      <c r="G8" s="24"/>
      <c r="I8" s="23" t="s">
        <v>236</v>
      </c>
      <c r="J8" s="24"/>
      <c r="K8" s="24"/>
      <c r="L8" s="24"/>
      <c r="M8" s="25"/>
      <c r="N8" s="24"/>
      <c r="P8" s="21"/>
      <c r="Q8" s="22"/>
      <c r="R8" s="21" t="s">
        <v>132</v>
      </c>
      <c r="S8" s="21"/>
      <c r="T8" s="21"/>
      <c r="U8" s="21"/>
      <c r="V8" s="21"/>
      <c r="W8" s="21"/>
      <c r="X8" s="21"/>
      <c r="Y8" s="21"/>
      <c r="Z8" s="21"/>
      <c r="AA8" s="21"/>
    </row>
    <row r="9" spans="2:27" s="11" customFormat="1" ht="13.15">
      <c r="B9" s="23" t="s">
        <v>86</v>
      </c>
      <c r="C9" s="24"/>
      <c r="D9" s="24"/>
      <c r="E9" s="24"/>
      <c r="F9" s="24"/>
      <c r="G9" s="24"/>
      <c r="I9" s="24" t="s">
        <v>237</v>
      </c>
      <c r="J9" s="24"/>
      <c r="K9" s="24"/>
      <c r="L9" s="24"/>
      <c r="M9" s="25"/>
      <c r="N9" s="24"/>
      <c r="P9" s="21"/>
      <c r="Q9" s="22"/>
      <c r="R9" s="21" t="s">
        <v>133</v>
      </c>
      <c r="S9" s="21"/>
      <c r="T9" s="21"/>
      <c r="U9" s="21"/>
      <c r="V9" s="21"/>
      <c r="W9" s="21"/>
      <c r="X9" s="21"/>
      <c r="Y9" s="21"/>
      <c r="Z9" s="21"/>
      <c r="AA9" s="21"/>
    </row>
    <row r="10" spans="2:27" s="11" customFormat="1" ht="13.15">
      <c r="B10" s="23" t="s">
        <v>87</v>
      </c>
      <c r="C10" s="24"/>
      <c r="D10" s="24"/>
      <c r="E10" s="24"/>
      <c r="F10" s="24"/>
      <c r="G10" s="24"/>
      <c r="I10" s="24"/>
      <c r="J10" s="24"/>
      <c r="K10" s="24"/>
      <c r="L10" s="24"/>
      <c r="M10" s="25"/>
      <c r="N10" s="24"/>
      <c r="P10" s="21"/>
      <c r="Q10" s="22"/>
      <c r="R10" s="21" t="s">
        <v>134</v>
      </c>
      <c r="S10" s="21"/>
      <c r="T10" s="21"/>
      <c r="U10" s="21"/>
      <c r="V10" s="21"/>
      <c r="W10" s="21"/>
      <c r="X10" s="21"/>
      <c r="Y10" s="21"/>
      <c r="Z10" s="21"/>
      <c r="AA10" s="21"/>
    </row>
    <row r="11" spans="2:27" s="11" customFormat="1" ht="13.15">
      <c r="B11" s="23" t="s">
        <v>88</v>
      </c>
      <c r="C11" s="24"/>
      <c r="D11" s="24"/>
      <c r="E11" s="24"/>
      <c r="F11" s="24"/>
      <c r="G11" s="24"/>
      <c r="I11" s="27" t="s">
        <v>129</v>
      </c>
      <c r="J11" s="24"/>
      <c r="K11" s="24"/>
      <c r="L11" s="24"/>
      <c r="M11" s="25"/>
      <c r="N11" s="24"/>
      <c r="P11" s="21"/>
      <c r="Q11" s="22"/>
      <c r="R11" s="21"/>
      <c r="S11" s="21"/>
      <c r="T11" s="21"/>
      <c r="U11" s="21"/>
      <c r="V11" s="21"/>
      <c r="W11" s="21"/>
      <c r="X11" s="21"/>
      <c r="Y11" s="21"/>
      <c r="Z11" s="21"/>
      <c r="AA11" s="21"/>
    </row>
    <row r="12" spans="2:27" s="11" customFormat="1" ht="13.15">
      <c r="B12" s="24" t="s">
        <v>89</v>
      </c>
      <c r="C12" s="24"/>
      <c r="D12" s="24"/>
      <c r="E12" s="24"/>
      <c r="F12" s="24"/>
      <c r="G12" s="24"/>
      <c r="I12" s="27" t="s">
        <v>130</v>
      </c>
      <c r="J12" s="24"/>
      <c r="K12" s="24"/>
      <c r="L12" s="24"/>
      <c r="M12" s="25"/>
      <c r="N12" s="24"/>
      <c r="P12" s="21"/>
      <c r="Q12" s="22"/>
      <c r="R12" s="21" t="s">
        <v>135</v>
      </c>
      <c r="S12" s="21"/>
      <c r="T12" s="21"/>
      <c r="U12" s="21"/>
      <c r="V12" s="21"/>
      <c r="W12" s="21"/>
      <c r="X12" s="21"/>
      <c r="Y12" s="21"/>
      <c r="Z12" s="21"/>
      <c r="AA12" s="21"/>
    </row>
    <row r="13" spans="2:27" s="11" customFormat="1" ht="13.15">
      <c r="M13" s="20"/>
      <c r="P13" s="21"/>
      <c r="Q13" s="22"/>
      <c r="R13" s="21"/>
      <c r="S13" s="21"/>
      <c r="T13" s="21"/>
      <c r="U13" s="21"/>
      <c r="V13" s="21"/>
      <c r="W13" s="21"/>
      <c r="X13" s="21"/>
      <c r="Y13" s="21"/>
      <c r="Z13" s="21"/>
      <c r="AA13" s="21"/>
    </row>
    <row r="14" spans="2:27" s="11" customFormat="1" ht="13.15">
      <c r="M14" s="20"/>
      <c r="P14" s="21"/>
      <c r="Q14" s="22"/>
      <c r="R14" s="21"/>
      <c r="S14" s="21"/>
      <c r="T14" s="21"/>
      <c r="U14" s="21"/>
      <c r="V14" s="21"/>
      <c r="W14" s="21"/>
      <c r="X14" s="21"/>
      <c r="Y14" s="21"/>
      <c r="Z14" s="21"/>
      <c r="AA14" s="21"/>
    </row>
    <row r="15" spans="2:27" s="11" customFormat="1" ht="13.15">
      <c r="B15" s="10" t="s">
        <v>94</v>
      </c>
      <c r="M15" s="20"/>
      <c r="P15" s="21"/>
      <c r="Q15" s="26">
        <v>1</v>
      </c>
      <c r="R15" s="21" t="s">
        <v>136</v>
      </c>
      <c r="S15" s="21"/>
      <c r="T15" s="21"/>
      <c r="U15" s="21"/>
      <c r="V15" s="21"/>
      <c r="W15" s="21"/>
      <c r="X15" s="21"/>
      <c r="Y15" s="21"/>
      <c r="Z15" s="21"/>
      <c r="AA15" s="21"/>
    </row>
    <row r="16" spans="2:27" s="11" customFormat="1" ht="13.15">
      <c r="B16" s="11" t="s">
        <v>90</v>
      </c>
      <c r="M16" s="20"/>
      <c r="P16" s="21"/>
      <c r="Q16" s="22"/>
      <c r="R16" s="21" t="s">
        <v>137</v>
      </c>
      <c r="S16" s="21"/>
      <c r="T16" s="21"/>
      <c r="U16" s="21"/>
      <c r="V16" s="21"/>
      <c r="W16" s="21"/>
      <c r="X16" s="21"/>
      <c r="Y16" s="21"/>
      <c r="Z16" s="21"/>
      <c r="AA16" s="21"/>
    </row>
    <row r="17" spans="2:27" s="11" customFormat="1" ht="6" customHeight="1">
      <c r="M17" s="20"/>
      <c r="P17" s="21"/>
      <c r="Q17" s="22"/>
      <c r="R17" s="21"/>
      <c r="S17" s="21"/>
      <c r="T17" s="21"/>
      <c r="U17" s="21"/>
      <c r="V17" s="21"/>
      <c r="W17" s="21"/>
      <c r="X17" s="21"/>
      <c r="Y17" s="21"/>
      <c r="Z17" s="21"/>
      <c r="AA17" s="21"/>
    </row>
    <row r="18" spans="2:27" s="11" customFormat="1" ht="13.15">
      <c r="B18" s="10" t="s">
        <v>95</v>
      </c>
      <c r="I18" s="10" t="s">
        <v>96</v>
      </c>
      <c r="L18" s="10" t="s">
        <v>97</v>
      </c>
      <c r="M18" s="20"/>
      <c r="P18" s="21"/>
      <c r="Q18" s="22"/>
      <c r="R18" s="21" t="s">
        <v>138</v>
      </c>
      <c r="S18" s="21"/>
      <c r="T18" s="21"/>
      <c r="U18" s="21"/>
      <c r="V18" s="21"/>
      <c r="W18" s="21"/>
      <c r="X18" s="21"/>
      <c r="Y18" s="21"/>
      <c r="Z18" s="21"/>
      <c r="AA18" s="21"/>
    </row>
    <row r="19" spans="2:27" s="11" customFormat="1" ht="13.15">
      <c r="B19" s="28" t="s">
        <v>1</v>
      </c>
      <c r="C19" s="28" t="s">
        <v>100</v>
      </c>
      <c r="D19" s="28" t="s">
        <v>98</v>
      </c>
      <c r="E19" s="28" t="s">
        <v>99</v>
      </c>
      <c r="I19" s="29" t="s">
        <v>1</v>
      </c>
      <c r="J19" s="30">
        <v>5</v>
      </c>
      <c r="L19" s="11" t="s">
        <v>101</v>
      </c>
      <c r="M19" s="20"/>
      <c r="P19" s="21"/>
      <c r="Q19" s="22"/>
      <c r="R19" s="26" t="s">
        <v>139</v>
      </c>
      <c r="S19" s="21" t="s">
        <v>238</v>
      </c>
      <c r="T19" s="21"/>
      <c r="U19" s="21"/>
      <c r="V19" s="21"/>
      <c r="W19" s="21"/>
      <c r="X19" s="21"/>
      <c r="Y19" s="21"/>
      <c r="Z19" s="21"/>
      <c r="AA19" s="21"/>
    </row>
    <row r="20" spans="2:27" s="11" customFormat="1" ht="13.15">
      <c r="B20" s="30" cm="1">
        <f t="array" ref="B20:B24">_xlfn.SEQUENCE(J19)</f>
        <v>1</v>
      </c>
      <c r="C20" s="30" cm="1">
        <f t="array" ref="C20:C24">_xlfn.ANCHORARRAY(B20)*0+(J22*J21)/100</f>
        <v>3000</v>
      </c>
      <c r="D20" s="30" cm="1">
        <f t="array" ref="D20:D24">1/((1+(J20/100))^_xlfn.ANCHORARRAY(B20))</f>
        <v>0.95923261390887293</v>
      </c>
      <c r="E20" s="30" cm="1">
        <f t="array" ref="E20:E24">_xlfn.ANCHORARRAY(C20)*_xlfn.ANCHORARRAY(D20)</f>
        <v>2877.6978417266187</v>
      </c>
      <c r="I20" s="29" t="s">
        <v>91</v>
      </c>
      <c r="J20" s="30">
        <v>4.25</v>
      </c>
      <c r="K20" s="10" t="s">
        <v>31</v>
      </c>
      <c r="M20" s="20" t="s">
        <v>30</v>
      </c>
      <c r="N20" s="30">
        <f>SUM(_xlfn.ANCHORARRAY(E20))</f>
        <v>13262.186837692027</v>
      </c>
      <c r="P20" s="21"/>
      <c r="Q20" s="22"/>
      <c r="R20" s="21"/>
      <c r="S20" s="21" t="s">
        <v>239</v>
      </c>
      <c r="T20" s="21"/>
      <c r="U20" s="21"/>
      <c r="V20" s="21"/>
      <c r="W20" s="21"/>
      <c r="X20" s="21"/>
      <c r="Y20" s="21"/>
      <c r="Z20" s="21"/>
      <c r="AA20" s="21"/>
    </row>
    <row r="21" spans="2:27" s="11" customFormat="1" ht="13.15">
      <c r="B21" s="11">
        <v>2</v>
      </c>
      <c r="C21" s="11">
        <v>3000</v>
      </c>
      <c r="D21" s="11">
        <v>0.92012720758644884</v>
      </c>
      <c r="E21" s="11">
        <v>2760.3816227593466</v>
      </c>
      <c r="I21" s="29" t="s">
        <v>92</v>
      </c>
      <c r="J21" s="30">
        <v>100000</v>
      </c>
      <c r="K21" s="10" t="s">
        <v>30</v>
      </c>
      <c r="M21" s="20"/>
      <c r="P21" s="21"/>
      <c r="Q21" s="22"/>
      <c r="R21" s="26" t="s">
        <v>140</v>
      </c>
      <c r="S21" s="21" t="s">
        <v>240</v>
      </c>
      <c r="T21" s="21"/>
      <c r="U21" s="21"/>
      <c r="V21" s="21"/>
      <c r="W21" s="21"/>
      <c r="X21" s="21"/>
      <c r="Y21" s="21"/>
      <c r="Z21" s="21"/>
      <c r="AA21" s="21"/>
    </row>
    <row r="22" spans="2:27" s="11" customFormat="1" ht="13.15">
      <c r="B22" s="11">
        <v>3</v>
      </c>
      <c r="C22" s="11">
        <v>3000</v>
      </c>
      <c r="D22" s="11">
        <v>0.88261602646182147</v>
      </c>
      <c r="E22" s="11">
        <v>2647.8480793854642</v>
      </c>
      <c r="I22" s="29" t="s">
        <v>93</v>
      </c>
      <c r="J22" s="30">
        <v>3</v>
      </c>
      <c r="K22" s="10" t="s">
        <v>31</v>
      </c>
      <c r="M22" s="20"/>
      <c r="P22" s="21"/>
      <c r="Q22" s="22"/>
      <c r="R22" s="21"/>
      <c r="S22" s="21" t="s">
        <v>141</v>
      </c>
      <c r="T22" s="21"/>
      <c r="U22" s="21"/>
      <c r="V22" s="21"/>
      <c r="W22" s="21"/>
      <c r="X22" s="21"/>
      <c r="Y22" s="21"/>
      <c r="Z22" s="21"/>
      <c r="AA22" s="21"/>
    </row>
    <row r="23" spans="2:27" s="11" customFormat="1" ht="13.15">
      <c r="B23" s="11">
        <v>4</v>
      </c>
      <c r="C23" s="11">
        <v>3000</v>
      </c>
      <c r="D23" s="11">
        <v>0.84663407814083602</v>
      </c>
      <c r="E23" s="11">
        <v>2539.9022344225082</v>
      </c>
      <c r="M23" s="20"/>
      <c r="P23" s="21"/>
      <c r="Q23" s="22"/>
      <c r="R23" s="21"/>
      <c r="S23" s="21" t="s">
        <v>142</v>
      </c>
      <c r="T23" s="21"/>
      <c r="U23" s="21"/>
      <c r="V23" s="21"/>
      <c r="W23" s="21"/>
      <c r="X23" s="21"/>
      <c r="Y23" s="21"/>
      <c r="Z23" s="21"/>
      <c r="AA23" s="21"/>
    </row>
    <row r="24" spans="2:27" s="11" customFormat="1" ht="13.15">
      <c r="B24" s="11">
        <v>5</v>
      </c>
      <c r="C24" s="11">
        <v>3000</v>
      </c>
      <c r="D24" s="11">
        <v>0.81211901979936307</v>
      </c>
      <c r="E24" s="11">
        <v>2436.3570593980894</v>
      </c>
      <c r="M24" s="20"/>
      <c r="P24" s="21"/>
      <c r="Q24" s="22"/>
      <c r="R24" s="21"/>
      <c r="S24" s="21" t="s">
        <v>241</v>
      </c>
      <c r="T24" s="21"/>
      <c r="U24" s="21"/>
      <c r="V24" s="21"/>
      <c r="W24" s="21"/>
      <c r="X24" s="21"/>
      <c r="Y24" s="21"/>
      <c r="Z24" s="21"/>
      <c r="AA24" s="21"/>
    </row>
    <row r="25" spans="2:27" s="11" customFormat="1" ht="13.15">
      <c r="M25" s="20"/>
      <c r="P25" s="21"/>
      <c r="Q25" s="22"/>
      <c r="R25" s="21"/>
      <c r="S25" s="21" t="s">
        <v>143</v>
      </c>
      <c r="T25" s="21"/>
      <c r="U25" s="21"/>
      <c r="V25" s="21"/>
      <c r="W25" s="21"/>
      <c r="X25" s="21"/>
      <c r="Y25" s="21"/>
      <c r="Z25" s="21"/>
      <c r="AA25" s="21"/>
    </row>
    <row r="26" spans="2:27" s="11" customFormat="1" ht="13.15">
      <c r="M26" s="20"/>
      <c r="P26" s="21"/>
      <c r="Q26" s="22"/>
      <c r="R26" s="26" t="s">
        <v>144</v>
      </c>
      <c r="S26" s="21" t="s">
        <v>242</v>
      </c>
      <c r="T26" s="21"/>
      <c r="U26" s="21"/>
      <c r="V26" s="21"/>
      <c r="W26" s="21"/>
      <c r="X26" s="21"/>
      <c r="Y26" s="21"/>
      <c r="Z26" s="21"/>
      <c r="AA26" s="21"/>
    </row>
    <row r="27" spans="2:27" s="11" customFormat="1" ht="13.15">
      <c r="M27" s="20"/>
      <c r="P27" s="21"/>
      <c r="Q27" s="22"/>
      <c r="R27" s="21"/>
      <c r="S27" s="21" t="s">
        <v>243</v>
      </c>
      <c r="T27" s="21"/>
      <c r="U27" s="21"/>
      <c r="V27" s="21"/>
      <c r="W27" s="21"/>
      <c r="X27" s="21"/>
      <c r="Y27" s="21"/>
      <c r="Z27" s="21"/>
      <c r="AA27" s="21"/>
    </row>
    <row r="28" spans="2:27" s="11" customFormat="1" ht="13.15">
      <c r="M28" s="20"/>
      <c r="P28" s="21"/>
      <c r="Q28" s="22"/>
      <c r="R28" s="26" t="s">
        <v>145</v>
      </c>
      <c r="S28" s="21" t="s">
        <v>244</v>
      </c>
      <c r="T28" s="21"/>
      <c r="U28" s="21"/>
      <c r="V28" s="21"/>
      <c r="W28" s="21"/>
      <c r="X28" s="21"/>
      <c r="Y28" s="21"/>
      <c r="Z28" s="21"/>
      <c r="AA28" s="21"/>
    </row>
    <row r="29" spans="2:27" s="11" customFormat="1" ht="13.15">
      <c r="M29" s="20"/>
      <c r="P29" s="21"/>
      <c r="Q29" s="22"/>
      <c r="R29" s="26" t="s">
        <v>146</v>
      </c>
      <c r="S29" s="21" t="s">
        <v>245</v>
      </c>
      <c r="T29" s="21"/>
      <c r="U29" s="21"/>
      <c r="V29" s="21"/>
      <c r="W29" s="21"/>
      <c r="X29" s="21"/>
      <c r="Y29" s="21"/>
      <c r="Z29" s="21"/>
      <c r="AA29" s="21"/>
    </row>
    <row r="30" spans="2:27" s="11" customFormat="1" ht="13.15">
      <c r="M30" s="20"/>
      <c r="P30" s="21"/>
      <c r="Q30" s="22"/>
      <c r="R30" s="21"/>
      <c r="S30" s="21"/>
      <c r="T30" s="21"/>
      <c r="U30" s="21"/>
      <c r="V30" s="21"/>
      <c r="W30" s="21"/>
      <c r="X30" s="21"/>
      <c r="Y30" s="21"/>
      <c r="Z30" s="21"/>
      <c r="AA30" s="21"/>
    </row>
    <row r="31" spans="2:27" s="11" customFormat="1" ht="13.15">
      <c r="B31" s="10" t="s">
        <v>102</v>
      </c>
      <c r="M31" s="20"/>
      <c r="P31" s="21"/>
      <c r="Q31" s="26">
        <v>2</v>
      </c>
      <c r="R31" s="21" t="s">
        <v>147</v>
      </c>
      <c r="S31" s="21"/>
      <c r="T31" s="21"/>
      <c r="U31" s="21"/>
      <c r="V31" s="21"/>
      <c r="W31" s="21"/>
      <c r="X31" s="21"/>
      <c r="Y31" s="21"/>
      <c r="Z31" s="21"/>
      <c r="AA31" s="21"/>
    </row>
    <row r="32" spans="2:27" s="11" customFormat="1" ht="13.15">
      <c r="B32" s="11" t="s">
        <v>103</v>
      </c>
      <c r="M32" s="20"/>
      <c r="P32" s="21"/>
      <c r="Q32" s="22"/>
      <c r="R32" s="21" t="s">
        <v>148</v>
      </c>
      <c r="S32" s="21"/>
      <c r="T32" s="21"/>
      <c r="U32" s="21"/>
      <c r="V32" s="21"/>
      <c r="W32" s="21"/>
      <c r="X32" s="21"/>
      <c r="Y32" s="21"/>
      <c r="Z32" s="21"/>
      <c r="AA32" s="21"/>
    </row>
    <row r="33" spans="2:27" s="11" customFormat="1" ht="13.15">
      <c r="M33" s="20"/>
      <c r="P33" s="21"/>
      <c r="Q33" s="31"/>
      <c r="R33" s="21" t="s">
        <v>149</v>
      </c>
      <c r="S33" s="21"/>
      <c r="T33" s="21"/>
      <c r="U33" s="21"/>
      <c r="V33" s="21"/>
      <c r="W33" s="21"/>
      <c r="X33" s="21"/>
      <c r="Y33" s="21"/>
      <c r="Z33" s="21"/>
      <c r="AA33" s="21"/>
    </row>
    <row r="34" spans="2:27" s="11" customFormat="1" ht="13.15">
      <c r="B34" s="10" t="s">
        <v>104</v>
      </c>
      <c r="I34" s="10" t="s">
        <v>105</v>
      </c>
      <c r="M34" s="20"/>
      <c r="P34" s="21"/>
      <c r="Q34" s="22"/>
      <c r="R34" s="21" t="s">
        <v>150</v>
      </c>
      <c r="S34" s="21"/>
      <c r="T34" s="21"/>
      <c r="U34" s="21"/>
      <c r="V34" s="21"/>
      <c r="W34" s="21"/>
      <c r="X34" s="21"/>
      <c r="Y34" s="21"/>
      <c r="Z34" s="21"/>
      <c r="AA34" s="21"/>
    </row>
    <row r="35" spans="2:27" s="11" customFormat="1" ht="13.15">
      <c r="B35" s="32" t="s">
        <v>117</v>
      </c>
      <c r="M35" s="20"/>
      <c r="P35" s="21"/>
      <c r="Q35" s="22"/>
      <c r="R35" s="21"/>
      <c r="S35" s="21"/>
      <c r="T35" s="21"/>
      <c r="U35" s="21"/>
      <c r="V35" s="21"/>
      <c r="W35" s="21"/>
      <c r="X35" s="21"/>
      <c r="Y35" s="21"/>
      <c r="Z35" s="21"/>
      <c r="AA35" s="21"/>
    </row>
    <row r="36" spans="2:27" s="11" customFormat="1" ht="13.15">
      <c r="B36" s="11" t="s">
        <v>106</v>
      </c>
      <c r="C36" s="11" t="s">
        <v>108</v>
      </c>
      <c r="D36" s="11" t="s">
        <v>107</v>
      </c>
      <c r="I36" s="10" t="s">
        <v>106</v>
      </c>
      <c r="J36" s="10" t="s">
        <v>108</v>
      </c>
      <c r="L36" s="32" t="s">
        <v>118</v>
      </c>
      <c r="M36" s="20"/>
      <c r="N36" s="32" t="s">
        <v>119</v>
      </c>
      <c r="P36" s="21"/>
      <c r="Q36" s="22"/>
      <c r="R36" s="26" t="s">
        <v>139</v>
      </c>
      <c r="S36" s="21" t="s">
        <v>246</v>
      </c>
      <c r="T36" s="21"/>
      <c r="U36" s="21"/>
      <c r="V36" s="21"/>
      <c r="W36" s="21"/>
      <c r="X36" s="21"/>
      <c r="Y36" s="21"/>
      <c r="Z36" s="21"/>
      <c r="AA36" s="21"/>
    </row>
    <row r="37" spans="2:27" s="11" customFormat="1" ht="13.15">
      <c r="B37" s="11" t="s">
        <v>109</v>
      </c>
      <c r="C37" s="11" t="s">
        <v>113</v>
      </c>
      <c r="D37" s="11">
        <v>115</v>
      </c>
      <c r="I37" s="30" t="s">
        <v>109</v>
      </c>
      <c r="J37" s="30" t="s">
        <v>115</v>
      </c>
      <c r="L37" s="30" t="str" cm="1">
        <f t="array" ref="L37:L40">_xlfn.UNIQUE(tblRevenues[Region])</f>
        <v>West</v>
      </c>
      <c r="M37" s="20"/>
      <c r="N37" s="30" t="str" cm="1">
        <f t="array" ref="N37:N40">_xlfn.UNIQUE(tblRevenues[Quarter])</f>
        <v>Q1</v>
      </c>
      <c r="P37" s="21"/>
      <c r="Q37" s="22"/>
      <c r="R37" s="21"/>
      <c r="S37" s="33" t="s">
        <v>247</v>
      </c>
      <c r="T37" s="21"/>
      <c r="U37" s="21"/>
      <c r="V37" s="21"/>
      <c r="W37" s="21"/>
      <c r="X37" s="21"/>
      <c r="Y37" s="21"/>
      <c r="Z37" s="21"/>
      <c r="AA37" s="21"/>
    </row>
    <row r="38" spans="2:27" s="11" customFormat="1" ht="13.15">
      <c r="B38" s="11" t="s">
        <v>109</v>
      </c>
      <c r="C38" s="11" t="s">
        <v>114</v>
      </c>
      <c r="D38" s="11">
        <v>85</v>
      </c>
      <c r="L38" s="11" t="str">
        <v>North</v>
      </c>
      <c r="M38" s="20"/>
      <c r="N38" s="11" t="str">
        <v>Q2</v>
      </c>
      <c r="P38" s="21"/>
      <c r="Q38" s="22"/>
      <c r="R38" s="26" t="s">
        <v>140</v>
      </c>
      <c r="S38" s="21" t="s">
        <v>248</v>
      </c>
      <c r="T38" s="21"/>
      <c r="U38" s="21"/>
      <c r="V38" s="21"/>
      <c r="W38" s="21"/>
      <c r="X38" s="21"/>
      <c r="Y38" s="21"/>
      <c r="Z38" s="21"/>
      <c r="AA38" s="21"/>
    </row>
    <row r="39" spans="2:27" s="11" customFormat="1" ht="13.15">
      <c r="B39" s="11" t="s">
        <v>110</v>
      </c>
      <c r="C39" s="11" t="s">
        <v>113</v>
      </c>
      <c r="D39" s="11">
        <v>49</v>
      </c>
      <c r="L39" s="11" t="str">
        <v>East</v>
      </c>
      <c r="M39" s="20"/>
      <c r="N39" s="11" t="str">
        <v>Q3</v>
      </c>
      <c r="P39" s="21"/>
      <c r="Q39" s="22"/>
      <c r="R39" s="21"/>
      <c r="S39" s="21" t="s">
        <v>249</v>
      </c>
      <c r="T39" s="21"/>
      <c r="U39" s="21"/>
      <c r="V39" s="21"/>
      <c r="W39" s="21"/>
      <c r="X39" s="21"/>
      <c r="Y39" s="21"/>
      <c r="Z39" s="21"/>
      <c r="AA39" s="21"/>
    </row>
    <row r="40" spans="2:27" s="11" customFormat="1" ht="13.15">
      <c r="B40" s="11" t="s">
        <v>111</v>
      </c>
      <c r="C40" s="11" t="s">
        <v>113</v>
      </c>
      <c r="D40" s="11">
        <v>45</v>
      </c>
      <c r="L40" s="11" t="str">
        <v>South</v>
      </c>
      <c r="M40" s="20"/>
      <c r="N40" s="11" t="str">
        <v>Q4</v>
      </c>
      <c r="P40" s="21"/>
      <c r="Q40" s="22"/>
      <c r="R40" s="26" t="s">
        <v>144</v>
      </c>
      <c r="S40" s="21" t="s">
        <v>250</v>
      </c>
      <c r="T40" s="21"/>
      <c r="U40" s="21"/>
      <c r="V40" s="21"/>
      <c r="W40" s="21"/>
      <c r="X40" s="21"/>
      <c r="Y40" s="21"/>
      <c r="Z40" s="21"/>
      <c r="AA40" s="21"/>
    </row>
    <row r="41" spans="2:27" s="11" customFormat="1" ht="13.15">
      <c r="B41" s="11" t="s">
        <v>111</v>
      </c>
      <c r="C41" s="11" t="s">
        <v>114</v>
      </c>
      <c r="D41" s="11">
        <v>72</v>
      </c>
      <c r="M41" s="20"/>
      <c r="P41" s="21"/>
      <c r="Q41" s="22"/>
      <c r="R41" s="21"/>
      <c r="S41" s="21" t="s">
        <v>251</v>
      </c>
      <c r="T41" s="21"/>
      <c r="U41" s="21"/>
      <c r="V41" s="21"/>
      <c r="W41" s="21"/>
      <c r="X41" s="21"/>
      <c r="Y41" s="21"/>
      <c r="Z41" s="21"/>
      <c r="AA41" s="21"/>
    </row>
    <row r="42" spans="2:27" s="11" customFormat="1" ht="13.15">
      <c r="B42" s="11" t="s">
        <v>110</v>
      </c>
      <c r="C42" s="11" t="s">
        <v>114</v>
      </c>
      <c r="D42" s="11">
        <v>74</v>
      </c>
      <c r="M42" s="20"/>
      <c r="P42" s="21"/>
      <c r="Q42" s="22"/>
      <c r="R42" s="21"/>
      <c r="S42" s="21"/>
      <c r="T42" s="21"/>
      <c r="U42" s="21"/>
      <c r="V42" s="21"/>
      <c r="W42" s="21"/>
      <c r="X42" s="21"/>
      <c r="Y42" s="21"/>
      <c r="Z42" s="21"/>
      <c r="AA42" s="21"/>
    </row>
    <row r="43" spans="2:27" s="11" customFormat="1" ht="13.15">
      <c r="B43" s="11" t="s">
        <v>109</v>
      </c>
      <c r="C43" s="11" t="s">
        <v>115</v>
      </c>
      <c r="D43" s="11">
        <v>98</v>
      </c>
      <c r="M43" s="20"/>
      <c r="P43" s="21"/>
      <c r="Q43" s="22"/>
      <c r="R43" s="21"/>
      <c r="S43" s="21"/>
      <c r="T43" s="21"/>
      <c r="U43" s="21"/>
      <c r="V43" s="21"/>
      <c r="W43" s="21"/>
      <c r="X43" s="21"/>
      <c r="Y43" s="21"/>
      <c r="Z43" s="21"/>
      <c r="AA43" s="21"/>
    </row>
    <row r="44" spans="2:27" s="11" customFormat="1" ht="13.15">
      <c r="B44" s="11" t="s">
        <v>112</v>
      </c>
      <c r="C44" s="11" t="s">
        <v>113</v>
      </c>
      <c r="D44" s="11">
        <v>45</v>
      </c>
      <c r="M44" s="20"/>
      <c r="P44" s="21"/>
      <c r="Q44" s="22"/>
      <c r="R44" s="21"/>
      <c r="S44" s="21"/>
      <c r="T44" s="21"/>
      <c r="U44" s="21"/>
      <c r="V44" s="21"/>
      <c r="W44" s="21"/>
      <c r="X44" s="21"/>
      <c r="Y44" s="21"/>
      <c r="Z44" s="21"/>
      <c r="AA44" s="21"/>
    </row>
    <row r="45" spans="2:27" s="11" customFormat="1" ht="13.15">
      <c r="B45" s="11" t="s">
        <v>112</v>
      </c>
      <c r="C45" s="11" t="s">
        <v>114</v>
      </c>
      <c r="D45" s="11">
        <v>110</v>
      </c>
      <c r="M45" s="20"/>
      <c r="P45" s="21"/>
      <c r="Q45" s="22"/>
      <c r="R45" s="21"/>
      <c r="S45" s="21"/>
      <c r="T45" s="21"/>
      <c r="U45" s="21"/>
      <c r="V45" s="21"/>
      <c r="W45" s="21"/>
      <c r="X45" s="21"/>
      <c r="Y45" s="21"/>
      <c r="Z45" s="21"/>
      <c r="AA45" s="21"/>
    </row>
    <row r="46" spans="2:27" s="11" customFormat="1" ht="13.15">
      <c r="B46" s="11" t="s">
        <v>112</v>
      </c>
      <c r="C46" s="11" t="s">
        <v>115</v>
      </c>
      <c r="D46" s="11">
        <v>78</v>
      </c>
      <c r="M46" s="20"/>
      <c r="P46" s="21"/>
      <c r="Q46" s="22"/>
      <c r="R46" s="21"/>
      <c r="S46" s="21"/>
      <c r="T46" s="21"/>
      <c r="U46" s="21"/>
      <c r="V46" s="21"/>
      <c r="W46" s="21"/>
      <c r="X46" s="21"/>
      <c r="Y46" s="21"/>
      <c r="Z46" s="21"/>
      <c r="AA46" s="21"/>
    </row>
    <row r="47" spans="2:27" s="11" customFormat="1" ht="13.15">
      <c r="B47" s="11" t="s">
        <v>110</v>
      </c>
      <c r="C47" s="11" t="s">
        <v>115</v>
      </c>
      <c r="D47" s="11">
        <v>48</v>
      </c>
      <c r="M47" s="20"/>
      <c r="P47" s="21"/>
      <c r="Q47" s="22"/>
      <c r="R47" s="21"/>
      <c r="S47" s="21"/>
      <c r="T47" s="21"/>
      <c r="U47" s="21"/>
      <c r="V47" s="21"/>
      <c r="W47" s="21"/>
      <c r="X47" s="21"/>
      <c r="Y47" s="21"/>
      <c r="Z47" s="21"/>
      <c r="AA47" s="21"/>
    </row>
    <row r="48" spans="2:27" s="11" customFormat="1" ht="13.15">
      <c r="B48" s="11" t="s">
        <v>111</v>
      </c>
      <c r="C48" s="11" t="s">
        <v>115</v>
      </c>
      <c r="D48" s="11">
        <v>68</v>
      </c>
      <c r="M48" s="20"/>
      <c r="P48" s="21"/>
      <c r="Q48" s="22"/>
      <c r="R48" s="26" t="s">
        <v>145</v>
      </c>
      <c r="S48" s="21" t="s">
        <v>152</v>
      </c>
      <c r="T48" s="21"/>
      <c r="U48" s="21"/>
      <c r="V48" s="21"/>
      <c r="W48" s="21"/>
      <c r="X48" s="21"/>
      <c r="Y48" s="21"/>
      <c r="Z48" s="21"/>
      <c r="AA48" s="21"/>
    </row>
    <row r="49" spans="2:27" s="11" customFormat="1" ht="13.15">
      <c r="B49" s="11" t="s">
        <v>109</v>
      </c>
      <c r="C49" s="11" t="s">
        <v>116</v>
      </c>
      <c r="D49" s="11">
        <v>54</v>
      </c>
      <c r="M49" s="20"/>
      <c r="P49" s="21"/>
      <c r="Q49" s="22"/>
      <c r="R49" s="21"/>
      <c r="S49" s="21"/>
      <c r="T49" s="21"/>
      <c r="U49" s="21"/>
      <c r="V49" s="21"/>
      <c r="W49" s="21"/>
      <c r="X49" s="21"/>
      <c r="Y49" s="21"/>
      <c r="Z49" s="21"/>
      <c r="AA49" s="21"/>
    </row>
    <row r="50" spans="2:27" s="11" customFormat="1" ht="13.15">
      <c r="B50" s="11" t="s">
        <v>111</v>
      </c>
      <c r="C50" s="11" t="s">
        <v>116</v>
      </c>
      <c r="D50" s="11">
        <v>59</v>
      </c>
      <c r="M50" s="20"/>
      <c r="P50" s="21"/>
      <c r="Q50" s="22"/>
      <c r="R50" s="21"/>
      <c r="S50" s="21"/>
      <c r="T50" s="21"/>
      <c r="U50" s="21"/>
      <c r="V50" s="21"/>
      <c r="W50" s="21"/>
      <c r="X50" s="21"/>
      <c r="Y50" s="21"/>
      <c r="Z50" s="21"/>
      <c r="AA50" s="21"/>
    </row>
    <row r="51" spans="2:27" s="11" customFormat="1" ht="13.15">
      <c r="B51" s="11" t="s">
        <v>112</v>
      </c>
      <c r="C51" s="11" t="s">
        <v>116</v>
      </c>
      <c r="D51" s="11">
        <v>80</v>
      </c>
      <c r="M51" s="20"/>
      <c r="P51" s="21"/>
      <c r="Q51" s="22"/>
      <c r="R51" s="21"/>
      <c r="S51" s="21"/>
      <c r="T51" s="21"/>
      <c r="U51" s="21"/>
      <c r="V51" s="21"/>
      <c r="W51" s="21"/>
      <c r="X51" s="21"/>
      <c r="Y51" s="21"/>
      <c r="Z51" s="21"/>
      <c r="AA51" s="21"/>
    </row>
    <row r="52" spans="2:27" s="11" customFormat="1" ht="13.15">
      <c r="M52" s="20"/>
      <c r="P52" s="21"/>
      <c r="Q52" s="22"/>
      <c r="R52" s="21"/>
      <c r="S52" s="21"/>
      <c r="T52" s="21"/>
      <c r="U52" s="21"/>
      <c r="V52" s="21"/>
      <c r="W52" s="21"/>
      <c r="X52" s="21"/>
      <c r="Y52" s="21"/>
      <c r="Z52" s="21"/>
      <c r="AA52" s="21"/>
    </row>
    <row r="53" spans="2:27" s="11" customFormat="1" ht="13.15">
      <c r="M53" s="20"/>
      <c r="P53" s="21"/>
      <c r="Q53" s="22"/>
      <c r="R53" s="21"/>
      <c r="S53" s="21"/>
      <c r="T53" s="21"/>
      <c r="U53" s="21"/>
      <c r="V53" s="21"/>
      <c r="W53" s="21"/>
      <c r="X53" s="21"/>
      <c r="Y53" s="21"/>
      <c r="Z53" s="21"/>
      <c r="AA53" s="21"/>
    </row>
    <row r="54" spans="2:27" s="11" customFormat="1" ht="13.15">
      <c r="M54" s="20"/>
      <c r="P54" s="21"/>
      <c r="Q54" s="22"/>
      <c r="R54" s="21"/>
      <c r="S54" s="21"/>
      <c r="T54" s="21"/>
      <c r="U54" s="21"/>
      <c r="V54" s="21"/>
      <c r="W54" s="21"/>
      <c r="X54" s="21"/>
      <c r="Y54" s="21"/>
      <c r="Z54" s="21"/>
      <c r="AA54" s="21"/>
    </row>
    <row r="55" spans="2:27" s="11" customFormat="1" ht="13.15">
      <c r="M55" s="20"/>
      <c r="P55" s="21"/>
      <c r="Q55" s="22"/>
      <c r="R55" s="21"/>
      <c r="S55" s="21"/>
      <c r="T55" s="21"/>
      <c r="U55" s="21"/>
      <c r="V55" s="21"/>
      <c r="W55" s="21"/>
      <c r="X55" s="21"/>
      <c r="Y55" s="21"/>
      <c r="Z55" s="21"/>
      <c r="AA55" s="21"/>
    </row>
    <row r="56" spans="2:27" s="11" customFormat="1" ht="13.15">
      <c r="M56" s="20"/>
      <c r="P56" s="21"/>
      <c r="Q56" s="22"/>
      <c r="R56" s="21"/>
      <c r="S56" s="21"/>
      <c r="T56" s="21"/>
      <c r="U56" s="21"/>
      <c r="V56" s="21"/>
      <c r="W56" s="21"/>
      <c r="X56" s="21"/>
      <c r="Y56" s="21"/>
      <c r="Z56" s="21"/>
      <c r="AA56" s="21"/>
    </row>
    <row r="57" spans="2:27" s="11" customFormat="1" ht="13.15">
      <c r="M57" s="20"/>
      <c r="P57" s="21"/>
      <c r="Q57" s="22"/>
      <c r="R57" s="21"/>
      <c r="S57" s="21"/>
      <c r="T57" s="21"/>
      <c r="U57" s="21"/>
      <c r="V57" s="21"/>
      <c r="W57" s="21"/>
      <c r="X57" s="21"/>
      <c r="Y57" s="21"/>
      <c r="Z57" s="21"/>
      <c r="AA57" s="21"/>
    </row>
    <row r="58" spans="2:27" s="11" customFormat="1" ht="13.15">
      <c r="M58" s="20"/>
      <c r="P58" s="21"/>
      <c r="Q58" s="22"/>
      <c r="R58" s="21"/>
      <c r="S58" s="21"/>
      <c r="T58" s="21"/>
      <c r="U58" s="21"/>
      <c r="V58" s="21"/>
      <c r="W58" s="21"/>
      <c r="X58" s="21"/>
      <c r="Y58" s="21"/>
      <c r="Z58" s="21"/>
      <c r="AA58" s="21"/>
    </row>
    <row r="59" spans="2:27" s="11" customFormat="1" ht="13.15">
      <c r="M59" s="20"/>
      <c r="P59" s="21"/>
      <c r="Q59" s="22"/>
      <c r="R59" s="26" t="s">
        <v>146</v>
      </c>
      <c r="S59" s="21" t="s">
        <v>153</v>
      </c>
      <c r="T59" s="21"/>
      <c r="U59" s="21"/>
      <c r="V59" s="21"/>
      <c r="W59" s="21"/>
      <c r="X59" s="21"/>
      <c r="Y59" s="21"/>
      <c r="Z59" s="21"/>
      <c r="AA59" s="21"/>
    </row>
    <row r="60" spans="2:27" s="11" customFormat="1" ht="13.15">
      <c r="M60" s="20"/>
      <c r="P60" s="21"/>
      <c r="Q60" s="22"/>
      <c r="R60" s="21"/>
      <c r="S60" s="21" t="s">
        <v>252</v>
      </c>
      <c r="T60" s="21"/>
      <c r="U60" s="21"/>
      <c r="V60" s="21"/>
      <c r="W60" s="21"/>
      <c r="X60" s="21"/>
      <c r="Y60" s="21"/>
      <c r="Z60" s="21"/>
      <c r="AA60" s="21"/>
    </row>
    <row r="61" spans="2:27" s="11" customFormat="1" ht="13.15">
      <c r="M61" s="20"/>
      <c r="P61" s="21"/>
      <c r="Q61" s="22"/>
      <c r="R61" s="21"/>
      <c r="S61" s="21" t="s">
        <v>253</v>
      </c>
      <c r="T61" s="21"/>
      <c r="U61" s="21"/>
      <c r="V61" s="21"/>
      <c r="W61" s="21"/>
      <c r="X61" s="21"/>
      <c r="Y61" s="21"/>
      <c r="Z61" s="21"/>
      <c r="AA61" s="21"/>
    </row>
    <row r="62" spans="2:27" s="11" customFormat="1" ht="13.15">
      <c r="M62" s="20"/>
      <c r="P62" s="21"/>
      <c r="Q62" s="22"/>
      <c r="R62" s="21"/>
      <c r="S62" s="21"/>
      <c r="T62" s="21"/>
      <c r="U62" s="21"/>
      <c r="V62" s="21"/>
      <c r="W62" s="21"/>
      <c r="X62" s="21"/>
      <c r="Y62" s="21"/>
      <c r="Z62" s="21"/>
      <c r="AA62" s="21"/>
    </row>
    <row r="63" spans="2:27" s="11" customFormat="1" ht="13.15">
      <c r="M63" s="20"/>
      <c r="P63" s="21"/>
      <c r="Q63" s="22"/>
      <c r="R63" s="21"/>
      <c r="S63" s="21"/>
      <c r="T63" s="21"/>
      <c r="U63" s="21"/>
      <c r="V63" s="21"/>
      <c r="W63" s="21"/>
      <c r="X63" s="21"/>
      <c r="Y63" s="21"/>
      <c r="Z63" s="21"/>
      <c r="AA63" s="21"/>
    </row>
    <row r="64" spans="2:27" s="11" customFormat="1" ht="13.15">
      <c r="M64" s="20"/>
      <c r="P64" s="21"/>
      <c r="Q64" s="22"/>
      <c r="R64" s="21"/>
      <c r="S64" s="21"/>
      <c r="T64" s="21"/>
      <c r="U64" s="21"/>
      <c r="V64" s="21"/>
      <c r="W64" s="21"/>
      <c r="X64" s="21"/>
      <c r="Y64" s="21"/>
      <c r="Z64" s="21"/>
      <c r="AA64" s="21"/>
    </row>
    <row r="65" spans="7:27" s="11" customFormat="1" ht="13.15">
      <c r="M65" s="20"/>
      <c r="P65" s="21"/>
      <c r="Q65" s="22"/>
      <c r="R65" s="21"/>
      <c r="S65" s="21"/>
      <c r="T65" s="21"/>
      <c r="U65" s="21"/>
      <c r="V65" s="21"/>
      <c r="W65" s="21"/>
      <c r="X65" s="21"/>
      <c r="Y65" s="21"/>
      <c r="Z65" s="21"/>
      <c r="AA65" s="21"/>
    </row>
    <row r="66" spans="7:27" s="11" customFormat="1" ht="13.15">
      <c r="M66" s="20"/>
      <c r="P66" s="21"/>
      <c r="Q66" s="22"/>
      <c r="R66" s="21"/>
      <c r="S66" s="21"/>
      <c r="T66" s="21"/>
      <c r="U66" s="21"/>
      <c r="V66" s="21"/>
      <c r="W66" s="21"/>
      <c r="X66" s="21"/>
      <c r="Y66" s="21"/>
      <c r="Z66" s="21"/>
      <c r="AA66" s="21"/>
    </row>
    <row r="67" spans="7:27" s="11" customFormat="1" ht="13.15">
      <c r="I67" s="10" t="s">
        <v>151</v>
      </c>
      <c r="M67" s="20"/>
      <c r="P67" s="21"/>
      <c r="Q67" s="26">
        <v>3</v>
      </c>
      <c r="R67" s="21" t="s">
        <v>254</v>
      </c>
      <c r="S67" s="21"/>
      <c r="T67" s="21"/>
      <c r="U67" s="21"/>
      <c r="V67" s="21"/>
      <c r="W67" s="21"/>
      <c r="X67" s="21"/>
      <c r="Y67" s="21"/>
      <c r="Z67" s="21"/>
      <c r="AA67" s="21"/>
    </row>
    <row r="68" spans="7:27" s="11" customFormat="1" ht="13.15">
      <c r="M68" s="20"/>
      <c r="P68" s="21"/>
      <c r="Q68" s="22"/>
      <c r="R68" s="33" t="s">
        <v>255</v>
      </c>
      <c r="S68" s="21"/>
      <c r="T68" s="21"/>
      <c r="U68" s="21"/>
      <c r="V68" s="21"/>
      <c r="W68" s="21"/>
      <c r="X68" s="21"/>
      <c r="Y68" s="21"/>
      <c r="Z68" s="21"/>
      <c r="AA68" s="21"/>
    </row>
    <row r="69" spans="7:27" s="11" customFormat="1" ht="13.15">
      <c r="I69" s="15" t="s">
        <v>121</v>
      </c>
      <c r="J69" s="30">
        <f>SUMIFS(tblRevenues[Revenue],tblRevenues[Region],$I$37)</f>
        <v>352</v>
      </c>
      <c r="L69" s="34" t="s">
        <v>123</v>
      </c>
      <c r="M69" s="20"/>
      <c r="P69" s="21"/>
      <c r="Q69" s="22"/>
      <c r="R69" s="26" t="s">
        <v>139</v>
      </c>
      <c r="S69" s="21" t="s">
        <v>256</v>
      </c>
      <c r="T69" s="21"/>
      <c r="U69" s="21"/>
      <c r="V69" s="21"/>
      <c r="W69" s="21"/>
      <c r="X69" s="21"/>
      <c r="Y69" s="21"/>
      <c r="Z69" s="21"/>
      <c r="AA69" s="21"/>
    </row>
    <row r="70" spans="7:27" s="11" customFormat="1" ht="13.15">
      <c r="M70" s="20"/>
      <c r="P70" s="21"/>
      <c r="Q70" s="22"/>
      <c r="R70" s="21"/>
      <c r="S70" s="21"/>
      <c r="T70" s="21"/>
      <c r="U70" s="21"/>
      <c r="V70" s="21"/>
      <c r="W70" s="21"/>
      <c r="X70" s="21"/>
      <c r="Y70" s="21"/>
      <c r="Z70" s="21"/>
      <c r="AA70" s="21"/>
    </row>
    <row r="71" spans="7:27" s="11" customFormat="1" ht="13.15">
      <c r="I71" s="15" t="s">
        <v>120</v>
      </c>
      <c r="J71" s="30">
        <f>SUMIFS(tblRevenues[Revenue],tblRevenues[Quarter],$J$37)</f>
        <v>292</v>
      </c>
      <c r="L71" s="34" t="s">
        <v>123</v>
      </c>
      <c r="M71" s="20"/>
      <c r="P71" s="21"/>
      <c r="Q71" s="22"/>
      <c r="R71" s="26" t="s">
        <v>140</v>
      </c>
      <c r="S71" s="21" t="s">
        <v>154</v>
      </c>
      <c r="T71" s="21"/>
      <c r="U71" s="21"/>
      <c r="V71" s="21"/>
      <c r="W71" s="21"/>
      <c r="X71" s="21"/>
      <c r="Y71" s="21"/>
      <c r="Z71" s="21"/>
      <c r="AA71" s="21"/>
    </row>
    <row r="72" spans="7:27" s="11" customFormat="1" ht="13.15">
      <c r="M72" s="20"/>
      <c r="P72" s="21"/>
      <c r="Q72" s="22"/>
      <c r="R72" s="21"/>
      <c r="S72" s="21"/>
      <c r="T72" s="21"/>
      <c r="U72" s="21"/>
      <c r="V72" s="21"/>
      <c r="W72" s="21"/>
      <c r="X72" s="21"/>
      <c r="Y72" s="21"/>
      <c r="Z72" s="21"/>
      <c r="AA72" s="21"/>
    </row>
    <row r="73" spans="7:27" s="11" customFormat="1" ht="13.15">
      <c r="I73" s="15" t="s">
        <v>122</v>
      </c>
      <c r="J73" s="30">
        <f>SUMIFS(tblRevenues[Revenue],tblRevenues[Region],$I$37,tblRevenues[Quarter],$J$37)</f>
        <v>98</v>
      </c>
      <c r="L73" s="34" t="s">
        <v>123</v>
      </c>
      <c r="M73" s="20"/>
      <c r="P73" s="21"/>
      <c r="Q73" s="22"/>
      <c r="R73" s="26" t="s">
        <v>144</v>
      </c>
      <c r="S73" s="33" t="s">
        <v>257</v>
      </c>
      <c r="T73" s="21"/>
      <c r="U73" s="21"/>
      <c r="V73" s="21"/>
      <c r="W73" s="21"/>
      <c r="X73" s="21"/>
      <c r="Y73" s="21"/>
      <c r="Z73" s="21"/>
      <c r="AA73" s="21"/>
    </row>
    <row r="74" spans="7:27" s="11" customFormat="1" ht="13.15">
      <c r="M74" s="20"/>
      <c r="P74" s="21"/>
      <c r="Q74" s="22"/>
      <c r="R74" s="21"/>
      <c r="S74" s="21" t="s">
        <v>258</v>
      </c>
      <c r="T74" s="21"/>
      <c r="U74" s="21"/>
      <c r="V74" s="21"/>
      <c r="W74" s="21"/>
      <c r="X74" s="21"/>
      <c r="Y74" s="21"/>
      <c r="Z74" s="21"/>
      <c r="AA74" s="21"/>
    </row>
    <row r="75" spans="7:27" s="11" customFormat="1" ht="13.15">
      <c r="G75" s="35" t="s">
        <v>125</v>
      </c>
      <c r="I75" s="15" t="s">
        <v>122</v>
      </c>
      <c r="J75" s="30" cm="1">
        <f t="array" ref="J75">SUMPRODUCT(tblRevenues[Revenue],--(tblRevenues[Region]=$I$37),--(tblRevenues[Quarter]=$J$37))</f>
        <v>98</v>
      </c>
      <c r="L75" s="34" t="s">
        <v>124</v>
      </c>
      <c r="M75" s="20"/>
      <c r="P75" s="21"/>
      <c r="Q75" s="22"/>
      <c r="R75" s="26" t="s">
        <v>145</v>
      </c>
      <c r="S75" s="21" t="s">
        <v>259</v>
      </c>
      <c r="T75" s="21"/>
      <c r="U75" s="21"/>
      <c r="V75" s="21"/>
      <c r="W75" s="21"/>
      <c r="X75" s="21"/>
      <c r="Y75" s="21"/>
      <c r="Z75" s="21"/>
      <c r="AA75" s="21"/>
    </row>
    <row r="76" spans="7:27" s="11" customFormat="1" ht="13.15">
      <c r="M76" s="20"/>
      <c r="P76" s="21"/>
      <c r="Q76" s="22"/>
      <c r="R76" s="21"/>
      <c r="S76" s="21" t="s">
        <v>260</v>
      </c>
      <c r="T76" s="21"/>
      <c r="U76" s="21"/>
      <c r="V76" s="21"/>
      <c r="W76" s="21"/>
      <c r="X76" s="21"/>
      <c r="Y76" s="21"/>
      <c r="Z76" s="21"/>
      <c r="AA76" s="21"/>
    </row>
    <row r="77" spans="7:27" s="11" customFormat="1" ht="13.15">
      <c r="M77" s="20"/>
      <c r="P77" s="21"/>
      <c r="Q77" s="22"/>
      <c r="R77" s="21"/>
      <c r="S77" s="21" t="s">
        <v>155</v>
      </c>
      <c r="T77" s="21"/>
      <c r="U77" s="21"/>
      <c r="V77" s="21"/>
      <c r="W77" s="21"/>
      <c r="X77" s="21"/>
      <c r="Y77" s="21"/>
      <c r="Z77" s="21"/>
      <c r="AA77" s="21"/>
    </row>
    <row r="78" spans="7:27" s="11" customFormat="1" ht="13.15">
      <c r="M78" s="20"/>
      <c r="P78" s="21"/>
      <c r="Q78" s="22"/>
      <c r="R78" s="21"/>
      <c r="S78" s="21" t="s">
        <v>261</v>
      </c>
      <c r="T78" s="21"/>
      <c r="U78" s="21"/>
      <c r="V78" s="21"/>
      <c r="W78" s="21"/>
      <c r="X78" s="21"/>
      <c r="Y78" s="21"/>
      <c r="Z78" s="21"/>
      <c r="AA78" s="21"/>
    </row>
    <row r="79" spans="7:27" s="11" customFormat="1" ht="13.15">
      <c r="M79" s="20"/>
      <c r="P79" s="21"/>
      <c r="Q79" s="22"/>
      <c r="R79" s="21"/>
      <c r="S79" s="21" t="s">
        <v>262</v>
      </c>
      <c r="T79" s="21"/>
      <c r="U79" s="21"/>
      <c r="V79" s="21"/>
      <c r="W79" s="21"/>
      <c r="X79" s="21"/>
      <c r="Y79" s="21"/>
      <c r="Z79" s="21"/>
      <c r="AA79" s="21"/>
    </row>
    <row r="80" spans="7:27" s="11" customFormat="1" ht="13.15">
      <c r="M80" s="20"/>
      <c r="P80" s="21"/>
      <c r="Q80" s="22"/>
      <c r="R80" s="21"/>
      <c r="S80" s="33" t="s">
        <v>263</v>
      </c>
      <c r="T80" s="21"/>
      <c r="U80" s="21"/>
      <c r="V80" s="21"/>
      <c r="W80" s="21"/>
      <c r="X80" s="21"/>
      <c r="Y80" s="21"/>
      <c r="Z80" s="21"/>
      <c r="AA80" s="21"/>
    </row>
    <row r="81" spans="13:27" s="11" customFormat="1" ht="13.15">
      <c r="M81" s="20"/>
      <c r="P81" s="21"/>
      <c r="Q81" s="22"/>
      <c r="R81" s="21"/>
      <c r="S81" s="33" t="s">
        <v>264</v>
      </c>
      <c r="T81" s="21"/>
      <c r="U81" s="21"/>
      <c r="V81" s="21"/>
      <c r="W81" s="21"/>
      <c r="X81" s="21"/>
      <c r="Y81" s="21"/>
      <c r="Z81" s="21"/>
      <c r="AA81" s="21"/>
    </row>
    <row r="82" spans="13:27" s="11" customFormat="1" ht="13.15">
      <c r="M82" s="20"/>
      <c r="P82" s="21"/>
      <c r="Q82" s="22"/>
      <c r="R82" s="21"/>
      <c r="S82" s="21"/>
      <c r="T82" s="21"/>
      <c r="U82" s="21"/>
      <c r="V82" s="21"/>
      <c r="W82" s="21"/>
      <c r="X82" s="21"/>
      <c r="Y82" s="21"/>
      <c r="Z82" s="21"/>
      <c r="AA82" s="21"/>
    </row>
    <row r="83" spans="13:27" s="11" customFormat="1" ht="13.15">
      <c r="M83" s="20"/>
      <c r="P83" s="21"/>
      <c r="Q83" s="22"/>
      <c r="R83" s="21"/>
      <c r="S83" s="21"/>
      <c r="T83" s="21"/>
      <c r="U83" s="21"/>
      <c r="V83" s="21"/>
      <c r="W83" s="21"/>
      <c r="X83" s="21"/>
      <c r="Y83" s="21"/>
      <c r="Z83" s="21"/>
      <c r="AA83" s="21"/>
    </row>
  </sheetData>
  <mergeCells count="2">
    <mergeCell ref="B5:G5"/>
    <mergeCell ref="I5:N5"/>
  </mergeCells>
  <dataValidations count="3">
    <dataValidation type="list" showInputMessage="1" showErrorMessage="1" sqref="I37" xr:uid="{167491A3-814A-433F-A80E-DB42775B5FBF}">
      <formula1>lstRegion</formula1>
    </dataValidation>
    <dataValidation type="list" showInputMessage="1" showErrorMessage="1" sqref="J37" xr:uid="{D2BC36F4-94D8-4F82-AEA4-DFD86C235343}">
      <formula1>lstQuarter</formula1>
    </dataValidation>
    <dataValidation type="whole" allowBlank="1" showInputMessage="1" showErrorMessage="1" errorTitle="Number out of bounds" error="Please use a number between 1 and 10." sqref="J19" xr:uid="{5063C20B-04FE-44D3-A31E-AA297653387C}">
      <formula1>1</formula1>
      <formula2>10</formula2>
    </dataValidation>
  </dataValidation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BFDF4-5E7A-4D94-A1A6-C1CD45B740A7}">
  <dimension ref="B2:Y34"/>
  <sheetViews>
    <sheetView showGridLines="0" workbookViewId="0">
      <selection activeCell="A3" sqref="A3:XFD34"/>
    </sheetView>
  </sheetViews>
  <sheetFormatPr defaultColWidth="8.73046875" defaultRowHeight="14.25"/>
  <cols>
    <col min="1" max="1" width="5.73046875" style="7" customWidth="1"/>
    <col min="2" max="4" width="8.73046875" style="7"/>
    <col min="5" max="5" width="10.06640625" style="7" customWidth="1"/>
    <col min="6" max="6" width="8.73046875" style="7"/>
    <col min="7" max="7" width="13.9296875" style="7" customWidth="1"/>
    <col min="8" max="8" width="2.59765625" style="7" customWidth="1"/>
    <col min="9" max="14" width="8.73046875" style="7"/>
    <col min="15" max="15" width="2.265625" style="7" customWidth="1"/>
    <col min="16" max="16" width="1.33203125" style="18" customWidth="1"/>
    <col min="17" max="17" width="2.796875" style="18" customWidth="1"/>
    <col min="18" max="18" width="2.9296875" style="18" customWidth="1"/>
    <col min="19" max="25" width="8.73046875" style="18"/>
    <col min="26" max="16384" width="8.73046875" style="7"/>
  </cols>
  <sheetData>
    <row r="2" spans="2:25" ht="19.5">
      <c r="B2" s="16" t="s">
        <v>156</v>
      </c>
    </row>
    <row r="3" spans="2:25" s="11" customFormat="1" ht="13.15">
      <c r="B3" s="10" t="s">
        <v>157</v>
      </c>
      <c r="P3" s="21"/>
      <c r="Q3" s="21"/>
      <c r="R3" s="21"/>
      <c r="S3" s="21"/>
      <c r="T3" s="21"/>
      <c r="U3" s="21"/>
      <c r="V3" s="21"/>
      <c r="W3" s="21"/>
      <c r="X3" s="21"/>
      <c r="Y3" s="21"/>
    </row>
    <row r="4" spans="2:25" s="11" customFormat="1" ht="13.15">
      <c r="P4" s="21"/>
      <c r="Q4" s="21"/>
      <c r="R4" s="21"/>
      <c r="S4" s="21"/>
      <c r="T4" s="21"/>
      <c r="U4" s="21"/>
      <c r="V4" s="21"/>
      <c r="W4" s="21"/>
      <c r="X4" s="21"/>
      <c r="Y4" s="21"/>
    </row>
    <row r="5" spans="2:25" s="11" customFormat="1" ht="13.15">
      <c r="B5" s="103" t="s">
        <v>216</v>
      </c>
      <c r="C5" s="104"/>
      <c r="D5" s="104"/>
      <c r="E5" s="104"/>
      <c r="F5" s="104"/>
      <c r="G5" s="104"/>
      <c r="I5" s="103" t="s">
        <v>158</v>
      </c>
      <c r="J5" s="104"/>
      <c r="K5" s="104"/>
      <c r="L5" s="104"/>
      <c r="M5" s="104"/>
      <c r="N5" s="104"/>
      <c r="P5" s="21"/>
      <c r="Q5" s="21"/>
      <c r="R5" s="21"/>
      <c r="S5" s="21"/>
      <c r="T5" s="21"/>
      <c r="U5" s="21"/>
      <c r="V5" s="21"/>
      <c r="W5" s="21"/>
      <c r="X5" s="21"/>
      <c r="Y5" s="21"/>
    </row>
    <row r="6" spans="2:25" s="11" customFormat="1" ht="4.5" customHeight="1">
      <c r="P6" s="21"/>
      <c r="Q6" s="21"/>
      <c r="R6" s="21"/>
      <c r="S6" s="21"/>
      <c r="T6" s="21"/>
      <c r="U6" s="21"/>
      <c r="V6" s="21"/>
      <c r="W6" s="21"/>
      <c r="X6" s="21"/>
      <c r="Y6" s="21"/>
    </row>
    <row r="7" spans="2:25" s="11" customFormat="1" ht="13.15">
      <c r="B7" s="23" t="s">
        <v>159</v>
      </c>
      <c r="C7" s="24"/>
      <c r="D7" s="24"/>
      <c r="E7" s="24"/>
      <c r="F7" s="24"/>
      <c r="G7" s="24"/>
      <c r="I7" s="23" t="s">
        <v>265</v>
      </c>
      <c r="J7" s="24"/>
      <c r="K7" s="24"/>
      <c r="L7" s="24"/>
      <c r="M7" s="25"/>
      <c r="N7" s="24"/>
      <c r="P7" s="21"/>
      <c r="Q7" s="21"/>
      <c r="R7" s="21"/>
      <c r="S7" s="21"/>
      <c r="T7" s="21"/>
      <c r="U7" s="21"/>
      <c r="V7" s="21"/>
      <c r="W7" s="21"/>
      <c r="X7" s="21"/>
      <c r="Y7" s="21"/>
    </row>
    <row r="8" spans="2:25" s="11" customFormat="1" ht="13.15">
      <c r="B8" s="23" t="s">
        <v>160</v>
      </c>
      <c r="C8" s="24"/>
      <c r="D8" s="24"/>
      <c r="E8" s="24"/>
      <c r="F8" s="24"/>
      <c r="G8" s="24"/>
      <c r="I8" s="23" t="s">
        <v>165</v>
      </c>
      <c r="J8" s="24"/>
      <c r="K8" s="24"/>
      <c r="L8" s="24"/>
      <c r="M8" s="25"/>
      <c r="N8" s="24"/>
      <c r="P8" s="21"/>
      <c r="Q8" s="21"/>
      <c r="R8" s="21"/>
      <c r="S8" s="21"/>
      <c r="T8" s="21"/>
      <c r="U8" s="21"/>
      <c r="V8" s="21"/>
      <c r="W8" s="21"/>
      <c r="X8" s="21"/>
      <c r="Y8" s="21"/>
    </row>
    <row r="9" spans="2:25" s="11" customFormat="1" ht="13.15">
      <c r="B9" s="23" t="s">
        <v>161</v>
      </c>
      <c r="C9" s="24"/>
      <c r="D9" s="24"/>
      <c r="E9" s="24"/>
      <c r="F9" s="24"/>
      <c r="G9" s="24"/>
      <c r="I9" s="23" t="s">
        <v>266</v>
      </c>
      <c r="J9" s="24"/>
      <c r="K9" s="24"/>
      <c r="L9" s="24"/>
      <c r="M9" s="25"/>
      <c r="N9" s="24"/>
      <c r="P9" s="21"/>
      <c r="Q9" s="21"/>
      <c r="R9" s="21"/>
      <c r="S9" s="21"/>
      <c r="T9" s="21"/>
      <c r="U9" s="21"/>
      <c r="V9" s="21"/>
      <c r="W9" s="21"/>
      <c r="X9" s="21"/>
      <c r="Y9" s="21"/>
    </row>
    <row r="10" spans="2:25" s="11" customFormat="1" ht="13.15">
      <c r="B10" s="23" t="s">
        <v>162</v>
      </c>
      <c r="C10" s="24"/>
      <c r="D10" s="24"/>
      <c r="E10" s="24"/>
      <c r="F10" s="24"/>
      <c r="G10" s="24"/>
      <c r="I10" s="23" t="s">
        <v>214</v>
      </c>
      <c r="J10" s="24"/>
      <c r="K10" s="24"/>
      <c r="L10" s="24"/>
      <c r="M10" s="25"/>
      <c r="N10" s="24"/>
      <c r="P10" s="21"/>
      <c r="Q10" s="21"/>
      <c r="R10" s="21"/>
      <c r="S10" s="21"/>
      <c r="T10" s="21"/>
      <c r="U10" s="21"/>
      <c r="V10" s="21"/>
      <c r="W10" s="21"/>
      <c r="X10" s="21"/>
      <c r="Y10" s="21"/>
    </row>
    <row r="11" spans="2:25" s="11" customFormat="1" ht="13.15">
      <c r="B11" s="24"/>
      <c r="C11" s="23" t="s">
        <v>163</v>
      </c>
      <c r="D11" s="24"/>
      <c r="E11" s="24"/>
      <c r="F11" s="24"/>
      <c r="G11" s="24"/>
      <c r="I11" s="23" t="s">
        <v>215</v>
      </c>
      <c r="J11" s="24"/>
      <c r="K11" s="24"/>
      <c r="L11" s="24"/>
      <c r="M11" s="25"/>
      <c r="N11" s="24"/>
      <c r="P11" s="21"/>
      <c r="Q11" s="21"/>
      <c r="R11" s="21"/>
      <c r="S11" s="21"/>
      <c r="T11" s="21"/>
      <c r="U11" s="21"/>
      <c r="V11" s="21"/>
      <c r="W11" s="21"/>
      <c r="X11" s="21"/>
      <c r="Y11" s="21"/>
    </row>
    <row r="12" spans="2:25" s="11" customFormat="1" ht="13.15">
      <c r="B12" s="24"/>
      <c r="C12" s="23" t="s">
        <v>164</v>
      </c>
      <c r="D12" s="24"/>
      <c r="E12" s="24"/>
      <c r="F12" s="24"/>
      <c r="G12" s="24"/>
      <c r="I12" s="27"/>
      <c r="J12" s="24"/>
      <c r="K12" s="24"/>
      <c r="L12" s="24"/>
      <c r="M12" s="25"/>
      <c r="N12" s="24"/>
      <c r="P12" s="21"/>
      <c r="Q12" s="21"/>
      <c r="R12" s="21"/>
      <c r="S12" s="21"/>
      <c r="T12" s="21"/>
      <c r="U12" s="21"/>
      <c r="V12" s="21"/>
      <c r="W12" s="21"/>
      <c r="X12" s="21"/>
      <c r="Y12" s="21"/>
    </row>
    <row r="13" spans="2:25" s="11" customFormat="1" ht="13.15">
      <c r="P13" s="21"/>
      <c r="Q13" s="21"/>
      <c r="R13" s="21"/>
      <c r="S13" s="21"/>
      <c r="T13" s="21"/>
      <c r="U13" s="21"/>
      <c r="V13" s="21"/>
      <c r="W13" s="21"/>
      <c r="X13" s="21"/>
      <c r="Y13" s="21"/>
    </row>
    <row r="14" spans="2:25" s="11" customFormat="1" ht="13.15">
      <c r="P14" s="21"/>
      <c r="Q14" s="21"/>
      <c r="R14" s="21"/>
      <c r="S14" s="21"/>
      <c r="T14" s="21"/>
      <c r="U14" s="21"/>
      <c r="V14" s="21"/>
      <c r="W14" s="21"/>
      <c r="X14" s="21"/>
      <c r="Y14" s="21"/>
    </row>
    <row r="15" spans="2:25" s="11" customFormat="1" ht="13.15">
      <c r="B15" s="10" t="s">
        <v>212</v>
      </c>
      <c r="I15" s="36"/>
      <c r="J15" s="36"/>
      <c r="K15" s="37"/>
      <c r="P15" s="21"/>
      <c r="Q15" s="26">
        <v>1</v>
      </c>
      <c r="R15" s="21" t="s">
        <v>217</v>
      </c>
      <c r="S15" s="21"/>
      <c r="T15" s="21"/>
      <c r="U15" s="21"/>
      <c r="V15" s="21"/>
      <c r="W15" s="21"/>
      <c r="X15" s="21"/>
      <c r="Y15" s="21"/>
    </row>
    <row r="16" spans="2:25" s="11" customFormat="1" ht="13.15">
      <c r="I16" s="36"/>
      <c r="J16" s="36"/>
      <c r="K16" s="37"/>
      <c r="P16" s="21"/>
      <c r="Q16" s="21"/>
      <c r="R16" s="21" t="s">
        <v>218</v>
      </c>
      <c r="S16" s="21"/>
      <c r="T16" s="21"/>
      <c r="U16" s="21"/>
      <c r="V16" s="21"/>
      <c r="W16" s="21"/>
      <c r="X16" s="21"/>
      <c r="Y16" s="21"/>
    </row>
    <row r="17" spans="2:25" s="11" customFormat="1" ht="13.15">
      <c r="B17" s="32" t="s">
        <v>206</v>
      </c>
      <c r="I17" s="36"/>
      <c r="J17" s="36"/>
      <c r="K17" s="37"/>
      <c r="P17" s="21"/>
      <c r="Q17" s="21"/>
      <c r="R17" s="21" t="s">
        <v>219</v>
      </c>
      <c r="S17" s="21"/>
      <c r="T17" s="21"/>
      <c r="U17" s="21"/>
      <c r="V17" s="21"/>
      <c r="W17" s="21"/>
      <c r="X17" s="21"/>
      <c r="Y17" s="21"/>
    </row>
    <row r="18" spans="2:25" s="11" customFormat="1" ht="13.15">
      <c r="B18" s="38">
        <v>1</v>
      </c>
      <c r="C18" s="39">
        <v>2</v>
      </c>
      <c r="D18" s="39">
        <v>3</v>
      </c>
      <c r="E18" s="39">
        <v>4</v>
      </c>
      <c r="I18" s="36"/>
      <c r="J18" s="36"/>
      <c r="K18" s="37"/>
      <c r="P18" s="21"/>
      <c r="Q18" s="21"/>
      <c r="R18" s="21"/>
      <c r="S18" s="21"/>
      <c r="T18" s="21"/>
      <c r="U18" s="21"/>
      <c r="V18" s="21"/>
      <c r="W18" s="21"/>
      <c r="X18" s="21"/>
      <c r="Y18" s="21"/>
    </row>
    <row r="19" spans="2:25" s="11" customFormat="1" ht="13.15">
      <c r="B19" s="11" t="s">
        <v>166</v>
      </c>
      <c r="C19" s="11" t="s">
        <v>167</v>
      </c>
      <c r="D19" s="11" t="s">
        <v>168</v>
      </c>
      <c r="E19" s="11" t="s">
        <v>169</v>
      </c>
      <c r="G19" s="11" t="s">
        <v>267</v>
      </c>
      <c r="I19" s="36"/>
      <c r="J19" s="36"/>
      <c r="K19" s="37"/>
      <c r="P19" s="21"/>
      <c r="Q19" s="21"/>
      <c r="R19" s="26" t="s">
        <v>139</v>
      </c>
      <c r="S19" s="21" t="s">
        <v>268</v>
      </c>
      <c r="T19" s="21"/>
      <c r="U19" s="21"/>
      <c r="V19" s="21"/>
      <c r="W19" s="21"/>
      <c r="X19" s="21"/>
      <c r="Y19" s="21"/>
    </row>
    <row r="20" spans="2:25" s="11" customFormat="1" ht="13.15">
      <c r="B20" s="11">
        <v>1</v>
      </c>
      <c r="C20" s="11" t="s">
        <v>170</v>
      </c>
      <c r="D20" s="11" t="s">
        <v>182</v>
      </c>
      <c r="E20" s="11" t="s">
        <v>194</v>
      </c>
      <c r="G20" s="11" t="s">
        <v>207</v>
      </c>
      <c r="I20" s="40">
        <v>2</v>
      </c>
      <c r="J20" s="41" t="s">
        <v>208</v>
      </c>
      <c r="K20" s="42"/>
      <c r="L20" s="11" t="s">
        <v>209</v>
      </c>
      <c r="P20" s="21"/>
      <c r="Q20" s="21"/>
      <c r="R20" s="21"/>
      <c r="S20" s="21" t="s">
        <v>220</v>
      </c>
      <c r="T20" s="21"/>
      <c r="U20" s="21"/>
      <c r="V20" s="21"/>
      <c r="W20" s="21"/>
      <c r="X20" s="21"/>
      <c r="Y20" s="21"/>
    </row>
    <row r="21" spans="2:25" s="11" customFormat="1" ht="13.15">
      <c r="B21" s="11">
        <v>2</v>
      </c>
      <c r="C21" s="11" t="s">
        <v>171</v>
      </c>
      <c r="D21" s="11" t="s">
        <v>183</v>
      </c>
      <c r="E21" s="11" t="s">
        <v>195</v>
      </c>
      <c r="I21" s="36"/>
      <c r="J21" s="36"/>
      <c r="K21" s="37"/>
      <c r="P21" s="21"/>
      <c r="Q21" s="21"/>
      <c r="R21" s="21"/>
      <c r="S21" s="21" t="s">
        <v>221</v>
      </c>
      <c r="T21" s="21"/>
      <c r="U21" s="21"/>
      <c r="V21" s="21"/>
      <c r="W21" s="21"/>
      <c r="X21" s="21"/>
      <c r="Y21" s="21"/>
    </row>
    <row r="22" spans="2:25" s="11" customFormat="1" ht="13.15">
      <c r="B22" s="11">
        <v>3</v>
      </c>
      <c r="C22" s="11" t="s">
        <v>172</v>
      </c>
      <c r="D22" s="11" t="s">
        <v>184</v>
      </c>
      <c r="E22" s="11" t="s">
        <v>196</v>
      </c>
      <c r="G22" s="11" t="s">
        <v>269</v>
      </c>
      <c r="I22" s="36"/>
      <c r="J22" s="36"/>
      <c r="K22" s="37"/>
      <c r="P22" s="21"/>
      <c r="Q22" s="21"/>
      <c r="R22" s="26" t="s">
        <v>140</v>
      </c>
      <c r="S22" s="21" t="s">
        <v>270</v>
      </c>
      <c r="T22" s="21"/>
      <c r="U22" s="21"/>
      <c r="V22" s="21"/>
      <c r="W22" s="21"/>
      <c r="X22" s="21"/>
      <c r="Y22" s="21"/>
    </row>
    <row r="23" spans="2:25" s="11" customFormat="1" ht="13.15">
      <c r="B23" s="11">
        <v>4</v>
      </c>
      <c r="C23" s="11" t="s">
        <v>173</v>
      </c>
      <c r="D23" s="11" t="s">
        <v>185</v>
      </c>
      <c r="E23" s="11" t="s">
        <v>197</v>
      </c>
      <c r="G23" s="11" t="s">
        <v>207</v>
      </c>
      <c r="I23" s="40">
        <v>2</v>
      </c>
      <c r="J23" s="41" t="s">
        <v>210</v>
      </c>
      <c r="K23" s="42"/>
      <c r="L23" s="43" t="s">
        <v>211</v>
      </c>
      <c r="M23" s="30" t="s">
        <v>169</v>
      </c>
      <c r="P23" s="21"/>
      <c r="Q23" s="21"/>
      <c r="R23" s="21"/>
      <c r="S23" s="21"/>
      <c r="T23" s="21"/>
      <c r="U23" s="21"/>
      <c r="V23" s="21"/>
      <c r="W23" s="21"/>
      <c r="X23" s="21"/>
      <c r="Y23" s="21"/>
    </row>
    <row r="24" spans="2:25" s="11" customFormat="1" ht="13.15">
      <c r="B24" s="11">
        <v>5</v>
      </c>
      <c r="C24" s="11" t="s">
        <v>174</v>
      </c>
      <c r="D24" s="11" t="s">
        <v>186</v>
      </c>
      <c r="E24" s="11" t="s">
        <v>198</v>
      </c>
      <c r="I24" s="36"/>
      <c r="J24" s="36"/>
      <c r="K24" s="37"/>
      <c r="P24" s="21"/>
      <c r="Q24" s="21"/>
      <c r="R24" s="21"/>
      <c r="S24" s="21"/>
      <c r="T24" s="21"/>
      <c r="U24" s="21"/>
      <c r="V24" s="21"/>
      <c r="W24" s="21"/>
      <c r="X24" s="21"/>
      <c r="Y24" s="21"/>
    </row>
    <row r="25" spans="2:25" s="11" customFormat="1" ht="13.15">
      <c r="B25" s="11">
        <v>6</v>
      </c>
      <c r="C25" s="11" t="s">
        <v>175</v>
      </c>
      <c r="D25" s="11" t="s">
        <v>187</v>
      </c>
      <c r="E25" s="11" t="s">
        <v>199</v>
      </c>
      <c r="G25" s="11" t="s">
        <v>271</v>
      </c>
      <c r="I25" s="36"/>
      <c r="J25" s="36"/>
      <c r="K25" s="37"/>
      <c r="P25" s="21"/>
      <c r="Q25" s="21"/>
      <c r="R25" s="26" t="s">
        <v>144</v>
      </c>
      <c r="S25" s="21" t="s">
        <v>222</v>
      </c>
      <c r="T25" s="21"/>
      <c r="U25" s="21"/>
      <c r="V25" s="21"/>
      <c r="W25" s="21"/>
      <c r="X25" s="21"/>
      <c r="Y25" s="21"/>
    </row>
    <row r="26" spans="2:25" s="11" customFormat="1" ht="13.15">
      <c r="B26" s="11">
        <v>7</v>
      </c>
      <c r="C26" s="11" t="s">
        <v>176</v>
      </c>
      <c r="D26" s="11" t="s">
        <v>188</v>
      </c>
      <c r="E26" s="11" t="s">
        <v>200</v>
      </c>
      <c r="G26" s="11" t="s">
        <v>213</v>
      </c>
      <c r="I26" s="30" t="s">
        <v>178</v>
      </c>
      <c r="J26" s="43" t="s">
        <v>208</v>
      </c>
      <c r="K26" s="30"/>
      <c r="P26" s="21"/>
      <c r="Q26" s="21"/>
      <c r="R26" s="21"/>
      <c r="S26" s="21" t="s">
        <v>223</v>
      </c>
      <c r="T26" s="21"/>
      <c r="U26" s="21"/>
      <c r="V26" s="21"/>
      <c r="W26" s="21"/>
      <c r="X26" s="21"/>
      <c r="Y26" s="21"/>
    </row>
    <row r="27" spans="2:25" s="11" customFormat="1" ht="13.15">
      <c r="B27" s="11">
        <v>8</v>
      </c>
      <c r="C27" s="11" t="s">
        <v>177</v>
      </c>
      <c r="D27" s="11" t="s">
        <v>189</v>
      </c>
      <c r="E27" s="11" t="s">
        <v>201</v>
      </c>
      <c r="P27" s="21"/>
      <c r="Q27" s="21"/>
      <c r="R27" s="21"/>
      <c r="S27" s="21" t="s">
        <v>272</v>
      </c>
      <c r="T27" s="21"/>
      <c r="U27" s="21"/>
      <c r="V27" s="21"/>
      <c r="W27" s="21"/>
      <c r="X27" s="21"/>
      <c r="Y27" s="21"/>
    </row>
    <row r="28" spans="2:25" s="11" customFormat="1" ht="13.15">
      <c r="B28" s="11">
        <v>9</v>
      </c>
      <c r="C28" s="11" t="s">
        <v>178</v>
      </c>
      <c r="D28" s="11" t="s">
        <v>190</v>
      </c>
      <c r="E28" s="11" t="s">
        <v>202</v>
      </c>
      <c r="P28" s="21"/>
      <c r="Q28" s="21"/>
      <c r="R28" s="21"/>
      <c r="S28" s="33" t="s">
        <v>273</v>
      </c>
      <c r="T28" s="21"/>
      <c r="U28" s="21"/>
      <c r="V28" s="21"/>
      <c r="W28" s="21"/>
      <c r="X28" s="21"/>
      <c r="Y28" s="21"/>
    </row>
    <row r="29" spans="2:25" s="11" customFormat="1" ht="13.15">
      <c r="B29" s="11">
        <v>10</v>
      </c>
      <c r="C29" s="11" t="s">
        <v>179</v>
      </c>
      <c r="D29" s="11" t="s">
        <v>191</v>
      </c>
      <c r="E29" s="11" t="s">
        <v>203</v>
      </c>
      <c r="P29" s="21"/>
      <c r="Q29" s="21"/>
      <c r="R29" s="21"/>
      <c r="S29" s="21" t="s">
        <v>274</v>
      </c>
      <c r="T29" s="21"/>
      <c r="U29" s="21"/>
      <c r="V29" s="21"/>
      <c r="W29" s="21"/>
      <c r="X29" s="21"/>
      <c r="Y29" s="21"/>
    </row>
    <row r="30" spans="2:25" s="11" customFormat="1" ht="13.15">
      <c r="B30" s="11">
        <v>11</v>
      </c>
      <c r="C30" s="11" t="s">
        <v>180</v>
      </c>
      <c r="D30" s="11" t="s">
        <v>192</v>
      </c>
      <c r="E30" s="11" t="s">
        <v>204</v>
      </c>
      <c r="P30" s="21"/>
      <c r="Q30" s="21"/>
      <c r="R30" s="21"/>
      <c r="S30" s="21"/>
      <c r="T30" s="21"/>
      <c r="U30" s="21"/>
      <c r="V30" s="21"/>
      <c r="W30" s="21"/>
      <c r="X30" s="21"/>
      <c r="Y30" s="21"/>
    </row>
    <row r="31" spans="2:25" s="11" customFormat="1" ht="13.15">
      <c r="B31" s="11">
        <v>12</v>
      </c>
      <c r="C31" s="11" t="s">
        <v>181</v>
      </c>
      <c r="D31" s="11" t="s">
        <v>193</v>
      </c>
      <c r="E31" s="11" t="s">
        <v>205</v>
      </c>
      <c r="P31" s="21"/>
      <c r="Q31" s="21"/>
      <c r="R31" s="21"/>
      <c r="S31" s="21"/>
      <c r="T31" s="21"/>
      <c r="U31" s="21"/>
      <c r="V31" s="21"/>
      <c r="W31" s="21"/>
      <c r="X31" s="21"/>
      <c r="Y31" s="21"/>
    </row>
    <row r="32" spans="2:25" s="11" customFormat="1" ht="13.15">
      <c r="P32" s="21"/>
      <c r="Q32" s="21"/>
      <c r="R32" s="21"/>
      <c r="S32" s="21"/>
      <c r="T32" s="21"/>
      <c r="U32" s="21"/>
      <c r="V32" s="21"/>
      <c r="W32" s="21"/>
      <c r="X32" s="21"/>
      <c r="Y32" s="21"/>
    </row>
    <row r="33" spans="2:25" s="11" customFormat="1" ht="13.15">
      <c r="P33" s="21"/>
      <c r="Q33" s="21"/>
      <c r="R33" s="21"/>
      <c r="S33" s="21"/>
      <c r="T33" s="21"/>
      <c r="U33" s="21"/>
      <c r="V33" s="21"/>
      <c r="W33" s="21"/>
      <c r="X33" s="21"/>
      <c r="Y33" s="21"/>
    </row>
    <row r="34" spans="2:25" s="11" customFormat="1" ht="13.15">
      <c r="B34" s="10"/>
      <c r="P34" s="21"/>
      <c r="Q34" s="21"/>
      <c r="R34" s="21"/>
      <c r="S34" s="21"/>
      <c r="T34" s="21"/>
      <c r="U34" s="21"/>
      <c r="V34" s="21"/>
      <c r="W34" s="21"/>
      <c r="X34" s="21"/>
      <c r="Y34" s="21"/>
    </row>
  </sheetData>
  <mergeCells count="2">
    <mergeCell ref="B5:G5"/>
    <mergeCell ref="I5:N5"/>
  </mergeCells>
  <dataValidations count="3">
    <dataValidation type="list" showInputMessage="1" showErrorMessage="1" sqref="I20 I23" xr:uid="{A5734D5C-5B49-4380-8479-CCF2A033EAF9}">
      <formula1>$B$20:$B$31</formula1>
    </dataValidation>
    <dataValidation type="list" showInputMessage="1" showErrorMessage="1" sqref="M23" xr:uid="{71972956-6126-4D1D-82A0-687D7996021D}">
      <formula1>$C$19:$E$19</formula1>
    </dataValidation>
    <dataValidation type="list" showInputMessage="1" showErrorMessage="1" sqref="I26" xr:uid="{10E0C2AB-8CA4-4D68-95C9-B6415214A078}">
      <formula1>$C$20:$C$31</formula1>
    </dataValidation>
  </dataValidation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54CFE-B240-4E14-9DD1-DCA620CABBDA}">
  <dimension ref="B1:Y2389"/>
  <sheetViews>
    <sheetView showGridLines="0" workbookViewId="0">
      <selection activeCell="A3" sqref="A3:XFD1163"/>
    </sheetView>
  </sheetViews>
  <sheetFormatPr defaultColWidth="8.73046875" defaultRowHeight="14.25"/>
  <cols>
    <col min="1" max="1" width="4.19921875" style="7" customWidth="1"/>
    <col min="2" max="2" width="9.9296875" style="7" customWidth="1"/>
    <col min="3" max="3" width="8.73046875" style="7"/>
    <col min="4" max="4" width="10.46484375" style="7" customWidth="1"/>
    <col min="5" max="7" width="8.73046875" style="7"/>
    <col min="8" max="8" width="3.06640625" style="7" customWidth="1"/>
    <col min="9" max="9" width="2.9296875" style="7" customWidth="1"/>
    <col min="10" max="10" width="10.53125" style="7" customWidth="1"/>
    <col min="11" max="11" width="8.73046875" style="7"/>
    <col min="12" max="12" width="2.796875" style="7" customWidth="1"/>
    <col min="13" max="13" width="10" style="7" customWidth="1"/>
    <col min="14" max="14" width="8.73046875" style="7"/>
    <col min="15" max="15" width="13.19921875" style="7" customWidth="1"/>
    <col min="16" max="16" width="3.06640625" style="7" customWidth="1"/>
    <col min="17" max="17" width="12.46484375" style="7" bestFit="1" customWidth="1"/>
    <col min="18" max="16384" width="8.73046875" style="7"/>
  </cols>
  <sheetData>
    <row r="1" spans="2:25">
      <c r="P1" s="44"/>
      <c r="Q1" s="44"/>
      <c r="R1" s="44"/>
      <c r="S1" s="44"/>
      <c r="T1" s="44"/>
      <c r="U1" s="44"/>
      <c r="V1" s="44"/>
      <c r="W1" s="44"/>
      <c r="X1" s="44"/>
      <c r="Y1" s="44"/>
    </row>
    <row r="2" spans="2:25" ht="24.4">
      <c r="B2" s="5" t="s">
        <v>224</v>
      </c>
      <c r="C2" s="6"/>
      <c r="D2" s="6"/>
      <c r="E2" s="6"/>
      <c r="F2" s="6"/>
      <c r="G2" s="6"/>
      <c r="P2" s="44"/>
      <c r="Q2" s="44"/>
      <c r="R2" s="44"/>
      <c r="S2" s="44"/>
      <c r="T2" s="44"/>
      <c r="U2" s="44"/>
      <c r="V2" s="44"/>
      <c r="W2" s="44"/>
      <c r="X2" s="44"/>
      <c r="Y2" s="44"/>
    </row>
    <row r="3" spans="2:25" s="11" customFormat="1" ht="13.15">
      <c r="B3" s="10" t="s">
        <v>231</v>
      </c>
      <c r="C3" s="10"/>
      <c r="D3" s="10"/>
      <c r="E3" s="10"/>
      <c r="F3" s="10"/>
      <c r="G3" s="10"/>
      <c r="P3" s="50"/>
      <c r="Q3" s="50"/>
      <c r="R3" s="50"/>
      <c r="S3" s="50"/>
      <c r="T3" s="50"/>
      <c r="U3" s="50"/>
      <c r="V3" s="50"/>
      <c r="W3" s="50"/>
      <c r="X3" s="50"/>
      <c r="Y3" s="50"/>
    </row>
    <row r="4" spans="2:25" s="11" customFormat="1" ht="13.15">
      <c r="P4" s="50"/>
      <c r="Q4" s="50"/>
      <c r="R4" s="50"/>
      <c r="S4" s="50"/>
      <c r="T4" s="50"/>
      <c r="U4" s="50"/>
      <c r="V4" s="50"/>
      <c r="W4" s="50"/>
      <c r="X4" s="50"/>
      <c r="Y4" s="50"/>
    </row>
    <row r="5" spans="2:25" s="11" customFormat="1" ht="13.15">
      <c r="B5" s="10"/>
      <c r="C5" s="10"/>
      <c r="D5" s="10"/>
      <c r="E5" s="10"/>
      <c r="F5" s="10"/>
      <c r="G5" s="10"/>
      <c r="H5" s="10"/>
      <c r="I5" s="10"/>
      <c r="J5" s="10" t="s">
        <v>52</v>
      </c>
      <c r="K5" s="10"/>
      <c r="L5" s="10"/>
      <c r="M5" s="10"/>
      <c r="N5" s="10"/>
      <c r="O5" s="10"/>
      <c r="P5" s="51" t="s">
        <v>33</v>
      </c>
      <c r="Q5" s="52"/>
      <c r="R5" s="53"/>
      <c r="S5" s="53"/>
      <c r="T5" s="53"/>
      <c r="U5" s="53"/>
      <c r="V5" s="50"/>
      <c r="W5" s="50"/>
      <c r="X5" s="50"/>
      <c r="Y5" s="50"/>
    </row>
    <row r="6" spans="2:25" s="11" customFormat="1" ht="13.15">
      <c r="C6" s="105" t="s">
        <v>50</v>
      </c>
      <c r="D6" s="105"/>
      <c r="E6" s="105"/>
      <c r="F6" s="105"/>
      <c r="G6" s="105"/>
      <c r="P6" s="50"/>
      <c r="Q6" s="50"/>
      <c r="R6" s="50"/>
      <c r="S6" s="50"/>
      <c r="T6" s="50"/>
      <c r="U6" s="50"/>
      <c r="V6" s="50"/>
      <c r="W6" s="50"/>
      <c r="X6" s="50"/>
      <c r="Y6" s="50"/>
    </row>
    <row r="7" spans="2:25" s="11" customFormat="1" ht="13.15">
      <c r="B7" s="11" t="s">
        <v>2</v>
      </c>
      <c r="C7" s="11" t="s">
        <v>47</v>
      </c>
      <c r="D7" s="11" t="s">
        <v>46</v>
      </c>
      <c r="E7" s="11" t="s">
        <v>51</v>
      </c>
      <c r="F7" s="11" t="s">
        <v>48</v>
      </c>
      <c r="G7" s="11" t="s">
        <v>49</v>
      </c>
      <c r="J7" s="54" t="s">
        <v>2</v>
      </c>
      <c r="K7" s="54" t="s">
        <v>51</v>
      </c>
      <c r="L7" s="55"/>
      <c r="M7" s="54" t="s">
        <v>2</v>
      </c>
      <c r="N7" s="54" t="s">
        <v>48</v>
      </c>
      <c r="P7" s="56">
        <v>1</v>
      </c>
      <c r="Q7" s="50" t="s">
        <v>232</v>
      </c>
      <c r="R7" s="50"/>
      <c r="S7" s="50"/>
      <c r="T7" s="50"/>
      <c r="U7" s="50"/>
      <c r="V7" s="50"/>
      <c r="W7" s="50"/>
      <c r="X7" s="50"/>
      <c r="Y7" s="50"/>
    </row>
    <row r="8" spans="2:25" s="11" customFormat="1" ht="13.15">
      <c r="B8" s="57">
        <v>45627</v>
      </c>
      <c r="C8" s="11">
        <v>2.4540000000000002</v>
      </c>
      <c r="D8" s="58">
        <v>1.8879999999999999</v>
      </c>
      <c r="E8" s="59">
        <f>VLOOKUP(tblEuroYieldsPivoted[[#This Row],[Date]],$J$7:$K$910,2,FALSE)</f>
        <v>2.254</v>
      </c>
      <c r="F8" s="60">
        <f>_xlfn.XLOOKUP(tblEuroYieldsPivoted[[#This Row],[Date]],$M$8:$M$901,$N$8:$N$901, NA())</f>
        <v>2.0859999999999999</v>
      </c>
      <c r="G8" s="11">
        <v>2.6219999999999999</v>
      </c>
      <c r="J8" s="61">
        <v>45627</v>
      </c>
      <c r="K8" s="60">
        <v>2.254</v>
      </c>
      <c r="M8" s="61">
        <v>45627</v>
      </c>
      <c r="N8" s="60">
        <v>2.0859999999999999</v>
      </c>
      <c r="P8" s="62"/>
      <c r="Q8" s="63" t="s">
        <v>233</v>
      </c>
      <c r="R8" s="50"/>
      <c r="S8" s="50"/>
      <c r="T8" s="50"/>
      <c r="U8" s="50"/>
      <c r="V8" s="50"/>
      <c r="W8" s="50"/>
      <c r="X8" s="50"/>
      <c r="Y8" s="50"/>
    </row>
    <row r="9" spans="2:25" s="11" customFormat="1" ht="13.15">
      <c r="B9" s="57">
        <v>45620</v>
      </c>
      <c r="C9" s="11">
        <v>2.4550000000000001</v>
      </c>
      <c r="D9" s="58">
        <v>1.9239999999999999</v>
      </c>
      <c r="E9" s="59">
        <f>VLOOKUP(tblEuroYieldsPivoted[[#This Row],[Date]],$J$7:$K$910,2,FALSE)</f>
        <v>2.2999999999999998</v>
      </c>
      <c r="F9" s="60">
        <f>_xlfn.XLOOKUP(tblEuroYieldsPivoted[[#This Row],[Date]],$M$8:$M$901,$N$8:$N$901, NA())</f>
        <v>2.1019999999999999</v>
      </c>
      <c r="G9" s="11">
        <v>2.6579999999999999</v>
      </c>
      <c r="J9" s="61">
        <v>45620</v>
      </c>
      <c r="K9" s="60">
        <v>2.2999999999999998</v>
      </c>
      <c r="M9" s="61">
        <v>45620</v>
      </c>
      <c r="N9" s="60">
        <v>2.1019999999999999</v>
      </c>
      <c r="P9" s="56">
        <v>2</v>
      </c>
      <c r="Q9" s="50" t="s">
        <v>229</v>
      </c>
      <c r="R9" s="50"/>
      <c r="S9" s="50"/>
      <c r="T9" s="50"/>
      <c r="U9" s="50"/>
      <c r="V9" s="50"/>
      <c r="W9" s="50"/>
      <c r="X9" s="50"/>
      <c r="Y9" s="50"/>
    </row>
    <row r="10" spans="2:25" s="11" customFormat="1" ht="13.15">
      <c r="B10" s="57">
        <v>45613</v>
      </c>
      <c r="C10" s="11">
        <v>2.6030000000000002</v>
      </c>
      <c r="D10" s="58">
        <v>2.069</v>
      </c>
      <c r="E10" s="59">
        <f>VLOOKUP(tblEuroYieldsPivoted[[#This Row],[Date]],$J$7:$K$910,2,FALSE)</f>
        <v>2.46</v>
      </c>
      <c r="F10" s="60">
        <f>_xlfn.XLOOKUP(tblEuroYieldsPivoted[[#This Row],[Date]],$M$8:$M$901,$N$8:$N$901, NA())</f>
        <v>2.23</v>
      </c>
      <c r="G10" s="11">
        <v>2.85</v>
      </c>
      <c r="J10" s="61">
        <v>45613</v>
      </c>
      <c r="K10" s="60">
        <v>2.46</v>
      </c>
      <c r="M10" s="61">
        <v>45613</v>
      </c>
      <c r="N10" s="60">
        <v>2.23</v>
      </c>
      <c r="P10" s="62"/>
      <c r="Q10" s="50" t="s">
        <v>230</v>
      </c>
      <c r="R10" s="64"/>
      <c r="S10" s="50"/>
      <c r="T10" s="50"/>
      <c r="U10" s="50"/>
      <c r="V10" s="50"/>
      <c r="W10" s="50"/>
      <c r="X10" s="50"/>
      <c r="Y10" s="50"/>
    </row>
    <row r="11" spans="2:25" s="11" customFormat="1" ht="13.15">
      <c r="B11" s="57">
        <v>45606</v>
      </c>
      <c r="C11" s="11">
        <v>2.6230000000000002</v>
      </c>
      <c r="D11" s="58">
        <v>2.1680000000000001</v>
      </c>
      <c r="E11" s="59">
        <f>VLOOKUP(tblEuroYieldsPivoted[[#This Row],[Date]],$J$7:$K$910,2,FALSE)</f>
        <v>2.56</v>
      </c>
      <c r="F11" s="60">
        <f>_xlfn.XLOOKUP(tblEuroYieldsPivoted[[#This Row],[Date]],$M$8:$M$901,$N$8:$N$901, NA())</f>
        <v>2.375</v>
      </c>
      <c r="G11" s="11">
        <v>2.93</v>
      </c>
      <c r="J11" s="61">
        <v>45606</v>
      </c>
      <c r="K11" s="60">
        <v>2.56</v>
      </c>
      <c r="M11" s="61">
        <v>45606</v>
      </c>
      <c r="N11" s="60">
        <v>2.375</v>
      </c>
      <c r="P11" s="62"/>
      <c r="Q11" s="64" t="s">
        <v>275</v>
      </c>
      <c r="R11" s="64"/>
      <c r="S11" s="50"/>
      <c r="T11" s="50"/>
      <c r="U11" s="50"/>
      <c r="V11" s="50"/>
      <c r="W11" s="50"/>
      <c r="X11" s="50"/>
      <c r="Y11" s="50"/>
    </row>
    <row r="12" spans="2:25" s="11" customFormat="1" ht="13.15">
      <c r="B12" s="57">
        <v>45599</v>
      </c>
      <c r="C12" s="11">
        <v>2.6659999999999999</v>
      </c>
      <c r="D12" s="58">
        <v>2.1989999999999998</v>
      </c>
      <c r="E12" s="59">
        <f>VLOOKUP(tblEuroYieldsPivoted[[#This Row],[Date]],$J$7:$K$910,2,FALSE)</f>
        <v>2.68</v>
      </c>
      <c r="F12" s="60">
        <f>_xlfn.XLOOKUP(tblEuroYieldsPivoted[[#This Row],[Date]],$M$8:$M$901,$N$8:$N$901, NA())</f>
        <v>2.375</v>
      </c>
      <c r="G12" s="11">
        <v>3.0470000000000002</v>
      </c>
      <c r="J12" s="61">
        <v>45599</v>
      </c>
      <c r="K12" s="60">
        <v>2.68</v>
      </c>
      <c r="M12" s="61">
        <v>45599</v>
      </c>
      <c r="N12" s="60">
        <v>2.375</v>
      </c>
      <c r="P12" s="62"/>
      <c r="Q12" s="50"/>
      <c r="R12" s="50"/>
      <c r="S12" s="50"/>
      <c r="T12" s="50"/>
      <c r="U12" s="50"/>
      <c r="V12" s="50"/>
      <c r="W12" s="50"/>
      <c r="X12" s="50"/>
      <c r="Y12" s="50"/>
    </row>
    <row r="13" spans="2:25" s="11" customFormat="1" ht="13.15">
      <c r="B13" s="57">
        <v>45592</v>
      </c>
      <c r="C13" s="11">
        <v>2.7130000000000001</v>
      </c>
      <c r="D13" s="58">
        <v>2.2530000000000001</v>
      </c>
      <c r="E13" s="59">
        <f>VLOOKUP(tblEuroYieldsPivoted[[#This Row],[Date]],$J$7:$K$910,2,FALSE)</f>
        <v>2.63</v>
      </c>
      <c r="F13" s="60">
        <f>_xlfn.XLOOKUP(tblEuroYieldsPivoted[[#This Row],[Date]],$M$8:$M$901,$N$8:$N$901, NA())</f>
        <v>2.399</v>
      </c>
      <c r="G13" s="11">
        <v>3.0790000000000002</v>
      </c>
      <c r="J13" s="61">
        <v>45592</v>
      </c>
      <c r="K13" s="60">
        <v>2.63</v>
      </c>
      <c r="M13" s="61">
        <v>45592</v>
      </c>
      <c r="N13" s="60">
        <v>2.399</v>
      </c>
      <c r="P13" s="62"/>
      <c r="Q13" s="50"/>
      <c r="R13" s="50"/>
      <c r="S13" s="50"/>
      <c r="T13" s="50"/>
      <c r="U13" s="50"/>
      <c r="V13" s="50"/>
      <c r="W13" s="50"/>
      <c r="X13" s="50"/>
      <c r="Y13" s="50"/>
    </row>
    <row r="14" spans="2:25" s="11" customFormat="1" ht="13.15">
      <c r="B14" s="57">
        <v>45585</v>
      </c>
      <c r="C14" s="11">
        <v>2.5710000000000002</v>
      </c>
      <c r="D14" s="58">
        <v>2.1120000000000001</v>
      </c>
      <c r="E14" s="59">
        <f>VLOOKUP(tblEuroYieldsPivoted[[#This Row],[Date]],$J$7:$K$910,2,FALSE)</f>
        <v>2.4700000000000002</v>
      </c>
      <c r="F14" s="60">
        <f>_xlfn.XLOOKUP(tblEuroYieldsPivoted[[#This Row],[Date]],$M$8:$M$901,$N$8:$N$901, NA())</f>
        <v>2.2919999999999998</v>
      </c>
      <c r="G14" s="11">
        <v>2.883</v>
      </c>
      <c r="J14" s="61">
        <v>45585</v>
      </c>
      <c r="K14" s="60">
        <v>2.4700000000000002</v>
      </c>
      <c r="M14" s="61">
        <v>45585</v>
      </c>
      <c r="N14" s="60">
        <v>2.2919999999999998</v>
      </c>
      <c r="P14" s="50"/>
      <c r="Q14" s="50"/>
      <c r="R14" s="50"/>
      <c r="S14" s="50"/>
      <c r="T14" s="50"/>
      <c r="U14" s="50"/>
      <c r="V14" s="50"/>
      <c r="W14" s="50"/>
      <c r="X14" s="50"/>
      <c r="Y14" s="50"/>
    </row>
    <row r="15" spans="2:25" s="11" customFormat="1" ht="13.15">
      <c r="B15" s="57">
        <v>45578</v>
      </c>
      <c r="C15" s="11">
        <v>2.4609999999999999</v>
      </c>
      <c r="D15" s="58">
        <v>2.016</v>
      </c>
      <c r="E15" s="59">
        <f>VLOOKUP(tblEuroYieldsPivoted[[#This Row],[Date]],$J$7:$K$910,2,FALSE)</f>
        <v>2.38</v>
      </c>
      <c r="F15" s="60">
        <f>_xlfn.XLOOKUP(tblEuroYieldsPivoted[[#This Row],[Date]],$M$8:$M$901,$N$8:$N$901, NA())</f>
        <v>2.1909999999999998</v>
      </c>
      <c r="G15" s="11">
        <v>2.74</v>
      </c>
      <c r="J15" s="61">
        <v>45578</v>
      </c>
      <c r="K15" s="60">
        <v>2.38</v>
      </c>
      <c r="M15" s="61">
        <v>45578</v>
      </c>
      <c r="N15" s="60">
        <v>2.1909999999999998</v>
      </c>
      <c r="P15" s="62"/>
      <c r="Q15" s="50"/>
      <c r="R15" s="50"/>
      <c r="S15" s="50"/>
      <c r="T15" s="50"/>
      <c r="U15" s="50"/>
      <c r="V15" s="50"/>
      <c r="W15" s="50"/>
      <c r="X15" s="50"/>
      <c r="Y15" s="50"/>
    </row>
    <row r="16" spans="2:25" s="11" customFormat="1" ht="13.15">
      <c r="B16" s="57">
        <v>45571</v>
      </c>
      <c r="C16" s="11">
        <v>2.613</v>
      </c>
      <c r="D16" s="58">
        <v>2.1349999999999998</v>
      </c>
      <c r="E16" s="59">
        <f>VLOOKUP(tblEuroYieldsPivoted[[#This Row],[Date]],$J$7:$K$910,2,FALSE)</f>
        <v>2.5920000000000001</v>
      </c>
      <c r="F16" s="60">
        <f>_xlfn.XLOOKUP(tblEuroYieldsPivoted[[#This Row],[Date]],$M$8:$M$901,$N$8:$N$901, NA())</f>
        <v>2.3559999999999999</v>
      </c>
      <c r="G16" s="11">
        <v>2.9620000000000002</v>
      </c>
      <c r="J16" s="61">
        <v>45571</v>
      </c>
      <c r="K16" s="60">
        <v>2.5920000000000001</v>
      </c>
      <c r="M16" s="61">
        <v>45571</v>
      </c>
      <c r="N16" s="60">
        <v>2.3559999999999999</v>
      </c>
      <c r="P16" s="50"/>
      <c r="Q16" s="50"/>
      <c r="R16" s="50"/>
      <c r="S16" s="50"/>
      <c r="T16" s="50"/>
      <c r="U16" s="50"/>
      <c r="V16" s="50"/>
      <c r="W16" s="50"/>
      <c r="X16" s="50"/>
      <c r="Y16" s="50"/>
    </row>
    <row r="17" spans="2:25" s="11" customFormat="1" ht="13.15">
      <c r="B17" s="57">
        <v>45564</v>
      </c>
      <c r="C17" s="11">
        <v>2.5659999999999998</v>
      </c>
      <c r="D17" s="58">
        <v>2.073</v>
      </c>
      <c r="E17" s="59">
        <f>VLOOKUP(tblEuroYieldsPivoted[[#This Row],[Date]],$J$7:$K$910,2,FALSE)</f>
        <v>2.484</v>
      </c>
      <c r="F17" s="60">
        <f>_xlfn.XLOOKUP(tblEuroYieldsPivoted[[#This Row],[Date]],$M$8:$M$901,$N$8:$N$901, NA())</f>
        <v>2.3039999999999998</v>
      </c>
      <c r="G17" s="11">
        <v>2.903</v>
      </c>
      <c r="J17" s="61">
        <v>45564</v>
      </c>
      <c r="K17" s="60">
        <v>2.484</v>
      </c>
      <c r="M17" s="61">
        <v>45564</v>
      </c>
      <c r="N17" s="60">
        <v>2.3039999999999998</v>
      </c>
      <c r="P17" s="50"/>
      <c r="Q17" s="50"/>
      <c r="R17" s="50"/>
      <c r="S17" s="50"/>
      <c r="T17" s="50"/>
      <c r="U17" s="50"/>
      <c r="V17" s="50"/>
      <c r="W17" s="50"/>
      <c r="X17" s="50"/>
      <c r="Y17" s="50"/>
    </row>
    <row r="18" spans="2:25" s="11" customFormat="1" ht="13.15">
      <c r="B18" s="57">
        <v>45557</v>
      </c>
      <c r="C18" s="11">
        <v>2.4689999999999999</v>
      </c>
      <c r="D18" s="58">
        <v>1.962</v>
      </c>
      <c r="E18" s="59">
        <f>VLOOKUP(tblEuroYieldsPivoted[[#This Row],[Date]],$J$7:$K$910,2,FALSE)</f>
        <v>2.4129999999999998</v>
      </c>
      <c r="F18" s="60">
        <f>_xlfn.XLOOKUP(tblEuroYieldsPivoted[[#This Row],[Date]],$M$8:$M$901,$N$8:$N$901, NA())</f>
        <v>2.1909999999999998</v>
      </c>
      <c r="G18" s="11">
        <v>2.6880000000000002</v>
      </c>
      <c r="J18" s="61">
        <v>45557</v>
      </c>
      <c r="K18" s="60">
        <v>2.4129999999999998</v>
      </c>
      <c r="M18" s="61">
        <v>45557</v>
      </c>
      <c r="N18" s="60">
        <v>2.1909999999999998</v>
      </c>
      <c r="P18" s="50"/>
      <c r="Q18" s="50"/>
      <c r="R18" s="50"/>
      <c r="S18" s="50"/>
      <c r="T18" s="50"/>
      <c r="U18" s="50"/>
      <c r="V18" s="50"/>
      <c r="W18" s="50"/>
      <c r="X18" s="50"/>
      <c r="Y18" s="50"/>
    </row>
    <row r="19" spans="2:25" s="11" customFormat="1" ht="13.15">
      <c r="B19" s="57">
        <v>45550</v>
      </c>
      <c r="C19" s="11">
        <v>2.5619999999999998</v>
      </c>
      <c r="D19" s="58">
        <v>2.0840000000000001</v>
      </c>
      <c r="E19" s="59">
        <f>VLOOKUP(tblEuroYieldsPivoted[[#This Row],[Date]],$J$7:$K$910,2,FALSE)</f>
        <v>2.5760000000000001</v>
      </c>
      <c r="F19" s="60">
        <f>_xlfn.XLOOKUP(tblEuroYieldsPivoted[[#This Row],[Date]],$M$8:$M$901,$N$8:$N$901, NA())</f>
        <v>2.298</v>
      </c>
      <c r="G19" s="11">
        <v>2.8210000000000002</v>
      </c>
      <c r="J19" s="61">
        <v>45550</v>
      </c>
      <c r="K19" s="60">
        <v>2.5760000000000001</v>
      </c>
      <c r="M19" s="61">
        <v>45550</v>
      </c>
      <c r="N19" s="60">
        <v>2.298</v>
      </c>
      <c r="P19" s="50"/>
      <c r="Q19" s="50"/>
      <c r="R19" s="50"/>
      <c r="S19" s="50"/>
      <c r="T19" s="50"/>
      <c r="U19" s="50"/>
      <c r="V19" s="50"/>
      <c r="W19" s="50"/>
      <c r="X19" s="50"/>
      <c r="Y19" s="50"/>
    </row>
    <row r="20" spans="2:25" s="11" customFormat="1" ht="13.15">
      <c r="B20" s="57">
        <v>45543</v>
      </c>
      <c r="C20" s="11">
        <v>2.4689999999999999</v>
      </c>
      <c r="D20" s="58">
        <v>2.0190000000000001</v>
      </c>
      <c r="E20" s="59">
        <f>VLOOKUP(tblEuroYieldsPivoted[[#This Row],[Date]],$J$7:$K$910,2,FALSE)</f>
        <v>2.4969999999999999</v>
      </c>
      <c r="F20" s="60">
        <f>_xlfn.XLOOKUP(tblEuroYieldsPivoted[[#This Row],[Date]],$M$8:$M$901,$N$8:$N$901, NA())</f>
        <v>2.2669999999999999</v>
      </c>
      <c r="G20" s="11">
        <v>2.7970000000000002</v>
      </c>
      <c r="J20" s="61">
        <v>45543</v>
      </c>
      <c r="K20" s="60">
        <v>2.4969999999999999</v>
      </c>
      <c r="M20" s="61">
        <v>45543</v>
      </c>
      <c r="N20" s="60">
        <v>2.2669999999999999</v>
      </c>
      <c r="P20" s="50"/>
      <c r="Q20" s="50"/>
      <c r="R20" s="50"/>
      <c r="S20" s="50"/>
      <c r="T20" s="50"/>
      <c r="U20" s="50"/>
      <c r="V20" s="50"/>
      <c r="W20" s="50"/>
      <c r="X20" s="50"/>
      <c r="Y20" s="50"/>
    </row>
    <row r="21" spans="2:25" s="11" customFormat="1" ht="13.15">
      <c r="B21" s="57">
        <v>45536</v>
      </c>
      <c r="C21" s="11">
        <v>2.508</v>
      </c>
      <c r="D21" s="58">
        <v>2.0470000000000002</v>
      </c>
      <c r="E21" s="59">
        <f>VLOOKUP(tblEuroYieldsPivoted[[#This Row],[Date]],$J$7:$K$910,2,FALSE)</f>
        <v>2.6120000000000001</v>
      </c>
      <c r="F21" s="60">
        <f>_xlfn.XLOOKUP(tblEuroYieldsPivoted[[#This Row],[Date]],$M$8:$M$901,$N$8:$N$901, NA())</f>
        <v>2.3220000000000001</v>
      </c>
      <c r="G21" s="11">
        <v>2.903</v>
      </c>
      <c r="J21" s="61">
        <v>45536</v>
      </c>
      <c r="K21" s="60">
        <v>2.6120000000000001</v>
      </c>
      <c r="M21" s="61">
        <v>45536</v>
      </c>
      <c r="N21" s="60">
        <v>2.3220000000000001</v>
      </c>
      <c r="P21" s="50"/>
      <c r="Q21" s="50"/>
      <c r="R21" s="50"/>
      <c r="S21" s="50"/>
      <c r="T21" s="50"/>
      <c r="U21" s="50"/>
      <c r="V21" s="50"/>
      <c r="W21" s="50"/>
      <c r="X21" s="50"/>
      <c r="Y21" s="50"/>
    </row>
    <row r="22" spans="2:25" s="11" customFormat="1" ht="13.15">
      <c r="B22" s="57">
        <v>45529</v>
      </c>
      <c r="C22" s="11">
        <v>2.6509999999999998</v>
      </c>
      <c r="D22" s="58">
        <v>2.1800000000000002</v>
      </c>
      <c r="E22" s="59">
        <f>VLOOKUP(tblEuroYieldsPivoted[[#This Row],[Date]],$J$7:$K$910,2,FALSE)</f>
        <v>2.7370000000000001</v>
      </c>
      <c r="F22" s="60">
        <f>_xlfn.XLOOKUP(tblEuroYieldsPivoted[[#This Row],[Date]],$M$8:$M$901,$N$8:$N$901, NA())</f>
        <v>2.4140000000000001</v>
      </c>
      <c r="G22" s="11">
        <v>3.052</v>
      </c>
      <c r="J22" s="61">
        <v>45529</v>
      </c>
      <c r="K22" s="60">
        <v>2.7370000000000001</v>
      </c>
      <c r="M22" s="61">
        <v>45529</v>
      </c>
      <c r="N22" s="60">
        <v>2.4140000000000001</v>
      </c>
      <c r="P22" s="50"/>
      <c r="Q22" s="50"/>
      <c r="R22" s="50"/>
      <c r="S22" s="50"/>
      <c r="T22" s="50"/>
      <c r="U22" s="50"/>
      <c r="V22" s="50"/>
      <c r="W22" s="50"/>
      <c r="X22" s="50"/>
      <c r="Y22" s="50"/>
    </row>
    <row r="23" spans="2:25" s="11" customFormat="1" ht="13.15">
      <c r="B23" s="57">
        <v>45522</v>
      </c>
      <c r="C23" s="11">
        <v>2.5920000000000001</v>
      </c>
      <c r="D23" s="58">
        <v>2.133</v>
      </c>
      <c r="E23" s="59">
        <f>VLOOKUP(tblEuroYieldsPivoted[[#This Row],[Date]],$J$7:$K$910,2,FALSE)</f>
        <v>2.7360000000000002</v>
      </c>
      <c r="F23" s="60">
        <f>_xlfn.XLOOKUP(tblEuroYieldsPivoted[[#This Row],[Date]],$M$8:$M$901,$N$8:$N$901, NA())</f>
        <v>2.3980000000000001</v>
      </c>
      <c r="G23" s="11">
        <v>2.9630000000000001</v>
      </c>
      <c r="J23" s="61">
        <v>45522</v>
      </c>
      <c r="K23" s="60">
        <v>2.7360000000000002</v>
      </c>
      <c r="M23" s="61">
        <v>45522</v>
      </c>
      <c r="N23" s="60">
        <v>2.3980000000000001</v>
      </c>
      <c r="P23" s="50"/>
      <c r="Q23" s="50"/>
      <c r="R23" s="50"/>
      <c r="S23" s="50"/>
      <c r="T23" s="50"/>
      <c r="U23" s="50"/>
      <c r="V23" s="50"/>
      <c r="W23" s="50"/>
      <c r="X23" s="50"/>
      <c r="Y23" s="50"/>
    </row>
    <row r="24" spans="2:25" s="11" customFormat="1" ht="13.15">
      <c r="B24" s="57">
        <v>45515</v>
      </c>
      <c r="C24" s="11">
        <v>2.6640000000000001</v>
      </c>
      <c r="D24" s="58">
        <v>2.1890000000000001</v>
      </c>
      <c r="E24" s="59">
        <f>VLOOKUP(tblEuroYieldsPivoted[[#This Row],[Date]],$J$7:$K$910,2,FALSE)</f>
        <v>2.7810000000000001</v>
      </c>
      <c r="F24" s="60">
        <f>_xlfn.XLOOKUP(tblEuroYieldsPivoted[[#This Row],[Date]],$M$8:$M$901,$N$8:$N$901, NA())</f>
        <v>2.4500000000000002</v>
      </c>
      <c r="G24" s="11">
        <v>3.073</v>
      </c>
      <c r="J24" s="61">
        <v>45515</v>
      </c>
      <c r="K24" s="60">
        <v>2.7810000000000001</v>
      </c>
      <c r="M24" s="61">
        <v>45515</v>
      </c>
      <c r="N24" s="60">
        <v>2.4500000000000002</v>
      </c>
      <c r="P24" s="50"/>
      <c r="Q24" s="50"/>
      <c r="R24" s="50"/>
      <c r="S24" s="50"/>
      <c r="T24" s="50"/>
      <c r="U24" s="50"/>
      <c r="V24" s="50"/>
      <c r="W24" s="50"/>
      <c r="X24" s="50"/>
      <c r="Y24" s="50"/>
    </row>
    <row r="25" spans="2:25" s="11" customFormat="1" ht="13.15">
      <c r="B25" s="57">
        <v>45508</v>
      </c>
      <c r="C25" s="11">
        <v>2.6179999999999999</v>
      </c>
      <c r="D25" s="58">
        <v>2.129</v>
      </c>
      <c r="E25" s="59">
        <f>VLOOKUP(tblEuroYieldsPivoted[[#This Row],[Date]],$J$7:$K$910,2,FALSE)</f>
        <v>2.7829999999999999</v>
      </c>
      <c r="F25" s="60">
        <f>_xlfn.XLOOKUP(tblEuroYieldsPivoted[[#This Row],[Date]],$M$8:$M$901,$N$8:$N$901, NA())</f>
        <v>2.407</v>
      </c>
      <c r="G25" s="11">
        <v>3.0430000000000001</v>
      </c>
      <c r="J25" s="61">
        <v>45508</v>
      </c>
      <c r="K25" s="60">
        <v>2.7829999999999999</v>
      </c>
      <c r="M25" s="61">
        <v>45508</v>
      </c>
      <c r="N25" s="60">
        <v>2.407</v>
      </c>
      <c r="P25" s="50"/>
      <c r="Q25" s="50"/>
      <c r="R25" s="50"/>
      <c r="S25" s="50"/>
      <c r="T25" s="50"/>
      <c r="U25" s="50"/>
      <c r="V25" s="50"/>
      <c r="W25" s="50"/>
      <c r="X25" s="50"/>
      <c r="Y25" s="50"/>
    </row>
    <row r="26" spans="2:25" s="11" customFormat="1" ht="13.15">
      <c r="B26" s="57">
        <v>45501</v>
      </c>
      <c r="C26" s="11">
        <v>2.6</v>
      </c>
      <c r="D26" s="58">
        <v>2.0619999999999998</v>
      </c>
      <c r="E26" s="59">
        <f>VLOOKUP(tblEuroYieldsPivoted[[#This Row],[Date]],$J$7:$K$910,2,FALSE)</f>
        <v>2.75</v>
      </c>
      <c r="F26" s="60">
        <f>_xlfn.XLOOKUP(tblEuroYieldsPivoted[[#This Row],[Date]],$M$8:$M$901,$N$8:$N$901, NA())</f>
        <v>2.3740000000000001</v>
      </c>
      <c r="G26" s="11">
        <v>3.0110000000000001</v>
      </c>
      <c r="J26" s="61">
        <v>45501</v>
      </c>
      <c r="K26" s="60">
        <v>2.75</v>
      </c>
      <c r="M26" s="61">
        <v>45501</v>
      </c>
      <c r="N26" s="60">
        <v>2.3740000000000001</v>
      </c>
      <c r="P26" s="50"/>
      <c r="Q26" s="50"/>
      <c r="R26" s="50"/>
      <c r="S26" s="50"/>
      <c r="T26" s="50"/>
      <c r="U26" s="50"/>
      <c r="V26" s="50"/>
      <c r="W26" s="50"/>
      <c r="X26" s="50"/>
      <c r="Y26" s="50"/>
    </row>
    <row r="27" spans="2:25" s="11" customFormat="1" ht="13.15">
      <c r="B27" s="57">
        <v>45494</v>
      </c>
      <c r="C27" s="11">
        <v>2.7930000000000001</v>
      </c>
      <c r="D27" s="58">
        <v>2.327</v>
      </c>
      <c r="E27" s="59">
        <f>VLOOKUP(tblEuroYieldsPivoted[[#This Row],[Date]],$J$7:$K$910,2,FALSE)</f>
        <v>2.923</v>
      </c>
      <c r="F27" s="60">
        <f>_xlfn.XLOOKUP(tblEuroYieldsPivoted[[#This Row],[Date]],$M$8:$M$901,$N$8:$N$901, NA())</f>
        <v>2.6059999999999999</v>
      </c>
      <c r="G27" s="11">
        <v>3.1949999999999998</v>
      </c>
      <c r="J27" s="61">
        <v>45494</v>
      </c>
      <c r="K27" s="60">
        <v>2.923</v>
      </c>
      <c r="M27" s="61">
        <v>45494</v>
      </c>
      <c r="N27" s="60">
        <v>2.6059999999999999</v>
      </c>
      <c r="P27" s="50"/>
      <c r="Q27" s="50"/>
      <c r="R27" s="50"/>
      <c r="S27" s="50"/>
      <c r="T27" s="50"/>
      <c r="U27" s="50"/>
      <c r="V27" s="50"/>
      <c r="W27" s="50"/>
      <c r="X27" s="50"/>
      <c r="Y27" s="50"/>
    </row>
    <row r="28" spans="2:25" s="11" customFormat="1" ht="13.15">
      <c r="B28" s="57">
        <v>45487</v>
      </c>
      <c r="C28" s="11">
        <v>2.8530000000000002</v>
      </c>
      <c r="D28" s="58">
        <v>2.4279999999999999</v>
      </c>
      <c r="E28" s="59">
        <f>VLOOKUP(tblEuroYieldsPivoted[[#This Row],[Date]],$J$7:$K$910,2,FALSE)</f>
        <v>2.9039999999999999</v>
      </c>
      <c r="F28" s="60">
        <f>_xlfn.XLOOKUP(tblEuroYieldsPivoted[[#This Row],[Date]],$M$8:$M$901,$N$8:$N$901, NA())</f>
        <v>2.6930000000000001</v>
      </c>
      <c r="G28" s="11">
        <v>3.2429999999999999</v>
      </c>
      <c r="J28" s="61">
        <v>45487</v>
      </c>
      <c r="K28" s="60">
        <v>2.9039999999999999</v>
      </c>
      <c r="M28" s="61">
        <v>45487</v>
      </c>
      <c r="N28" s="60">
        <v>2.6930000000000001</v>
      </c>
      <c r="P28" s="50"/>
      <c r="Q28" s="50"/>
      <c r="R28" s="50"/>
      <c r="S28" s="50"/>
      <c r="T28" s="50"/>
      <c r="U28" s="50"/>
      <c r="V28" s="50"/>
      <c r="W28" s="50"/>
      <c r="X28" s="50"/>
      <c r="Y28" s="50"/>
    </row>
    <row r="29" spans="2:25" s="11" customFormat="1" ht="13.15">
      <c r="B29" s="57">
        <v>45480</v>
      </c>
      <c r="C29" s="11">
        <v>2.899</v>
      </c>
      <c r="D29" s="58">
        <v>2.4769999999999999</v>
      </c>
      <c r="E29" s="59">
        <f>VLOOKUP(tblEuroYieldsPivoted[[#This Row],[Date]],$J$7:$K$910,2,FALSE)</f>
        <v>3.0230000000000001</v>
      </c>
      <c r="F29" s="60">
        <f>_xlfn.XLOOKUP(tblEuroYieldsPivoted[[#This Row],[Date]],$M$8:$M$901,$N$8:$N$901, NA())</f>
        <v>2.7269999999999999</v>
      </c>
      <c r="G29" s="11">
        <v>3.2669999999999999</v>
      </c>
      <c r="J29" s="61">
        <v>45480</v>
      </c>
      <c r="K29" s="60">
        <v>3.0230000000000001</v>
      </c>
      <c r="M29" s="61">
        <v>45480</v>
      </c>
      <c r="N29" s="60">
        <v>2.7269999999999999</v>
      </c>
      <c r="P29" s="50"/>
      <c r="Q29" s="50"/>
      <c r="R29" s="50"/>
      <c r="S29" s="50"/>
      <c r="T29" s="50"/>
      <c r="U29" s="50"/>
      <c r="V29" s="50"/>
      <c r="W29" s="50"/>
      <c r="X29" s="50"/>
      <c r="Y29" s="50"/>
    </row>
    <row r="30" spans="2:25" s="11" customFormat="1" ht="13.15">
      <c r="B30" s="57">
        <v>45473</v>
      </c>
      <c r="C30" s="11">
        <v>2.9580000000000002</v>
      </c>
      <c r="D30" s="58">
        <v>2.532</v>
      </c>
      <c r="E30" s="59">
        <f>VLOOKUP(tblEuroYieldsPivoted[[#This Row],[Date]],$J$7:$K$910,2,FALSE)</f>
        <v>3.1739999999999999</v>
      </c>
      <c r="F30" s="60">
        <f>_xlfn.XLOOKUP(tblEuroYieldsPivoted[[#This Row],[Date]],$M$8:$M$901,$N$8:$N$901, NA())</f>
        <v>2.7930000000000001</v>
      </c>
      <c r="G30" s="11">
        <v>3.4249999999999998</v>
      </c>
      <c r="J30" s="61">
        <v>45473</v>
      </c>
      <c r="K30" s="60">
        <v>3.1739999999999999</v>
      </c>
      <c r="M30" s="61">
        <v>45473</v>
      </c>
      <c r="N30" s="60">
        <v>2.7930000000000001</v>
      </c>
      <c r="P30" s="50"/>
      <c r="Q30" s="50"/>
      <c r="R30" s="50"/>
      <c r="S30" s="50"/>
      <c r="T30" s="50"/>
      <c r="U30" s="50"/>
      <c r="V30" s="50"/>
      <c r="W30" s="50"/>
      <c r="X30" s="50"/>
      <c r="Y30" s="50"/>
    </row>
    <row r="31" spans="2:25" s="11" customFormat="1" ht="13.15">
      <c r="B31" s="57">
        <v>45466</v>
      </c>
      <c r="C31" s="11">
        <v>3.0209999999999999</v>
      </c>
      <c r="D31" s="58">
        <v>2.4700000000000002</v>
      </c>
      <c r="E31" s="59">
        <f>VLOOKUP(tblEuroYieldsPivoted[[#This Row],[Date]],$J$7:$K$910,2,FALSE)</f>
        <v>3.2709999999999999</v>
      </c>
      <c r="F31" s="60">
        <f>_xlfn.XLOOKUP(tblEuroYieldsPivoted[[#This Row],[Date]],$M$8:$M$901,$N$8:$N$901, NA())</f>
        <v>2.7930000000000001</v>
      </c>
      <c r="G31" s="11">
        <v>3.53</v>
      </c>
      <c r="J31" s="61">
        <v>45466</v>
      </c>
      <c r="K31" s="60">
        <v>3.2709999999999999</v>
      </c>
      <c r="M31" s="61">
        <v>45466</v>
      </c>
      <c r="N31" s="60">
        <v>2.7930000000000001</v>
      </c>
      <c r="P31" s="50"/>
      <c r="Q31" s="50"/>
      <c r="R31" s="50"/>
      <c r="S31" s="50"/>
      <c r="T31" s="50"/>
      <c r="U31" s="50"/>
      <c r="V31" s="50"/>
      <c r="W31" s="50"/>
      <c r="X31" s="50"/>
      <c r="Y31" s="50"/>
    </row>
    <row r="32" spans="2:25" s="11" customFormat="1" ht="13.15">
      <c r="B32" s="57">
        <v>45459</v>
      </c>
      <c r="C32" s="11">
        <v>2.9380000000000002</v>
      </c>
      <c r="D32" s="58">
        <v>2.399</v>
      </c>
      <c r="E32" s="59">
        <f>VLOOKUP(tblEuroYieldsPivoted[[#This Row],[Date]],$J$7:$K$910,2,FALSE)</f>
        <v>3.173</v>
      </c>
      <c r="F32" s="60">
        <f>_xlfn.XLOOKUP(tblEuroYieldsPivoted[[#This Row],[Date]],$M$8:$M$901,$N$8:$N$901, NA())</f>
        <v>2.714</v>
      </c>
      <c r="G32" s="11">
        <v>3.4460000000000002</v>
      </c>
      <c r="J32" s="61">
        <v>45459</v>
      </c>
      <c r="K32" s="60">
        <v>3.173</v>
      </c>
      <c r="M32" s="61">
        <v>45459</v>
      </c>
      <c r="N32" s="60">
        <v>2.714</v>
      </c>
      <c r="P32" s="50"/>
      <c r="Q32" s="50"/>
      <c r="R32" s="50"/>
      <c r="S32" s="50"/>
      <c r="T32" s="50"/>
      <c r="U32" s="50"/>
      <c r="V32" s="50"/>
      <c r="W32" s="50"/>
      <c r="X32" s="50"/>
      <c r="Y32" s="50"/>
    </row>
    <row r="33" spans="2:25" s="11" customFormat="1" ht="13.15">
      <c r="B33" s="57">
        <v>45452</v>
      </c>
      <c r="C33" s="11">
        <v>2.923</v>
      </c>
      <c r="D33" s="58">
        <v>2.3719999999999999</v>
      </c>
      <c r="E33" s="59">
        <f>VLOOKUP(tblEuroYieldsPivoted[[#This Row],[Date]],$J$7:$K$910,2,FALSE)</f>
        <v>3.1880000000000002</v>
      </c>
      <c r="F33" s="60">
        <f>_xlfn.XLOOKUP(tblEuroYieldsPivoted[[#This Row],[Date]],$M$8:$M$901,$N$8:$N$901, NA())</f>
        <v>2.7040000000000002</v>
      </c>
      <c r="G33" s="11">
        <v>3.4409999999999998</v>
      </c>
      <c r="J33" s="61">
        <v>45452</v>
      </c>
      <c r="K33" s="60">
        <v>3.1880000000000002</v>
      </c>
      <c r="M33" s="61">
        <v>45452</v>
      </c>
      <c r="N33" s="60">
        <v>2.7040000000000002</v>
      </c>
      <c r="P33" s="50"/>
      <c r="Q33" s="50"/>
      <c r="R33" s="50"/>
      <c r="S33" s="50"/>
      <c r="T33" s="50"/>
      <c r="U33" s="50"/>
      <c r="V33" s="50"/>
      <c r="W33" s="50"/>
      <c r="X33" s="50"/>
      <c r="Y33" s="50"/>
    </row>
    <row r="34" spans="2:25" s="11" customFormat="1" ht="13.15">
      <c r="B34" s="57">
        <v>45445</v>
      </c>
      <c r="C34" s="11">
        <v>2.9769999999999999</v>
      </c>
      <c r="D34" s="58">
        <v>2.681</v>
      </c>
      <c r="E34" s="59">
        <f>VLOOKUP(tblEuroYieldsPivoted[[#This Row],[Date]],$J$7:$K$910,2,FALSE)</f>
        <v>3.2719999999999998</v>
      </c>
      <c r="F34" s="60">
        <f>_xlfn.XLOOKUP(tblEuroYieldsPivoted[[#This Row],[Date]],$M$8:$M$901,$N$8:$N$901, NA())</f>
        <v>2.9079999999999999</v>
      </c>
      <c r="G34" s="11">
        <v>3.53</v>
      </c>
      <c r="J34" s="61">
        <v>45445</v>
      </c>
      <c r="K34" s="60">
        <v>3.2719999999999998</v>
      </c>
      <c r="M34" s="61">
        <v>45445</v>
      </c>
      <c r="N34" s="60">
        <v>2.9079999999999999</v>
      </c>
      <c r="P34" s="50"/>
      <c r="Q34" s="50"/>
      <c r="R34" s="50"/>
      <c r="S34" s="50"/>
      <c r="T34" s="50"/>
      <c r="U34" s="50"/>
      <c r="V34" s="50"/>
      <c r="W34" s="50"/>
      <c r="X34" s="50"/>
      <c r="Y34" s="50"/>
    </row>
    <row r="35" spans="2:25" s="11" customFormat="1" ht="13.15">
      <c r="B35" s="57">
        <v>45438</v>
      </c>
      <c r="C35" s="11">
        <v>2.9929999999999999</v>
      </c>
      <c r="D35" s="58">
        <v>2.718</v>
      </c>
      <c r="E35" s="59">
        <f>VLOOKUP(tblEuroYieldsPivoted[[#This Row],[Date]],$J$7:$K$910,2,FALSE)</f>
        <v>3.2410000000000001</v>
      </c>
      <c r="F35" s="60">
        <f>_xlfn.XLOOKUP(tblEuroYieldsPivoted[[#This Row],[Date]],$M$8:$M$901,$N$8:$N$901, NA())</f>
        <v>2.9489999999999998</v>
      </c>
      <c r="G35" s="11">
        <v>3.4990000000000001</v>
      </c>
      <c r="J35" s="61">
        <v>45438</v>
      </c>
      <c r="K35" s="60">
        <v>3.2410000000000001</v>
      </c>
      <c r="M35" s="61">
        <v>45438</v>
      </c>
      <c r="N35" s="60">
        <v>2.9489999999999998</v>
      </c>
      <c r="P35" s="50"/>
      <c r="Q35" s="50"/>
      <c r="R35" s="50"/>
      <c r="S35" s="50"/>
      <c r="T35" s="50"/>
      <c r="U35" s="50"/>
      <c r="V35" s="50"/>
      <c r="W35" s="50"/>
      <c r="X35" s="50"/>
      <c r="Y35" s="50"/>
    </row>
    <row r="36" spans="2:25" s="11" customFormat="1" ht="13.15">
      <c r="B36" s="57">
        <v>45431</v>
      </c>
      <c r="C36" s="11">
        <v>2.9359999999999999</v>
      </c>
      <c r="D36" s="58">
        <v>2.649</v>
      </c>
      <c r="E36" s="59">
        <f>VLOOKUP(tblEuroYieldsPivoted[[#This Row],[Date]],$J$7:$K$910,2,FALSE)</f>
        <v>3.226</v>
      </c>
      <c r="F36" s="60">
        <f t="shared" ref="F36:F72" si="0">VLOOKUP(B36,$M$8:$N$901,2,FALSE)</f>
        <v>2.8740000000000001</v>
      </c>
      <c r="G36" s="11">
        <v>3.456</v>
      </c>
      <c r="J36" s="61">
        <v>45431</v>
      </c>
      <c r="K36" s="60">
        <v>3.226</v>
      </c>
      <c r="M36" s="61">
        <v>45431</v>
      </c>
      <c r="N36" s="60">
        <v>2.8740000000000001</v>
      </c>
      <c r="P36" s="50"/>
      <c r="Q36" s="50"/>
      <c r="R36" s="50"/>
      <c r="S36" s="50"/>
      <c r="T36" s="50"/>
      <c r="U36" s="50"/>
      <c r="V36" s="50"/>
      <c r="W36" s="50"/>
      <c r="X36" s="50"/>
      <c r="Y36" s="50"/>
    </row>
    <row r="37" spans="2:25" s="11" customFormat="1" ht="13.15">
      <c r="B37" s="57">
        <v>45424</v>
      </c>
      <c r="C37" s="11">
        <v>2.8490000000000002</v>
      </c>
      <c r="D37" s="58">
        <v>2.5630000000000002</v>
      </c>
      <c r="E37" s="59">
        <f>VLOOKUP(tblEuroYieldsPivoted[[#This Row],[Date]],$J$7:$K$910,2,FALSE)</f>
        <v>3.117</v>
      </c>
      <c r="F37" s="60">
        <f t="shared" si="0"/>
        <v>2.7850000000000001</v>
      </c>
      <c r="G37" s="11">
        <v>3.3530000000000002</v>
      </c>
      <c r="J37" s="61">
        <v>45424</v>
      </c>
      <c r="K37" s="60">
        <v>3.117</v>
      </c>
      <c r="M37" s="61">
        <v>45424</v>
      </c>
      <c r="N37" s="60">
        <v>2.7850000000000001</v>
      </c>
      <c r="P37" s="50"/>
      <c r="Q37" s="50"/>
      <c r="R37" s="50"/>
      <c r="S37" s="50"/>
      <c r="T37" s="50"/>
      <c r="U37" s="50"/>
      <c r="V37" s="50"/>
      <c r="W37" s="50"/>
      <c r="X37" s="50"/>
      <c r="Y37" s="50"/>
    </row>
    <row r="38" spans="2:25" s="11" customFormat="1" ht="13.15">
      <c r="B38" s="57">
        <v>45417</v>
      </c>
      <c r="C38" s="11">
        <v>2.8450000000000002</v>
      </c>
      <c r="D38" s="58">
        <v>2.5550000000000002</v>
      </c>
      <c r="E38" s="59">
        <f>VLOOKUP(tblEuroYieldsPivoted[[#This Row],[Date]],$J$7:$K$910,2,FALSE)</f>
        <v>3.1429999999999998</v>
      </c>
      <c r="F38" s="60">
        <f t="shared" si="0"/>
        <v>2.8090000000000002</v>
      </c>
      <c r="G38" s="11">
        <v>3.3879999999999999</v>
      </c>
      <c r="J38" s="61">
        <v>45417</v>
      </c>
      <c r="K38" s="60">
        <v>3.1429999999999998</v>
      </c>
      <c r="M38" s="61">
        <v>45417</v>
      </c>
      <c r="N38" s="60">
        <v>2.8090000000000002</v>
      </c>
      <c r="P38" s="50"/>
      <c r="Q38" s="50"/>
      <c r="R38" s="50"/>
      <c r="S38" s="50"/>
      <c r="T38" s="50"/>
      <c r="U38" s="50"/>
      <c r="V38" s="50"/>
      <c r="W38" s="50"/>
      <c r="X38" s="50"/>
      <c r="Y38" s="50"/>
    </row>
    <row r="39" spans="2:25" s="11" customFormat="1" ht="13.15">
      <c r="B39" s="57">
        <v>45410</v>
      </c>
      <c r="C39" s="11">
        <v>2.8029999999999999</v>
      </c>
      <c r="D39" s="58">
        <v>2.5179999999999998</v>
      </c>
      <c r="E39" s="59">
        <f>VLOOKUP(tblEuroYieldsPivoted[[#This Row],[Date]],$J$7:$K$910,2,FALSE)</f>
        <v>3.1659999999999999</v>
      </c>
      <c r="F39" s="60">
        <f t="shared" si="0"/>
        <v>2.7650000000000001</v>
      </c>
      <c r="G39" s="11">
        <v>3.3610000000000002</v>
      </c>
      <c r="J39" s="61">
        <v>45410</v>
      </c>
      <c r="K39" s="60">
        <v>3.1659999999999999</v>
      </c>
      <c r="M39" s="61">
        <v>45410</v>
      </c>
      <c r="N39" s="60">
        <v>2.7650000000000001</v>
      </c>
      <c r="P39" s="50"/>
      <c r="Q39" s="50"/>
      <c r="R39" s="50"/>
      <c r="S39" s="50"/>
      <c r="T39" s="50"/>
      <c r="U39" s="50"/>
      <c r="V39" s="50"/>
      <c r="W39" s="50"/>
      <c r="X39" s="50"/>
      <c r="Y39" s="50"/>
    </row>
    <row r="40" spans="2:25" s="11" customFormat="1" ht="13.15">
      <c r="B40" s="57">
        <v>45403</v>
      </c>
      <c r="C40" s="11">
        <v>2.91</v>
      </c>
      <c r="D40" s="58">
        <v>2.589</v>
      </c>
      <c r="E40" s="59">
        <f>VLOOKUP(tblEuroYieldsPivoted[[#This Row],[Date]],$J$7:$K$910,2,FALSE)</f>
        <v>3.1280000000000001</v>
      </c>
      <c r="F40" s="60">
        <f t="shared" si="0"/>
        <v>2.847</v>
      </c>
      <c r="G40" s="11">
        <v>3.4420000000000002</v>
      </c>
      <c r="J40" s="61">
        <v>45403</v>
      </c>
      <c r="K40" s="60">
        <v>3.1280000000000001</v>
      </c>
      <c r="M40" s="61">
        <v>45403</v>
      </c>
      <c r="N40" s="60">
        <v>2.847</v>
      </c>
      <c r="P40" s="50"/>
      <c r="Q40" s="50"/>
      <c r="R40" s="50"/>
      <c r="S40" s="50"/>
      <c r="T40" s="50"/>
      <c r="U40" s="50"/>
      <c r="V40" s="50"/>
      <c r="W40" s="50"/>
      <c r="X40" s="50"/>
      <c r="Y40" s="50"/>
    </row>
    <row r="41" spans="2:25" s="11" customFormat="1" ht="13.15">
      <c r="B41" s="57">
        <v>45396</v>
      </c>
      <c r="C41" s="11">
        <v>2.859</v>
      </c>
      <c r="D41" s="58">
        <v>2.5310000000000001</v>
      </c>
      <c r="E41" s="59">
        <f>VLOOKUP(tblEuroYieldsPivoted[[#This Row],[Date]],$J$7:$K$910,2,FALSE)</f>
        <v>3.1269999999999998</v>
      </c>
      <c r="F41" s="60">
        <f t="shared" si="0"/>
        <v>2.8069999999999999</v>
      </c>
      <c r="G41" s="11">
        <v>3.4580000000000002</v>
      </c>
      <c r="J41" s="61">
        <v>45396</v>
      </c>
      <c r="K41" s="60">
        <v>3.1269999999999998</v>
      </c>
      <c r="M41" s="61">
        <v>45396</v>
      </c>
      <c r="N41" s="60">
        <v>2.8069999999999999</v>
      </c>
      <c r="P41" s="50"/>
      <c r="Q41" s="50"/>
      <c r="R41" s="50"/>
      <c r="S41" s="50"/>
      <c r="T41" s="50"/>
      <c r="U41" s="50"/>
      <c r="V41" s="50"/>
      <c r="W41" s="50"/>
      <c r="X41" s="50"/>
      <c r="Y41" s="50"/>
    </row>
    <row r="42" spans="2:25" s="11" customFormat="1" ht="13.15">
      <c r="B42" s="57">
        <v>45389</v>
      </c>
      <c r="C42" s="11">
        <v>2.6970000000000001</v>
      </c>
      <c r="D42" s="58">
        <v>2.363</v>
      </c>
      <c r="E42" s="59">
        <f>VLOOKUP(tblEuroYieldsPivoted[[#This Row],[Date]],$J$7:$K$910,2,FALSE)</f>
        <v>2.9260000000000002</v>
      </c>
      <c r="F42" s="60">
        <f t="shared" si="0"/>
        <v>2.625</v>
      </c>
      <c r="G42" s="11">
        <v>3.2719999999999998</v>
      </c>
      <c r="J42" s="61">
        <v>45389</v>
      </c>
      <c r="K42" s="60">
        <v>2.9260000000000002</v>
      </c>
      <c r="M42" s="61">
        <v>45389</v>
      </c>
      <c r="N42" s="60">
        <v>2.625</v>
      </c>
      <c r="P42" s="50"/>
      <c r="Q42" s="50"/>
      <c r="R42" s="50"/>
      <c r="S42" s="50"/>
      <c r="T42" s="50"/>
      <c r="U42" s="50"/>
      <c r="V42" s="50"/>
    </row>
    <row r="43" spans="2:25" s="11" customFormat="1" ht="13.15">
      <c r="B43" s="57">
        <v>45382</v>
      </c>
      <c r="C43" s="11">
        <v>2.7170000000000001</v>
      </c>
      <c r="D43" s="58">
        <v>2.39</v>
      </c>
      <c r="E43" s="59">
        <f>VLOOKUP(tblEuroYieldsPivoted[[#This Row],[Date]],$J$7:$K$910,2,FALSE)</f>
        <v>2.9390000000000001</v>
      </c>
      <c r="F43" s="60">
        <f t="shared" si="0"/>
        <v>2.6549999999999998</v>
      </c>
      <c r="G43" s="11">
        <v>3.3050000000000002</v>
      </c>
      <c r="J43" s="61">
        <v>45382</v>
      </c>
      <c r="K43" s="60">
        <v>2.9390000000000001</v>
      </c>
      <c r="M43" s="61">
        <v>45382</v>
      </c>
      <c r="N43" s="60">
        <v>2.6549999999999998</v>
      </c>
      <c r="P43" s="50"/>
      <c r="Q43" s="50"/>
      <c r="R43" s="50"/>
      <c r="S43" s="50"/>
      <c r="T43" s="50"/>
      <c r="U43" s="50"/>
      <c r="V43" s="50"/>
    </row>
    <row r="44" spans="2:25" s="11" customFormat="1" ht="13.15">
      <c r="B44" s="57">
        <v>45375</v>
      </c>
      <c r="C44" s="11">
        <v>2.65</v>
      </c>
      <c r="D44" s="58">
        <v>2.3149999999999999</v>
      </c>
      <c r="E44" s="59">
        <f>VLOOKUP(tblEuroYieldsPivoted[[#This Row],[Date]],$J$7:$K$910,2,FALSE)</f>
        <v>2.9129999999999998</v>
      </c>
      <c r="F44" s="60">
        <f t="shared" si="0"/>
        <v>2.58</v>
      </c>
      <c r="G44" s="11">
        <v>3.2229999999999999</v>
      </c>
      <c r="J44" s="61">
        <v>45375</v>
      </c>
      <c r="K44" s="60">
        <v>2.9129999999999998</v>
      </c>
      <c r="M44" s="61">
        <v>45375</v>
      </c>
      <c r="N44" s="60">
        <v>2.58</v>
      </c>
    </row>
    <row r="45" spans="2:25" s="11" customFormat="1" ht="13.15">
      <c r="B45" s="57">
        <v>45368</v>
      </c>
      <c r="C45" s="11">
        <v>2.6280000000000001</v>
      </c>
      <c r="D45" s="58">
        <v>2.33</v>
      </c>
      <c r="E45" s="59">
        <f>VLOOKUP(tblEuroYieldsPivoted[[#This Row],[Date]],$J$7:$K$910,2,FALSE)</f>
        <v>2.9020000000000001</v>
      </c>
      <c r="F45" s="60">
        <f t="shared" si="0"/>
        <v>2.5510000000000002</v>
      </c>
      <c r="G45" s="11">
        <v>3.1829999999999998</v>
      </c>
      <c r="J45" s="61">
        <v>45368</v>
      </c>
      <c r="K45" s="60">
        <v>2.9020000000000001</v>
      </c>
      <c r="M45" s="61">
        <v>45368</v>
      </c>
      <c r="N45" s="60">
        <v>2.5510000000000002</v>
      </c>
    </row>
    <row r="46" spans="2:25" s="11" customFormat="1" ht="13.15">
      <c r="B46" s="57">
        <v>45361</v>
      </c>
      <c r="C46" s="11">
        <v>2.7330000000000001</v>
      </c>
      <c r="D46" s="58">
        <v>2.4649999999999999</v>
      </c>
      <c r="E46" s="59">
        <f>VLOOKUP(tblEuroYieldsPivoted[[#This Row],[Date]],$J$7:$K$910,2,FALSE)</f>
        <v>2.956</v>
      </c>
      <c r="F46" s="60">
        <f t="shared" si="0"/>
        <v>2.6520000000000001</v>
      </c>
      <c r="G46" s="11">
        <v>3.2559999999999998</v>
      </c>
      <c r="J46" s="61">
        <v>45361</v>
      </c>
      <c r="K46" s="60">
        <v>2.956</v>
      </c>
      <c r="M46" s="61">
        <v>45361</v>
      </c>
      <c r="N46" s="60">
        <v>2.6520000000000001</v>
      </c>
    </row>
    <row r="47" spans="2:25" s="11" customFormat="1" ht="13.15">
      <c r="B47" s="57">
        <v>45354</v>
      </c>
      <c r="C47" s="11">
        <v>2.5670000000000002</v>
      </c>
      <c r="D47" s="58">
        <v>2.2770000000000001</v>
      </c>
      <c r="E47" s="59">
        <f>VLOOKUP(tblEuroYieldsPivoted[[#This Row],[Date]],$J$7:$K$910,2,FALSE)</f>
        <v>2.774</v>
      </c>
      <c r="F47" s="60">
        <f t="shared" si="0"/>
        <v>2.4870000000000001</v>
      </c>
      <c r="G47" s="11">
        <v>3.1190000000000002</v>
      </c>
      <c r="J47" s="61">
        <v>45354</v>
      </c>
      <c r="K47" s="60">
        <v>2.774</v>
      </c>
      <c r="M47" s="61">
        <v>45354</v>
      </c>
      <c r="N47" s="60">
        <v>2.4870000000000001</v>
      </c>
    </row>
    <row r="48" spans="2:25" s="11" customFormat="1" ht="13.15">
      <c r="B48" s="57">
        <v>45347</v>
      </c>
      <c r="C48" s="11">
        <v>2.7530000000000001</v>
      </c>
      <c r="D48" s="58">
        <v>2.4279999999999999</v>
      </c>
      <c r="E48" s="59">
        <f>VLOOKUP(tblEuroYieldsPivoted[[#This Row],[Date]],$J$7:$K$910,2,FALSE)</f>
        <v>3.077</v>
      </c>
      <c r="F48" s="60">
        <f t="shared" si="0"/>
        <v>2.6509999999999998</v>
      </c>
      <c r="G48" s="11">
        <v>3.4060000000000001</v>
      </c>
      <c r="J48" s="61">
        <v>45347</v>
      </c>
      <c r="K48" s="60">
        <v>3.077</v>
      </c>
      <c r="M48" s="61">
        <v>45347</v>
      </c>
      <c r="N48" s="60">
        <v>2.6509999999999998</v>
      </c>
    </row>
    <row r="49" spans="2:14" s="11" customFormat="1" ht="13.15">
      <c r="B49" s="57">
        <v>45340</v>
      </c>
      <c r="C49" s="11">
        <v>2.681</v>
      </c>
      <c r="D49" s="58">
        <v>2.3740000000000001</v>
      </c>
      <c r="E49" s="59">
        <f>VLOOKUP(tblEuroYieldsPivoted[[#This Row],[Date]],$J$7:$K$910,2,FALSE)</f>
        <v>2.976</v>
      </c>
      <c r="F49" s="60">
        <f t="shared" si="0"/>
        <v>2.609</v>
      </c>
      <c r="G49" s="11">
        <v>3.3450000000000002</v>
      </c>
      <c r="J49" s="61">
        <v>45340</v>
      </c>
      <c r="K49" s="60">
        <v>2.976</v>
      </c>
      <c r="M49" s="61">
        <v>45340</v>
      </c>
      <c r="N49" s="60">
        <v>2.609</v>
      </c>
    </row>
    <row r="50" spans="2:14" s="11" customFormat="1" ht="13.15">
      <c r="B50" s="57">
        <v>45333</v>
      </c>
      <c r="C50" s="11">
        <v>2.7109999999999999</v>
      </c>
      <c r="D50" s="58">
        <v>2.3879999999999999</v>
      </c>
      <c r="E50" s="59">
        <f>VLOOKUP(tblEuroYieldsPivoted[[#This Row],[Date]],$J$7:$K$910,2,FALSE)</f>
        <v>2.992</v>
      </c>
      <c r="F50" s="60">
        <f t="shared" si="0"/>
        <v>2.62</v>
      </c>
      <c r="G50" s="11">
        <v>3.375</v>
      </c>
      <c r="J50" s="61">
        <v>45333</v>
      </c>
      <c r="K50" s="60">
        <v>2.992</v>
      </c>
      <c r="M50" s="61">
        <v>45333</v>
      </c>
      <c r="N50" s="60">
        <v>2.62</v>
      </c>
    </row>
    <row r="51" spans="2:14" s="11" customFormat="1" ht="13.15">
      <c r="B51" s="57">
        <v>45326</v>
      </c>
      <c r="C51" s="11">
        <v>2.6539999999999999</v>
      </c>
      <c r="D51" s="58">
        <v>2.3319999999999999</v>
      </c>
      <c r="E51" s="59">
        <f>VLOOKUP(tblEuroYieldsPivoted[[#This Row],[Date]],$J$7:$K$910,2,FALSE)</f>
        <v>2.9420000000000002</v>
      </c>
      <c r="F51" s="60">
        <f t="shared" si="0"/>
        <v>2.6190000000000002</v>
      </c>
      <c r="G51" s="11">
        <v>3.4220000000000002</v>
      </c>
      <c r="J51" s="61">
        <v>45326</v>
      </c>
      <c r="K51" s="60">
        <v>2.9420000000000002</v>
      </c>
      <c r="M51" s="61">
        <v>45326</v>
      </c>
      <c r="N51" s="60">
        <v>2.6190000000000002</v>
      </c>
    </row>
    <row r="52" spans="2:14" s="11" customFormat="1" ht="13.15">
      <c r="B52" s="57">
        <v>45319</v>
      </c>
      <c r="C52" s="11">
        <v>2.4740000000000002</v>
      </c>
      <c r="D52" s="58">
        <v>2.1509999999999998</v>
      </c>
      <c r="E52" s="59">
        <f>VLOOKUP(tblEuroYieldsPivoted[[#This Row],[Date]],$J$7:$K$910,2,FALSE)</f>
        <v>2.8090000000000002</v>
      </c>
      <c r="F52" s="60">
        <f t="shared" si="0"/>
        <v>2.4390000000000001</v>
      </c>
      <c r="G52" s="11">
        <v>3.234</v>
      </c>
      <c r="J52" s="61">
        <v>45319</v>
      </c>
      <c r="K52" s="60">
        <v>2.8090000000000002</v>
      </c>
      <c r="M52" s="61">
        <v>45319</v>
      </c>
      <c r="N52" s="60">
        <v>2.4390000000000001</v>
      </c>
    </row>
    <row r="53" spans="2:14" s="11" customFormat="1" ht="13.15">
      <c r="B53" s="57">
        <v>45312</v>
      </c>
      <c r="C53" s="11">
        <v>2.492</v>
      </c>
      <c r="D53" s="58">
        <v>2.194</v>
      </c>
      <c r="E53" s="59">
        <f>VLOOKUP(tblEuroYieldsPivoted[[#This Row],[Date]],$J$7:$K$910,2,FALSE)</f>
        <v>2.7759999999999998</v>
      </c>
      <c r="F53" s="60">
        <f t="shared" si="0"/>
        <v>2.4649999999999999</v>
      </c>
      <c r="G53" s="11">
        <v>3.22</v>
      </c>
      <c r="J53" s="61">
        <v>45312</v>
      </c>
      <c r="K53" s="60">
        <v>2.7759999999999998</v>
      </c>
      <c r="M53" s="61">
        <v>45312</v>
      </c>
      <c r="N53" s="60">
        <v>2.4649999999999999</v>
      </c>
    </row>
    <row r="54" spans="2:14" s="11" customFormat="1" ht="13.15">
      <c r="B54" s="57">
        <v>45305</v>
      </c>
      <c r="C54" s="11">
        <v>2.5710000000000002</v>
      </c>
      <c r="D54" s="58">
        <v>2.2789999999999999</v>
      </c>
      <c r="E54" s="59">
        <f>VLOOKUP(tblEuroYieldsPivoted[[#This Row],[Date]],$J$7:$K$910,2,FALSE)</f>
        <v>2.87</v>
      </c>
      <c r="F54" s="60">
        <f t="shared" si="0"/>
        <v>2.548</v>
      </c>
      <c r="G54" s="11">
        <v>3.319</v>
      </c>
      <c r="J54" s="61">
        <v>45305</v>
      </c>
      <c r="K54" s="60">
        <v>2.87</v>
      </c>
      <c r="M54" s="61">
        <v>45305</v>
      </c>
      <c r="N54" s="60">
        <v>2.548</v>
      </c>
    </row>
    <row r="55" spans="2:14" s="11" customFormat="1" ht="13.15">
      <c r="B55" s="57">
        <v>45298</v>
      </c>
      <c r="C55" s="11">
        <v>2.3809999999999998</v>
      </c>
      <c r="D55" s="58">
        <v>2.0699999999999998</v>
      </c>
      <c r="E55" s="59">
        <f>VLOOKUP(tblEuroYieldsPivoted[[#This Row],[Date]],$J$7:$K$910,2,FALSE)</f>
        <v>2.694</v>
      </c>
      <c r="F55" s="60">
        <f t="shared" si="0"/>
        <v>2.302</v>
      </c>
      <c r="G55" s="11">
        <v>3.1389999999999998</v>
      </c>
      <c r="J55" s="61">
        <v>45298</v>
      </c>
      <c r="K55" s="60">
        <v>2.694</v>
      </c>
      <c r="M55" s="61">
        <v>45298</v>
      </c>
      <c r="N55" s="60">
        <v>2.302</v>
      </c>
    </row>
    <row r="56" spans="2:14" s="11" customFormat="1" ht="13.15">
      <c r="B56" s="57">
        <v>45291</v>
      </c>
      <c r="C56" s="11">
        <v>2.4129999999999998</v>
      </c>
      <c r="D56" s="58">
        <v>2.09</v>
      </c>
      <c r="E56" s="59">
        <f>VLOOKUP(tblEuroYieldsPivoted[[#This Row],[Date]],$J$7:$K$910,2,FALSE)</f>
        <v>2.7869999999999999</v>
      </c>
      <c r="F56" s="60">
        <f t="shared" si="0"/>
        <v>2.3559999999999999</v>
      </c>
      <c r="G56" s="11">
        <v>3.2570000000000001</v>
      </c>
      <c r="J56" s="61">
        <v>45291</v>
      </c>
      <c r="K56" s="60">
        <v>2.7869999999999999</v>
      </c>
      <c r="M56" s="61">
        <v>45291</v>
      </c>
      <c r="N56" s="60">
        <v>2.3559999999999999</v>
      </c>
    </row>
    <row r="57" spans="2:14" s="11" customFormat="1" ht="13.15">
      <c r="B57" s="57">
        <v>45284</v>
      </c>
      <c r="C57" s="11">
        <v>2.226</v>
      </c>
      <c r="D57" s="58">
        <v>1.9450000000000001</v>
      </c>
      <c r="E57" s="59">
        <f>VLOOKUP(tblEuroYieldsPivoted[[#This Row],[Date]],$J$7:$K$910,2,FALSE)</f>
        <v>2.6019999999999999</v>
      </c>
      <c r="F57" s="60">
        <f t="shared" si="0"/>
        <v>2.1789999999999998</v>
      </c>
      <c r="G57" s="11">
        <v>3.0880000000000001</v>
      </c>
      <c r="J57" s="61">
        <v>45284</v>
      </c>
      <c r="K57" s="60">
        <v>2.6019999999999999</v>
      </c>
      <c r="M57" s="61">
        <v>45284</v>
      </c>
      <c r="N57" s="60">
        <v>2.1789999999999998</v>
      </c>
    </row>
    <row r="58" spans="2:14" s="11" customFormat="1" ht="13.15">
      <c r="B58" s="57">
        <v>45277</v>
      </c>
      <c r="C58" s="11">
        <v>2.177</v>
      </c>
      <c r="D58" s="58">
        <v>1.903</v>
      </c>
      <c r="E58" s="59">
        <f>VLOOKUP(tblEuroYieldsPivoted[[#This Row],[Date]],$J$7:$K$910,2,FALSE)</f>
        <v>2.5129999999999999</v>
      </c>
      <c r="F58" s="60">
        <f t="shared" si="0"/>
        <v>2.1320000000000001</v>
      </c>
      <c r="G58" s="11">
        <v>2.9580000000000002</v>
      </c>
      <c r="J58" s="61">
        <v>45277</v>
      </c>
      <c r="K58" s="60">
        <v>2.5129999999999999</v>
      </c>
      <c r="M58" s="61">
        <v>45277</v>
      </c>
      <c r="N58" s="60">
        <v>2.1320000000000001</v>
      </c>
    </row>
    <row r="59" spans="2:14" s="11" customFormat="1" ht="13.15">
      <c r="B59" s="57">
        <v>45270</v>
      </c>
      <c r="C59" s="11">
        <v>2.3039999999999998</v>
      </c>
      <c r="D59" s="58">
        <v>1.9950000000000001</v>
      </c>
      <c r="E59" s="59">
        <f>VLOOKUP(tblEuroYieldsPivoted[[#This Row],[Date]],$J$7:$K$910,2,FALSE)</f>
        <v>2.7530000000000001</v>
      </c>
      <c r="F59" s="60">
        <f t="shared" si="0"/>
        <v>2.2719999999999998</v>
      </c>
      <c r="G59" s="11">
        <v>3.19</v>
      </c>
      <c r="J59" s="61">
        <v>45270</v>
      </c>
      <c r="K59" s="60">
        <v>2.7530000000000001</v>
      </c>
      <c r="M59" s="61">
        <v>45270</v>
      </c>
      <c r="N59" s="60">
        <v>2.2719999999999998</v>
      </c>
    </row>
    <row r="60" spans="2:14" s="11" customFormat="1" ht="13.15">
      <c r="B60" s="57">
        <v>45263</v>
      </c>
      <c r="C60" s="11">
        <v>2.552</v>
      </c>
      <c r="D60" s="58">
        <v>2.2280000000000002</v>
      </c>
      <c r="E60" s="59">
        <f>VLOOKUP(tblEuroYieldsPivoted[[#This Row],[Date]],$J$7:$K$910,2,FALSE)</f>
        <v>2.9630000000000001</v>
      </c>
      <c r="F60" s="60">
        <f t="shared" si="0"/>
        <v>2.544</v>
      </c>
      <c r="G60" s="11">
        <v>3.488</v>
      </c>
      <c r="J60" s="61">
        <v>45263</v>
      </c>
      <c r="K60" s="60">
        <v>2.9630000000000001</v>
      </c>
      <c r="M60" s="61">
        <v>45263</v>
      </c>
      <c r="N60" s="60">
        <v>2.544</v>
      </c>
    </row>
    <row r="61" spans="2:14" s="11" customFormat="1" ht="13.15">
      <c r="B61" s="57">
        <v>45256</v>
      </c>
      <c r="C61" s="11">
        <v>2.5990000000000002</v>
      </c>
      <c r="D61" s="58">
        <v>2.2599999999999998</v>
      </c>
      <c r="E61" s="59">
        <f>VLOOKUP(tblEuroYieldsPivoted[[#This Row],[Date]],$J$7:$K$910,2,FALSE)</f>
        <v>3.1040000000000001</v>
      </c>
      <c r="F61" s="60">
        <f t="shared" si="0"/>
        <v>2.569</v>
      </c>
      <c r="G61" s="11">
        <v>3.452</v>
      </c>
      <c r="J61" s="61">
        <v>45256</v>
      </c>
      <c r="K61" s="60">
        <v>3.1040000000000001</v>
      </c>
      <c r="M61" s="61">
        <v>45256</v>
      </c>
      <c r="N61" s="60">
        <v>2.569</v>
      </c>
    </row>
    <row r="62" spans="2:14" s="11" customFormat="1" ht="13.15">
      <c r="B62" s="57">
        <v>45249</v>
      </c>
      <c r="C62" s="11">
        <v>2.9430000000000001</v>
      </c>
      <c r="D62" s="58">
        <v>2.62</v>
      </c>
      <c r="E62" s="59">
        <f>VLOOKUP(tblEuroYieldsPivoted[[#This Row],[Date]],$J$7:$K$910,2,FALSE)</f>
        <v>3.3519999999999999</v>
      </c>
      <c r="F62" s="60">
        <f t="shared" si="0"/>
        <v>2.9260000000000002</v>
      </c>
      <c r="G62" s="11">
        <v>3.77</v>
      </c>
      <c r="J62" s="61">
        <v>45249</v>
      </c>
      <c r="K62" s="60">
        <v>3.3519999999999999</v>
      </c>
      <c r="M62" s="61">
        <v>45249</v>
      </c>
      <c r="N62" s="60">
        <v>2.9260000000000002</v>
      </c>
    </row>
    <row r="63" spans="2:14" s="11" customFormat="1" ht="13.15">
      <c r="B63" s="57">
        <v>45242</v>
      </c>
      <c r="C63" s="11">
        <v>2.8809999999999998</v>
      </c>
      <c r="D63" s="58">
        <v>2.5310000000000001</v>
      </c>
      <c r="E63" s="59">
        <f>VLOOKUP(tblEuroYieldsPivoted[[#This Row],[Date]],$J$7:$K$910,2,FALSE)</f>
        <v>3.3740000000000001</v>
      </c>
      <c r="F63" s="60">
        <f t="shared" si="0"/>
        <v>2.8559999999999999</v>
      </c>
      <c r="G63" s="11">
        <v>3.7109999999999999</v>
      </c>
      <c r="J63" s="61">
        <v>45242</v>
      </c>
      <c r="K63" s="60">
        <v>3.3740000000000001</v>
      </c>
      <c r="M63" s="61">
        <v>45242</v>
      </c>
      <c r="N63" s="60">
        <v>2.8559999999999999</v>
      </c>
    </row>
    <row r="64" spans="2:14" s="11" customFormat="1" ht="13.15">
      <c r="B64" s="57">
        <v>45235</v>
      </c>
      <c r="C64" s="11">
        <v>3.0169999999999999</v>
      </c>
      <c r="D64" s="58">
        <v>2.649</v>
      </c>
      <c r="E64" s="59">
        <f>VLOOKUP(tblEuroYieldsPivoted[[#This Row],[Date]],$J$7:$K$910,2,FALSE)</f>
        <v>3.48</v>
      </c>
      <c r="F64" s="60">
        <f t="shared" si="0"/>
        <v>3.0009999999999999</v>
      </c>
      <c r="G64" s="11">
        <v>3.9209999999999998</v>
      </c>
      <c r="J64" s="61">
        <v>45235</v>
      </c>
      <c r="K64" s="60">
        <v>3.48</v>
      </c>
      <c r="M64" s="61">
        <v>45235</v>
      </c>
      <c r="N64" s="60">
        <v>3.0009999999999999</v>
      </c>
    </row>
    <row r="65" spans="2:14" s="11" customFormat="1" ht="13.15">
      <c r="B65" s="57">
        <v>45228</v>
      </c>
      <c r="C65" s="11">
        <v>2.92</v>
      </c>
      <c r="D65" s="58">
        <v>2.5379999999999998</v>
      </c>
      <c r="E65" s="59">
        <f>VLOOKUP(tblEuroYieldsPivoted[[#This Row],[Date]],$J$7:$K$910,2,FALSE)</f>
        <v>3.456</v>
      </c>
      <c r="F65" s="60">
        <f t="shared" si="0"/>
        <v>2.8969999999999998</v>
      </c>
      <c r="G65" s="11">
        <v>3.839</v>
      </c>
      <c r="J65" s="61">
        <v>45228</v>
      </c>
      <c r="K65" s="60">
        <v>3.456</v>
      </c>
      <c r="M65" s="61">
        <v>45228</v>
      </c>
      <c r="N65" s="60">
        <v>2.8969999999999998</v>
      </c>
    </row>
    <row r="66" spans="2:14" s="11" customFormat="1" ht="13.15">
      <c r="B66" s="57">
        <v>45221</v>
      </c>
      <c r="C66" s="11">
        <v>3.0819999999999999</v>
      </c>
      <c r="D66" s="58">
        <v>2.6840000000000002</v>
      </c>
      <c r="E66" s="59">
        <f>VLOOKUP(tblEuroYieldsPivoted[[#This Row],[Date]],$J$7:$K$910,2,FALSE)</f>
        <v>3.68</v>
      </c>
      <c r="F66" s="60">
        <f t="shared" si="0"/>
        <v>3.0649999999999999</v>
      </c>
      <c r="G66" s="11">
        <v>4.1470000000000002</v>
      </c>
      <c r="J66" s="61">
        <v>45221</v>
      </c>
      <c r="K66" s="60">
        <v>3.68</v>
      </c>
      <c r="M66" s="61">
        <v>45221</v>
      </c>
      <c r="N66" s="60">
        <v>3.0649999999999999</v>
      </c>
    </row>
    <row r="67" spans="2:14" s="11" customFormat="1" ht="13.15">
      <c r="B67" s="57">
        <v>45214</v>
      </c>
      <c r="C67" s="11">
        <v>3.173</v>
      </c>
      <c r="D67" s="58">
        <v>2.7759999999999998</v>
      </c>
      <c r="E67" s="59">
        <f>VLOOKUP(tblEuroYieldsPivoted[[#This Row],[Date]],$J$7:$K$910,2,FALSE)</f>
        <v>3.8849999999999998</v>
      </c>
      <c r="F67" s="60">
        <f t="shared" si="0"/>
        <v>3.16</v>
      </c>
      <c r="G67" s="11">
        <v>4.29</v>
      </c>
      <c r="J67" s="61">
        <v>45214</v>
      </c>
      <c r="K67" s="60">
        <v>3.8849999999999998</v>
      </c>
      <c r="M67" s="61">
        <v>45214</v>
      </c>
      <c r="N67" s="60">
        <v>3.16</v>
      </c>
    </row>
    <row r="68" spans="2:14" s="11" customFormat="1" ht="13.15">
      <c r="B68" s="57">
        <v>45207</v>
      </c>
      <c r="C68" s="11">
        <v>3.0920000000000001</v>
      </c>
      <c r="D68" s="58">
        <v>2.6749999999999998</v>
      </c>
      <c r="E68" s="59">
        <f>VLOOKUP(tblEuroYieldsPivoted[[#This Row],[Date]],$J$7:$K$910,2,FALSE)</f>
        <v>3.7709999999999999</v>
      </c>
      <c r="F68" s="60">
        <f t="shared" si="0"/>
        <v>3.0680000000000001</v>
      </c>
      <c r="G68" s="11">
        <v>4.18</v>
      </c>
      <c r="J68" s="61">
        <v>45207</v>
      </c>
      <c r="K68" s="60">
        <v>3.7709999999999999</v>
      </c>
      <c r="M68" s="61">
        <v>45207</v>
      </c>
      <c r="N68" s="60">
        <v>3.0680000000000001</v>
      </c>
    </row>
    <row r="69" spans="2:14" s="11" customFormat="1" ht="13.15">
      <c r="B69" s="57">
        <v>45200</v>
      </c>
      <c r="C69" s="11">
        <v>3.1829999999999998</v>
      </c>
      <c r="D69" s="58">
        <v>2.7570000000000001</v>
      </c>
      <c r="E69" s="59">
        <f>VLOOKUP(tblEuroYieldsPivoted[[#This Row],[Date]],$J$7:$K$910,2,FALSE)</f>
        <v>3.875</v>
      </c>
      <c r="F69" s="60">
        <f t="shared" si="0"/>
        <v>3.1579999999999999</v>
      </c>
      <c r="G69" s="11">
        <v>4.2729999999999997</v>
      </c>
      <c r="J69" s="61">
        <v>45200</v>
      </c>
      <c r="K69" s="60">
        <v>3.875</v>
      </c>
      <c r="M69" s="61">
        <v>45200</v>
      </c>
      <c r="N69" s="60">
        <v>3.1579999999999999</v>
      </c>
    </row>
    <row r="70" spans="2:14" s="11" customFormat="1" ht="13.15">
      <c r="B70" s="57">
        <v>45193</v>
      </c>
      <c r="C70" s="11">
        <v>3.169</v>
      </c>
      <c r="D70" s="58">
        <v>2.774</v>
      </c>
      <c r="E70" s="59">
        <f>VLOOKUP(tblEuroYieldsPivoted[[#This Row],[Date]],$J$7:$K$910,2,FALSE)</f>
        <v>3.867</v>
      </c>
      <c r="F70" s="60">
        <f t="shared" si="0"/>
        <v>3.1389999999999998</v>
      </c>
      <c r="G70" s="11">
        <v>4.2009999999999996</v>
      </c>
      <c r="J70" s="61">
        <v>45193</v>
      </c>
      <c r="K70" s="60">
        <v>3.867</v>
      </c>
      <c r="M70" s="61">
        <v>45193</v>
      </c>
      <c r="N70" s="60">
        <v>3.1389999999999998</v>
      </c>
    </row>
    <row r="71" spans="2:14" s="11" customFormat="1" ht="13.15">
      <c r="B71" s="57">
        <v>45186</v>
      </c>
      <c r="C71" s="11">
        <v>3.113</v>
      </c>
      <c r="D71" s="58">
        <v>2.7450000000000001</v>
      </c>
      <c r="E71" s="59">
        <f>VLOOKUP(tblEuroYieldsPivoted[[#This Row],[Date]],$J$7:$K$910,2,FALSE)</f>
        <v>3.8490000000000002</v>
      </c>
      <c r="F71" s="60">
        <f t="shared" si="0"/>
        <v>3.097</v>
      </c>
      <c r="G71" s="11">
        <v>4.056</v>
      </c>
      <c r="J71" s="61">
        <v>45186</v>
      </c>
      <c r="K71" s="60">
        <v>3.8490000000000002</v>
      </c>
      <c r="M71" s="61">
        <v>45186</v>
      </c>
      <c r="N71" s="60">
        <v>3.097</v>
      </c>
    </row>
    <row r="72" spans="2:14" s="11" customFormat="1" ht="13.15">
      <c r="B72" s="57">
        <v>45179</v>
      </c>
      <c r="C72" s="11">
        <v>3.06</v>
      </c>
      <c r="D72" s="58">
        <v>2.6859999999999999</v>
      </c>
      <c r="E72" s="59">
        <f>VLOOKUP(tblEuroYieldsPivoted[[#This Row],[Date]],$J$7:$K$910,2,FALSE)</f>
        <v>3.7170000000000001</v>
      </c>
      <c r="F72" s="60">
        <f t="shared" si="0"/>
        <v>3.052</v>
      </c>
      <c r="G72" s="11">
        <v>3.9750000000000001</v>
      </c>
      <c r="J72" s="61">
        <v>45179</v>
      </c>
      <c r="K72" s="60">
        <v>3.7170000000000001</v>
      </c>
      <c r="M72" s="61">
        <v>45179</v>
      </c>
      <c r="N72" s="60">
        <v>3.052</v>
      </c>
    </row>
    <row r="73" spans="2:14" s="11" customFormat="1" ht="13.15">
      <c r="B73" s="57">
        <v>45172</v>
      </c>
      <c r="C73" s="11">
        <v>2.968</v>
      </c>
      <c r="D73" s="58">
        <v>2.6030000000000002</v>
      </c>
      <c r="E73" s="59">
        <f>VLOOKUP(tblEuroYieldsPivoted[[#This Row],[Date]],$J$7:$K$910,2,FALSE)</f>
        <v>3.6280000000000001</v>
      </c>
      <c r="F73" s="60">
        <f t="shared" ref="F73:F136" si="1">VLOOKUP(B73,$M$8:$N$901,2,FALSE)</f>
        <v>2.9550000000000001</v>
      </c>
      <c r="G73" s="11">
        <v>3.851</v>
      </c>
      <c r="J73" s="61">
        <v>45172</v>
      </c>
      <c r="K73" s="60">
        <v>3.6280000000000001</v>
      </c>
      <c r="M73" s="61">
        <v>45172</v>
      </c>
      <c r="N73" s="60">
        <v>2.9550000000000001</v>
      </c>
    </row>
    <row r="74" spans="2:14" s="11" customFormat="1" ht="13.15">
      <c r="B74" s="57">
        <v>45165</v>
      </c>
      <c r="C74" s="11">
        <v>2.8780000000000001</v>
      </c>
      <c r="D74" s="58">
        <v>2.5259999999999998</v>
      </c>
      <c r="E74" s="59">
        <f>VLOOKUP(tblEuroYieldsPivoted[[#This Row],[Date]],$J$7:$K$910,2,FALSE)</f>
        <v>3.4929999999999999</v>
      </c>
      <c r="F74" s="60">
        <f t="shared" si="1"/>
        <v>2.859</v>
      </c>
      <c r="G74" s="11">
        <v>3.754</v>
      </c>
      <c r="J74" s="61">
        <v>45165</v>
      </c>
      <c r="K74" s="60">
        <v>3.4929999999999999</v>
      </c>
      <c r="M74" s="61">
        <v>45165</v>
      </c>
      <c r="N74" s="60">
        <v>2.859</v>
      </c>
    </row>
    <row r="75" spans="2:14" s="11" customFormat="1" ht="13.15">
      <c r="B75" s="57">
        <v>45158</v>
      </c>
      <c r="C75" s="11">
        <v>2.9260000000000002</v>
      </c>
      <c r="D75" s="58">
        <v>2.5819999999999999</v>
      </c>
      <c r="E75" s="59">
        <f>VLOOKUP(tblEuroYieldsPivoted[[#This Row],[Date]],$J$7:$K$910,2,FALSE)</f>
        <v>3.5270000000000001</v>
      </c>
      <c r="F75" s="60">
        <f t="shared" si="1"/>
        <v>2.8860000000000001</v>
      </c>
      <c r="G75" s="11">
        <v>3.794</v>
      </c>
      <c r="J75" s="61">
        <v>45158</v>
      </c>
      <c r="K75" s="60">
        <v>3.5270000000000001</v>
      </c>
      <c r="M75" s="61">
        <v>45158</v>
      </c>
      <c r="N75" s="60">
        <v>2.8860000000000001</v>
      </c>
    </row>
    <row r="76" spans="2:14" s="11" customFormat="1" ht="13.15">
      <c r="B76" s="57">
        <v>45151</v>
      </c>
      <c r="C76" s="11">
        <v>2.9860000000000002</v>
      </c>
      <c r="D76" s="58">
        <v>2.629</v>
      </c>
      <c r="E76" s="59">
        <f>VLOOKUP(tblEuroYieldsPivoted[[#This Row],[Date]],$J$7:$K$910,2,FALSE)</f>
        <v>3.601</v>
      </c>
      <c r="F76" s="60">
        <f t="shared" si="1"/>
        <v>2.9460000000000002</v>
      </c>
      <c r="G76" s="11">
        <v>3.8580000000000001</v>
      </c>
      <c r="J76" s="61">
        <v>45151</v>
      </c>
      <c r="K76" s="60">
        <v>3.601</v>
      </c>
      <c r="M76" s="61">
        <v>45151</v>
      </c>
      <c r="N76" s="60">
        <v>2.9460000000000002</v>
      </c>
    </row>
    <row r="77" spans="2:14" s="11" customFormat="1" ht="13.15">
      <c r="B77" s="57">
        <v>45144</v>
      </c>
      <c r="C77" s="11">
        <v>2.9780000000000002</v>
      </c>
      <c r="D77" s="58">
        <v>2.6269999999999998</v>
      </c>
      <c r="E77" s="59">
        <f>VLOOKUP(tblEuroYieldsPivoted[[#This Row],[Date]],$J$7:$K$910,2,FALSE)</f>
        <v>3.53</v>
      </c>
      <c r="F77" s="60">
        <f t="shared" si="1"/>
        <v>2.9430000000000001</v>
      </c>
      <c r="G77" s="11">
        <v>3.7869999999999999</v>
      </c>
      <c r="J77" s="61">
        <v>45144</v>
      </c>
      <c r="K77" s="60">
        <v>3.53</v>
      </c>
      <c r="M77" s="61">
        <v>45144</v>
      </c>
      <c r="N77" s="60">
        <v>2.9430000000000001</v>
      </c>
    </row>
    <row r="78" spans="2:14" s="11" customFormat="1" ht="13.15">
      <c r="B78" s="57">
        <v>45137</v>
      </c>
      <c r="C78" s="11">
        <v>2.9159999999999999</v>
      </c>
      <c r="D78" s="58">
        <v>2.5939999999999999</v>
      </c>
      <c r="E78" s="59">
        <f>VLOOKUP(tblEuroYieldsPivoted[[#This Row],[Date]],$J$7:$K$910,2,FALSE)</f>
        <v>3.5</v>
      </c>
      <c r="F78" s="60">
        <f t="shared" si="1"/>
        <v>2.891</v>
      </c>
      <c r="G78" s="11">
        <v>3.7080000000000002</v>
      </c>
      <c r="J78" s="61">
        <v>45137</v>
      </c>
      <c r="K78" s="60">
        <v>3.5</v>
      </c>
      <c r="M78" s="61">
        <v>45137</v>
      </c>
      <c r="N78" s="60">
        <v>2.891</v>
      </c>
    </row>
    <row r="79" spans="2:14" s="11" customFormat="1" ht="13.15">
      <c r="B79" s="57">
        <v>45130</v>
      </c>
      <c r="C79" s="11">
        <v>2.891</v>
      </c>
      <c r="D79" s="58">
        <v>2.56</v>
      </c>
      <c r="E79" s="59">
        <f>VLOOKUP(tblEuroYieldsPivoted[[#This Row],[Date]],$J$7:$K$910,2,FALSE)</f>
        <v>3.5110000000000001</v>
      </c>
      <c r="F79" s="60">
        <f t="shared" si="1"/>
        <v>2.86</v>
      </c>
      <c r="G79" s="11">
        <v>3.6429999999999998</v>
      </c>
      <c r="J79" s="61">
        <v>45130</v>
      </c>
      <c r="K79" s="60">
        <v>3.5110000000000001</v>
      </c>
      <c r="M79" s="61">
        <v>45130</v>
      </c>
      <c r="N79" s="60">
        <v>2.86</v>
      </c>
    </row>
    <row r="80" spans="2:14" s="11" customFormat="1" ht="13.15">
      <c r="B80" s="57">
        <v>45123</v>
      </c>
      <c r="C80" s="11">
        <v>2.903</v>
      </c>
      <c r="D80" s="58">
        <v>2.57</v>
      </c>
      <c r="E80" s="59">
        <f>VLOOKUP(tblEuroYieldsPivoted[[#This Row],[Date]],$J$7:$K$910,2,FALSE)</f>
        <v>3.516</v>
      </c>
      <c r="F80" s="60">
        <f t="shared" si="1"/>
        <v>2.8740000000000001</v>
      </c>
      <c r="G80" s="11">
        <v>3.6589999999999998</v>
      </c>
      <c r="J80" s="61">
        <v>45123</v>
      </c>
      <c r="K80" s="60">
        <v>3.516</v>
      </c>
      <c r="M80" s="61">
        <v>45123</v>
      </c>
      <c r="N80" s="60">
        <v>2.8740000000000001</v>
      </c>
    </row>
    <row r="81" spans="2:14" s="11" customFormat="1" ht="13.15">
      <c r="B81" s="57">
        <v>45116</v>
      </c>
      <c r="C81" s="11">
        <v>2.97</v>
      </c>
      <c r="D81" s="58">
        <v>2.6280000000000001</v>
      </c>
      <c r="E81" s="59">
        <f>VLOOKUP(tblEuroYieldsPivoted[[#This Row],[Date]],$J$7:$K$910,2,FALSE)</f>
        <v>3.5539999999999998</v>
      </c>
      <c r="F81" s="60">
        <f t="shared" si="1"/>
        <v>2.9529999999999998</v>
      </c>
      <c r="G81" s="11">
        <v>3.75</v>
      </c>
      <c r="J81" s="61">
        <v>45116</v>
      </c>
      <c r="K81" s="60">
        <v>3.5539999999999998</v>
      </c>
      <c r="M81" s="61">
        <v>45116</v>
      </c>
      <c r="N81" s="60">
        <v>2.9529999999999998</v>
      </c>
    </row>
    <row r="82" spans="2:14" s="11" customFormat="1" ht="13.15">
      <c r="B82" s="57">
        <v>45109</v>
      </c>
      <c r="C82" s="11">
        <v>3.0920000000000001</v>
      </c>
      <c r="D82" s="58">
        <v>2.7559999999999998</v>
      </c>
      <c r="E82" s="59">
        <f>VLOOKUP(tblEuroYieldsPivoted[[#This Row],[Date]],$J$7:$K$910,2,FALSE)</f>
        <v>3.7160000000000002</v>
      </c>
      <c r="F82" s="60">
        <f t="shared" si="1"/>
        <v>3.056</v>
      </c>
      <c r="G82" s="11">
        <v>3.9060000000000001</v>
      </c>
      <c r="J82" s="61">
        <v>45109</v>
      </c>
      <c r="K82" s="60">
        <v>3.7160000000000002</v>
      </c>
      <c r="M82" s="61">
        <v>45109</v>
      </c>
      <c r="N82" s="60">
        <v>3.056</v>
      </c>
    </row>
    <row r="83" spans="2:14" s="11" customFormat="1" ht="13.15">
      <c r="B83" s="57">
        <v>45102</v>
      </c>
      <c r="C83" s="11">
        <v>2.899</v>
      </c>
      <c r="D83" s="58">
        <v>2.5819999999999999</v>
      </c>
      <c r="E83" s="59">
        <f>VLOOKUP(tblEuroYieldsPivoted[[#This Row],[Date]],$J$7:$K$910,2,FALSE)</f>
        <v>3.5539999999999998</v>
      </c>
      <c r="F83" s="60">
        <f t="shared" si="1"/>
        <v>2.8849999999999998</v>
      </c>
      <c r="G83" s="11">
        <v>3.7559999999999998</v>
      </c>
      <c r="J83" s="61">
        <v>45102</v>
      </c>
      <c r="K83" s="60">
        <v>3.5539999999999998</v>
      </c>
      <c r="M83" s="61">
        <v>45102</v>
      </c>
      <c r="N83" s="60">
        <v>2.8849999999999998</v>
      </c>
    </row>
    <row r="84" spans="2:14" s="11" customFormat="1" ht="13.15">
      <c r="B84" s="57">
        <v>45095</v>
      </c>
      <c r="C84" s="11">
        <v>2.827</v>
      </c>
      <c r="D84" s="58">
        <v>2.5179999999999998</v>
      </c>
      <c r="E84" s="59">
        <f>VLOOKUP(tblEuroYieldsPivoted[[#This Row],[Date]],$J$7:$K$910,2,FALSE)</f>
        <v>3.3780000000000001</v>
      </c>
      <c r="F84" s="60">
        <f t="shared" si="1"/>
        <v>2.8559999999999999</v>
      </c>
      <c r="G84" s="11">
        <v>3.633</v>
      </c>
      <c r="J84" s="61">
        <v>45095</v>
      </c>
      <c r="K84" s="60">
        <v>3.3780000000000001</v>
      </c>
      <c r="M84" s="61">
        <v>45095</v>
      </c>
      <c r="N84" s="60">
        <v>2.8559999999999999</v>
      </c>
    </row>
    <row r="85" spans="2:14" s="11" customFormat="1" ht="13.15">
      <c r="B85" s="57">
        <v>45088</v>
      </c>
      <c r="C85" s="11">
        <v>2.887</v>
      </c>
      <c r="D85" s="58">
        <v>2.59</v>
      </c>
      <c r="E85" s="59">
        <f>VLOOKUP(tblEuroYieldsPivoted[[#This Row],[Date]],$J$7:$K$910,2,FALSE)</f>
        <v>3.4670000000000001</v>
      </c>
      <c r="F85" s="60">
        <f t="shared" si="1"/>
        <v>2.859</v>
      </c>
      <c r="G85" s="11">
        <v>3.6120000000000001</v>
      </c>
      <c r="J85" s="61">
        <v>45088</v>
      </c>
      <c r="K85" s="60">
        <v>3.4670000000000001</v>
      </c>
      <c r="M85" s="61">
        <v>45088</v>
      </c>
      <c r="N85" s="60">
        <v>2.859</v>
      </c>
    </row>
    <row r="86" spans="2:14" s="11" customFormat="1" ht="13.15">
      <c r="B86" s="57">
        <v>45081</v>
      </c>
      <c r="C86" s="11">
        <v>2.7650000000000001</v>
      </c>
      <c r="D86" s="58">
        <v>2.423</v>
      </c>
      <c r="E86" s="59">
        <f>VLOOKUP(tblEuroYieldsPivoted[[#This Row],[Date]],$J$7:$K$910,2,FALSE)</f>
        <v>3.2530000000000001</v>
      </c>
      <c r="F86" s="60">
        <f t="shared" si="1"/>
        <v>2.7610000000000001</v>
      </c>
      <c r="G86" s="11">
        <v>3.5449999999999999</v>
      </c>
      <c r="J86" s="61">
        <v>45081</v>
      </c>
      <c r="K86" s="60">
        <v>3.2530000000000001</v>
      </c>
      <c r="M86" s="61">
        <v>45081</v>
      </c>
      <c r="N86" s="60">
        <v>2.7610000000000001</v>
      </c>
    </row>
    <row r="87" spans="2:14" s="11" customFormat="1" ht="13.15">
      <c r="B87" s="57">
        <v>45074</v>
      </c>
      <c r="C87" s="11">
        <v>2.6739999999999999</v>
      </c>
      <c r="D87" s="58">
        <v>2.331</v>
      </c>
      <c r="E87" s="59">
        <f>VLOOKUP(tblEuroYieldsPivoted[[#This Row],[Date]],$J$7:$K$910,2,FALSE)</f>
        <v>3.2879999999999998</v>
      </c>
      <c r="F87" s="60">
        <f t="shared" si="1"/>
        <v>2.6709999999999998</v>
      </c>
      <c r="G87" s="11">
        <v>3.464</v>
      </c>
      <c r="J87" s="61">
        <v>45074</v>
      </c>
      <c r="K87" s="60">
        <v>3.2879999999999998</v>
      </c>
      <c r="M87" s="61">
        <v>45074</v>
      </c>
      <c r="N87" s="60">
        <v>2.6709999999999998</v>
      </c>
    </row>
    <row r="88" spans="2:14" s="11" customFormat="1" ht="13.15">
      <c r="B88" s="57">
        <v>45067</v>
      </c>
      <c r="C88" s="11">
        <v>2.9009999999999998</v>
      </c>
      <c r="D88" s="58">
        <v>2.5539999999999998</v>
      </c>
      <c r="E88" s="59">
        <f>VLOOKUP(tblEuroYieldsPivoted[[#This Row],[Date]],$J$7:$K$910,2,FALSE)</f>
        <v>3.5049999999999999</v>
      </c>
      <c r="F88" s="60">
        <f t="shared" si="1"/>
        <v>2.875</v>
      </c>
      <c r="G88" s="11">
        <v>3.8660000000000001</v>
      </c>
      <c r="J88" s="61">
        <v>45067</v>
      </c>
      <c r="K88" s="60">
        <v>3.5049999999999999</v>
      </c>
      <c r="M88" s="61">
        <v>45067</v>
      </c>
      <c r="N88" s="60">
        <v>2.875</v>
      </c>
    </row>
    <row r="89" spans="2:14" s="11" customFormat="1" ht="13.15">
      <c r="B89" s="57">
        <v>45060</v>
      </c>
      <c r="C89" s="11">
        <v>2.76</v>
      </c>
      <c r="D89" s="58">
        <v>2.403</v>
      </c>
      <c r="E89" s="59">
        <f>VLOOKUP(tblEuroYieldsPivoted[[#This Row],[Date]],$J$7:$K$910,2,FALSE)</f>
        <v>3.6709999999999998</v>
      </c>
      <c r="F89" s="60">
        <f t="shared" si="1"/>
        <v>2.7370000000000001</v>
      </c>
      <c r="G89" s="11">
        <v>3.7240000000000002</v>
      </c>
      <c r="J89" s="61">
        <v>45060</v>
      </c>
      <c r="K89" s="60">
        <v>3.6709999999999998</v>
      </c>
      <c r="M89" s="61">
        <v>45060</v>
      </c>
      <c r="N89" s="60">
        <v>2.7370000000000001</v>
      </c>
    </row>
    <row r="90" spans="2:14" s="11" customFormat="1" ht="13.15">
      <c r="B90" s="57">
        <v>45053</v>
      </c>
      <c r="C90" s="11">
        <v>2.5779999999999998</v>
      </c>
      <c r="D90" s="58">
        <v>2.21</v>
      </c>
      <c r="E90" s="59">
        <f>VLOOKUP(tblEuroYieldsPivoted[[#This Row],[Date]],$J$7:$K$910,2,FALSE)</f>
        <v>3.569</v>
      </c>
      <c r="F90" s="60">
        <f t="shared" si="1"/>
        <v>2.556</v>
      </c>
      <c r="G90" s="11">
        <v>3.5510000000000002</v>
      </c>
      <c r="J90" s="61">
        <v>45053</v>
      </c>
      <c r="K90" s="60">
        <v>3.569</v>
      </c>
      <c r="M90" s="61">
        <v>45053</v>
      </c>
      <c r="N90" s="60">
        <v>2.556</v>
      </c>
    </row>
    <row r="91" spans="2:14" s="11" customFormat="1" ht="13.15">
      <c r="B91" s="57">
        <v>45046</v>
      </c>
      <c r="C91" s="11">
        <v>2.5910000000000002</v>
      </c>
      <c r="D91" s="58">
        <v>2.2370000000000001</v>
      </c>
      <c r="E91" s="59">
        <f>VLOOKUP(tblEuroYieldsPivoted[[#This Row],[Date]],$J$7:$K$910,2,FALSE)</f>
        <v>3.625</v>
      </c>
      <c r="F91" s="60">
        <f t="shared" si="1"/>
        <v>2.5489999999999999</v>
      </c>
      <c r="G91" s="11">
        <v>3.6240000000000001</v>
      </c>
      <c r="J91" s="61">
        <v>45046</v>
      </c>
      <c r="K91" s="60">
        <v>3.625</v>
      </c>
      <c r="M91" s="61">
        <v>45046</v>
      </c>
      <c r="N91" s="60">
        <v>2.5489999999999999</v>
      </c>
    </row>
    <row r="92" spans="2:14" s="11" customFormat="1" ht="13.15">
      <c r="B92" s="57">
        <v>45039</v>
      </c>
      <c r="C92" s="11">
        <v>2.649</v>
      </c>
      <c r="D92" s="58">
        <v>2.3149999999999999</v>
      </c>
      <c r="E92" s="59">
        <f>VLOOKUP(tblEuroYieldsPivoted[[#This Row],[Date]],$J$7:$K$910,2,FALSE)</f>
        <v>3.8050000000000002</v>
      </c>
      <c r="F92" s="60">
        <f t="shared" si="1"/>
        <v>2.5910000000000002</v>
      </c>
      <c r="G92" s="11">
        <v>3.8149999999999999</v>
      </c>
      <c r="J92" s="61">
        <v>45039</v>
      </c>
      <c r="K92" s="60">
        <v>3.8050000000000002</v>
      </c>
      <c r="M92" s="61">
        <v>45039</v>
      </c>
      <c r="N92" s="60">
        <v>2.5910000000000002</v>
      </c>
    </row>
    <row r="93" spans="2:14" s="11" customFormat="1" ht="13.15">
      <c r="B93" s="57">
        <v>45032</v>
      </c>
      <c r="C93" s="11">
        <v>2.8620000000000001</v>
      </c>
      <c r="D93" s="58">
        <v>2.5249999999999999</v>
      </c>
      <c r="E93" s="59">
        <f>VLOOKUP(tblEuroYieldsPivoted[[#This Row],[Date]],$J$7:$K$910,2,FALSE)</f>
        <v>3.9</v>
      </c>
      <c r="F93" s="60">
        <f t="shared" si="1"/>
        <v>2.786</v>
      </c>
      <c r="G93" s="11">
        <v>3.8450000000000002</v>
      </c>
      <c r="J93" s="61">
        <v>45032</v>
      </c>
      <c r="K93" s="60">
        <v>3.9</v>
      </c>
      <c r="M93" s="61">
        <v>45032</v>
      </c>
      <c r="N93" s="60">
        <v>2.786</v>
      </c>
    </row>
    <row r="94" spans="2:14" s="11" customFormat="1" ht="13.15">
      <c r="B94" s="57">
        <v>45025</v>
      </c>
      <c r="C94" s="11">
        <v>2.8029999999999999</v>
      </c>
      <c r="D94" s="58">
        <v>2.4620000000000002</v>
      </c>
      <c r="E94" s="59">
        <f>VLOOKUP(tblEuroYieldsPivoted[[#This Row],[Date]],$J$7:$K$910,2,FALSE)</f>
        <v>3.839</v>
      </c>
      <c r="F94" s="60">
        <f t="shared" si="1"/>
        <v>2.7919999999999998</v>
      </c>
      <c r="G94" s="11">
        <v>3.766</v>
      </c>
      <c r="J94" s="61">
        <v>45025</v>
      </c>
      <c r="K94" s="60">
        <v>3.839</v>
      </c>
      <c r="M94" s="61">
        <v>45025</v>
      </c>
      <c r="N94" s="60">
        <v>2.7919999999999998</v>
      </c>
    </row>
    <row r="95" spans="2:14" s="11" customFormat="1" ht="13.15">
      <c r="B95" s="57">
        <v>45018</v>
      </c>
      <c r="C95" s="11">
        <v>2.512</v>
      </c>
      <c r="D95" s="58">
        <v>2.1739999999999999</v>
      </c>
      <c r="E95" s="59">
        <f>VLOOKUP(tblEuroYieldsPivoted[[#This Row],[Date]],$J$7:$K$910,2,FALSE)</f>
        <v>3.835</v>
      </c>
      <c r="F95" s="60">
        <f t="shared" si="1"/>
        <v>2.5169999999999999</v>
      </c>
      <c r="G95" s="11">
        <v>3.5009999999999999</v>
      </c>
      <c r="J95" s="61">
        <v>45018</v>
      </c>
      <c r="K95" s="60">
        <v>3.835</v>
      </c>
      <c r="M95" s="61">
        <v>45018</v>
      </c>
      <c r="N95" s="60">
        <v>2.5169999999999999</v>
      </c>
    </row>
    <row r="96" spans="2:14" s="11" customFormat="1" ht="13.15">
      <c r="B96" s="57">
        <v>45011</v>
      </c>
      <c r="C96" s="11">
        <v>2.64</v>
      </c>
      <c r="D96" s="58">
        <v>2.3239999999999998</v>
      </c>
      <c r="E96" s="59">
        <f>VLOOKUP(tblEuroYieldsPivoted[[#This Row],[Date]],$J$7:$K$910,2,FALSE)</f>
        <v>3.7029999999999998</v>
      </c>
      <c r="F96" s="60">
        <f t="shared" si="1"/>
        <v>2.6509999999999998</v>
      </c>
      <c r="G96" s="11">
        <v>3.629</v>
      </c>
      <c r="J96" s="61">
        <v>45011</v>
      </c>
      <c r="K96" s="60">
        <v>3.7029999999999998</v>
      </c>
      <c r="M96" s="61">
        <v>45011</v>
      </c>
      <c r="N96" s="60">
        <v>2.6509999999999998</v>
      </c>
    </row>
    <row r="97" spans="2:14" s="11" customFormat="1" ht="13.15">
      <c r="B97" s="57">
        <v>45004</v>
      </c>
      <c r="C97" s="11">
        <v>2.4689999999999999</v>
      </c>
      <c r="D97" s="58">
        <v>2.0920000000000001</v>
      </c>
      <c r="E97" s="59">
        <f>VLOOKUP(tblEuroYieldsPivoted[[#This Row],[Date]],$J$7:$K$910,2,FALSE)</f>
        <v>3.5779999999999998</v>
      </c>
      <c r="F97" s="60">
        <f t="shared" si="1"/>
        <v>2.464</v>
      </c>
      <c r="G97" s="11">
        <v>3.4449999999999998</v>
      </c>
      <c r="J97" s="61">
        <v>45004</v>
      </c>
      <c r="K97" s="60">
        <v>3.5779999999999998</v>
      </c>
      <c r="M97" s="61">
        <v>45004</v>
      </c>
      <c r="N97" s="60">
        <v>2.464</v>
      </c>
    </row>
    <row r="98" spans="2:14" s="11" customFormat="1" ht="13.15">
      <c r="B98" s="57">
        <v>44997</v>
      </c>
      <c r="C98" s="11">
        <v>2.492</v>
      </c>
      <c r="D98" s="58">
        <v>2.13</v>
      </c>
      <c r="E98" s="59">
        <f>VLOOKUP(tblEuroYieldsPivoted[[#This Row],[Date]],$J$7:$K$910,2,FALSE)</f>
        <v>3.5979999999999999</v>
      </c>
      <c r="F98" s="60">
        <f t="shared" si="1"/>
        <v>2.4820000000000002</v>
      </c>
      <c r="G98" s="11">
        <v>3.5470000000000002</v>
      </c>
      <c r="J98" s="61">
        <v>44997</v>
      </c>
      <c r="K98" s="60">
        <v>3.5979999999999999</v>
      </c>
      <c r="M98" s="61">
        <v>44997</v>
      </c>
      <c r="N98" s="60">
        <v>2.4820000000000002</v>
      </c>
    </row>
    <row r="99" spans="2:14" s="11" customFormat="1" ht="13.15">
      <c r="B99" s="57">
        <v>44990</v>
      </c>
      <c r="C99" s="11">
        <v>2.9569999999999999</v>
      </c>
      <c r="D99" s="58">
        <v>2.625</v>
      </c>
      <c r="E99" s="59">
        <f>VLOOKUP(tblEuroYieldsPivoted[[#This Row],[Date]],$J$7:$K$910,2,FALSE)</f>
        <v>3.7440000000000002</v>
      </c>
      <c r="F99" s="60">
        <f t="shared" si="1"/>
        <v>2.891</v>
      </c>
      <c r="G99" s="11">
        <v>3.8660000000000001</v>
      </c>
      <c r="J99" s="61">
        <v>44990</v>
      </c>
      <c r="K99" s="60">
        <v>3.7440000000000002</v>
      </c>
      <c r="M99" s="61">
        <v>44990</v>
      </c>
      <c r="N99" s="60">
        <v>2.891</v>
      </c>
    </row>
    <row r="100" spans="2:14" s="11" customFormat="1" ht="13.15">
      <c r="B100" s="57">
        <v>44983</v>
      </c>
      <c r="C100" s="11">
        <v>3.145</v>
      </c>
      <c r="D100" s="58">
        <v>2.8319999999999999</v>
      </c>
      <c r="E100" s="59">
        <f>VLOOKUP(tblEuroYieldsPivoted[[#This Row],[Date]],$J$7:$K$910,2,FALSE)</f>
        <v>3.9590000000000001</v>
      </c>
      <c r="F100" s="60">
        <f t="shared" si="1"/>
        <v>3.125</v>
      </c>
      <c r="G100" s="11">
        <v>4.1449999999999996</v>
      </c>
      <c r="J100" s="61">
        <v>44983</v>
      </c>
      <c r="K100" s="60">
        <v>3.9590000000000001</v>
      </c>
      <c r="M100" s="61">
        <v>44983</v>
      </c>
      <c r="N100" s="60">
        <v>3.125</v>
      </c>
    </row>
    <row r="101" spans="2:14" s="11" customFormat="1" ht="13.15">
      <c r="B101" s="57">
        <v>44976</v>
      </c>
      <c r="C101" s="11">
        <v>2.9180000000000001</v>
      </c>
      <c r="D101" s="58">
        <v>2.6219999999999999</v>
      </c>
      <c r="E101" s="59">
        <f>VLOOKUP(tblEuroYieldsPivoted[[#This Row],[Date]],$J$7:$K$910,2,FALSE)</f>
        <v>3.855</v>
      </c>
      <c r="F101" s="60">
        <f t="shared" si="1"/>
        <v>2.8860000000000001</v>
      </c>
      <c r="G101" s="11">
        <v>3.9449999999999998</v>
      </c>
      <c r="J101" s="61">
        <v>44976</v>
      </c>
      <c r="K101" s="60">
        <v>3.855</v>
      </c>
      <c r="M101" s="61">
        <v>44976</v>
      </c>
      <c r="N101" s="60">
        <v>2.8860000000000001</v>
      </c>
    </row>
    <row r="102" spans="2:14" s="11" customFormat="1" ht="13.15">
      <c r="B102" s="57">
        <v>44969</v>
      </c>
      <c r="C102" s="11">
        <v>2.7879999999999998</v>
      </c>
      <c r="D102" s="58">
        <v>2.52</v>
      </c>
      <c r="E102" s="59">
        <f>VLOOKUP(tblEuroYieldsPivoted[[#This Row],[Date]],$J$7:$K$910,2,FALSE)</f>
        <v>3.613</v>
      </c>
      <c r="F102" s="60">
        <f t="shared" si="1"/>
        <v>2.7589999999999999</v>
      </c>
      <c r="G102" s="11">
        <v>3.7429999999999999</v>
      </c>
      <c r="J102" s="61">
        <v>44969</v>
      </c>
      <c r="K102" s="60">
        <v>3.613</v>
      </c>
      <c r="M102" s="61">
        <v>44969</v>
      </c>
      <c r="N102" s="60">
        <v>2.7589999999999999</v>
      </c>
    </row>
    <row r="103" spans="2:14" s="11" customFormat="1" ht="13.15">
      <c r="B103" s="57">
        <v>44962</v>
      </c>
      <c r="C103" s="11">
        <v>2.681</v>
      </c>
      <c r="D103" s="58">
        <v>2.3980000000000001</v>
      </c>
      <c r="E103" s="59">
        <f>VLOOKUP(tblEuroYieldsPivoted[[#This Row],[Date]],$J$7:$K$910,2,FALSE)</f>
        <v>3.4510000000000001</v>
      </c>
      <c r="F103" s="60">
        <f t="shared" si="1"/>
        <v>2.6560000000000001</v>
      </c>
      <c r="G103" s="11">
        <v>3.5979999999999999</v>
      </c>
      <c r="J103" s="61">
        <v>44962</v>
      </c>
      <c r="K103" s="60">
        <v>3.4510000000000001</v>
      </c>
      <c r="M103" s="61">
        <v>44962</v>
      </c>
      <c r="N103" s="60">
        <v>2.6560000000000001</v>
      </c>
    </row>
    <row r="104" spans="2:14" s="11" customFormat="1" ht="13.15">
      <c r="B104" s="57">
        <v>44955</v>
      </c>
      <c r="C104" s="11">
        <v>2.4700000000000002</v>
      </c>
      <c r="D104" s="58">
        <v>2.2000000000000002</v>
      </c>
      <c r="E104" s="59">
        <f>VLOOKUP(tblEuroYieldsPivoted[[#This Row],[Date]],$J$7:$K$910,2,FALSE)</f>
        <v>3.2080000000000002</v>
      </c>
      <c r="F104" s="60">
        <f t="shared" si="1"/>
        <v>2.4510000000000001</v>
      </c>
      <c r="G104" s="11">
        <v>3.3639999999999999</v>
      </c>
      <c r="J104" s="61">
        <v>44955</v>
      </c>
      <c r="K104" s="60">
        <v>3.2080000000000002</v>
      </c>
      <c r="M104" s="61">
        <v>44955</v>
      </c>
      <c r="N104" s="60">
        <v>2.4510000000000001</v>
      </c>
    </row>
    <row r="105" spans="2:14" s="11" customFormat="1" ht="13.15">
      <c r="B105" s="57">
        <v>44948</v>
      </c>
      <c r="C105" s="11">
        <v>2.5390000000000001</v>
      </c>
      <c r="D105" s="58">
        <v>2.2549999999999999</v>
      </c>
      <c r="E105" s="59">
        <f>VLOOKUP(tblEuroYieldsPivoted[[#This Row],[Date]],$J$7:$K$910,2,FALSE)</f>
        <v>3.3879999999999999</v>
      </c>
      <c r="F105" s="60">
        <f t="shared" si="1"/>
        <v>2.5379999999999998</v>
      </c>
      <c r="G105" s="11">
        <v>3.5880000000000001</v>
      </c>
      <c r="J105" s="61">
        <v>44948</v>
      </c>
      <c r="K105" s="60">
        <v>3.3879999999999999</v>
      </c>
      <c r="M105" s="61">
        <v>44948</v>
      </c>
      <c r="N105" s="60">
        <v>2.5379999999999998</v>
      </c>
    </row>
    <row r="106" spans="2:14" s="11" customFormat="1" ht="13.15">
      <c r="B106" s="57">
        <v>44941</v>
      </c>
      <c r="C106" s="11">
        <v>2.468</v>
      </c>
      <c r="D106" s="58">
        <v>2.2050000000000001</v>
      </c>
      <c r="E106" s="59">
        <f>VLOOKUP(tblEuroYieldsPivoted[[#This Row],[Date]],$J$7:$K$910,2,FALSE)</f>
        <v>3.35</v>
      </c>
      <c r="F106" s="60">
        <f t="shared" si="1"/>
        <v>2.4700000000000002</v>
      </c>
      <c r="G106" s="11">
        <v>3.4289999999999998</v>
      </c>
      <c r="J106" s="61">
        <v>44941</v>
      </c>
      <c r="K106" s="60">
        <v>3.35</v>
      </c>
      <c r="M106" s="61">
        <v>44941</v>
      </c>
      <c r="N106" s="60">
        <v>2.4700000000000002</v>
      </c>
    </row>
    <row r="107" spans="2:14" s="11" customFormat="1" ht="13.15">
      <c r="B107" s="57">
        <v>44934</v>
      </c>
      <c r="C107" s="11">
        <v>2.5009999999999999</v>
      </c>
      <c r="D107" s="58">
        <v>2.1819999999999999</v>
      </c>
      <c r="E107" s="59">
        <f>VLOOKUP(tblEuroYieldsPivoted[[#This Row],[Date]],$J$7:$K$910,2,FALSE)</f>
        <v>3.2869999999999999</v>
      </c>
      <c r="F107" s="60">
        <f t="shared" si="1"/>
        <v>2.488</v>
      </c>
      <c r="G107" s="11">
        <v>3.4350000000000001</v>
      </c>
      <c r="J107" s="61">
        <v>44934</v>
      </c>
      <c r="K107" s="60">
        <v>3.2869999999999999</v>
      </c>
      <c r="M107" s="61">
        <v>44934</v>
      </c>
      <c r="N107" s="60">
        <v>2.488</v>
      </c>
    </row>
    <row r="108" spans="2:14" s="11" customFormat="1" ht="13.15">
      <c r="B108" s="57">
        <v>44927</v>
      </c>
      <c r="C108" s="11">
        <v>2.5470000000000002</v>
      </c>
      <c r="D108" s="58">
        <v>2.2559999999999998</v>
      </c>
      <c r="E108" s="59">
        <f>VLOOKUP(tblEuroYieldsPivoted[[#This Row],[Date]],$J$7:$K$910,2,FALSE)</f>
        <v>3.5579999999999998</v>
      </c>
      <c r="F108" s="60">
        <f t="shared" si="1"/>
        <v>2.5430000000000001</v>
      </c>
      <c r="G108" s="11">
        <v>3.6280000000000001</v>
      </c>
      <c r="J108" s="61">
        <v>44927</v>
      </c>
      <c r="K108" s="60">
        <v>3.5579999999999998</v>
      </c>
      <c r="M108" s="61">
        <v>44927</v>
      </c>
      <c r="N108" s="60">
        <v>2.5430000000000001</v>
      </c>
    </row>
    <row r="109" spans="2:14" s="11" customFormat="1" ht="13.15">
      <c r="B109" s="57">
        <v>44920</v>
      </c>
      <c r="C109" s="11">
        <v>2.9</v>
      </c>
      <c r="D109" s="58">
        <v>2.5640000000000001</v>
      </c>
      <c r="E109" s="59">
        <f>VLOOKUP(tblEuroYieldsPivoted[[#This Row],[Date]],$J$7:$K$910,2,FALSE)</f>
        <v>3.7090000000000001</v>
      </c>
      <c r="F109" s="60">
        <f t="shared" si="1"/>
        <v>2.8719999999999999</v>
      </c>
      <c r="G109" s="11">
        <v>3.9990000000000001</v>
      </c>
      <c r="J109" s="61">
        <v>44920</v>
      </c>
      <c r="K109" s="60">
        <v>3.7090000000000001</v>
      </c>
      <c r="M109" s="61">
        <v>44920</v>
      </c>
      <c r="N109" s="60">
        <v>2.8719999999999999</v>
      </c>
    </row>
    <row r="110" spans="2:14" s="11" customFormat="1" ht="13.15">
      <c r="B110" s="57">
        <v>44913</v>
      </c>
      <c r="C110" s="11">
        <v>2.7309999999999999</v>
      </c>
      <c r="D110" s="58">
        <v>2.4500000000000002</v>
      </c>
      <c r="E110" s="59">
        <f>VLOOKUP(tblEuroYieldsPivoted[[#This Row],[Date]],$J$7:$K$910,2,FALSE)</f>
        <v>3.6920000000000002</v>
      </c>
      <c r="F110" s="60">
        <f t="shared" si="1"/>
        <v>2.7280000000000002</v>
      </c>
      <c r="G110" s="11">
        <v>3.9039999999999999</v>
      </c>
      <c r="J110" s="61">
        <v>44913</v>
      </c>
      <c r="K110" s="60">
        <v>3.6920000000000002</v>
      </c>
      <c r="M110" s="61">
        <v>44913</v>
      </c>
      <c r="N110" s="60">
        <v>2.7280000000000002</v>
      </c>
    </row>
    <row r="111" spans="2:14" s="11" customFormat="1" ht="13.15">
      <c r="B111" s="57">
        <v>44906</v>
      </c>
      <c r="C111" s="11">
        <v>2.4860000000000002</v>
      </c>
      <c r="D111" s="58">
        <v>2.222</v>
      </c>
      <c r="E111" s="59">
        <f>VLOOKUP(tblEuroYieldsPivoted[[#This Row],[Date]],$J$7:$K$910,2,FALSE)</f>
        <v>3.516</v>
      </c>
      <c r="F111" s="60">
        <f t="shared" si="1"/>
        <v>2.4670000000000001</v>
      </c>
      <c r="G111" s="11">
        <v>3.7629999999999999</v>
      </c>
      <c r="J111" s="61">
        <v>44906</v>
      </c>
      <c r="K111" s="60">
        <v>3.516</v>
      </c>
      <c r="M111" s="61">
        <v>44906</v>
      </c>
      <c r="N111" s="60">
        <v>2.4670000000000001</v>
      </c>
    </row>
    <row r="112" spans="2:14" s="11" customFormat="1" ht="13.15">
      <c r="B112" s="57">
        <v>44899</v>
      </c>
      <c r="C112" s="11">
        <v>2.2010000000000001</v>
      </c>
      <c r="D112" s="58">
        <v>1.9330000000000001</v>
      </c>
      <c r="E112" s="59">
        <f>VLOOKUP(tblEuroYieldsPivoted[[#This Row],[Date]],$J$7:$K$910,2,FALSE)</f>
        <v>3.0619999999999998</v>
      </c>
      <c r="F112" s="60">
        <f t="shared" si="1"/>
        <v>2.1640000000000001</v>
      </c>
      <c r="G112" s="11">
        <v>3.2589999999999999</v>
      </c>
      <c r="J112" s="61">
        <v>44899</v>
      </c>
      <c r="K112" s="60">
        <v>3.0619999999999998</v>
      </c>
      <c r="M112" s="61">
        <v>44899</v>
      </c>
      <c r="N112" s="60">
        <v>2.1640000000000001</v>
      </c>
    </row>
    <row r="113" spans="2:14" s="11" customFormat="1" ht="13.15">
      <c r="B113" s="57">
        <v>44892</v>
      </c>
      <c r="C113" s="11">
        <v>2.101</v>
      </c>
      <c r="D113" s="58">
        <v>1.871</v>
      </c>
      <c r="E113" s="59">
        <f>VLOOKUP(tblEuroYieldsPivoted[[#This Row],[Date]],$J$7:$K$910,2,FALSE)</f>
        <v>3.0179999999999998</v>
      </c>
      <c r="F113" s="60">
        <f t="shared" si="1"/>
        <v>2.109</v>
      </c>
      <c r="G113" s="11">
        <v>3.2280000000000002</v>
      </c>
      <c r="J113" s="61">
        <v>44892</v>
      </c>
      <c r="K113" s="60">
        <v>3.0179999999999998</v>
      </c>
      <c r="M113" s="61">
        <v>44892</v>
      </c>
      <c r="N113" s="60">
        <v>2.109</v>
      </c>
    </row>
    <row r="114" spans="2:14" s="11" customFormat="1" ht="13.15">
      <c r="B114" s="57">
        <v>44885</v>
      </c>
      <c r="C114" s="11">
        <v>2.2440000000000002</v>
      </c>
      <c r="D114" s="58">
        <v>2.0099999999999998</v>
      </c>
      <c r="E114" s="59">
        <f>VLOOKUP(tblEuroYieldsPivoted[[#This Row],[Date]],$J$7:$K$910,2,FALSE)</f>
        <v>3.335</v>
      </c>
      <c r="F114" s="60">
        <f t="shared" si="1"/>
        <v>2.2839999999999998</v>
      </c>
      <c r="G114" s="11">
        <v>3.379</v>
      </c>
      <c r="J114" s="61">
        <v>44885</v>
      </c>
      <c r="K114" s="60">
        <v>3.335</v>
      </c>
      <c r="M114" s="61">
        <v>44885</v>
      </c>
      <c r="N114" s="60">
        <v>2.2839999999999998</v>
      </c>
    </row>
    <row r="115" spans="2:14" s="11" customFormat="1" ht="13.15">
      <c r="B115" s="57">
        <v>44878</v>
      </c>
      <c r="C115" s="11">
        <v>2.218</v>
      </c>
      <c r="D115" s="58">
        <v>1.984</v>
      </c>
      <c r="E115" s="59">
        <f>VLOOKUP(tblEuroYieldsPivoted[[#This Row],[Date]],$J$7:$K$910,2,FALSE)</f>
        <v>3.4929999999999999</v>
      </c>
      <c r="F115" s="60">
        <f t="shared" si="1"/>
        <v>2.2589999999999999</v>
      </c>
      <c r="G115" s="11">
        <v>3.3450000000000002</v>
      </c>
      <c r="J115" s="61">
        <v>44878</v>
      </c>
      <c r="K115" s="60">
        <v>3.4929999999999999</v>
      </c>
      <c r="M115" s="61">
        <v>44878</v>
      </c>
      <c r="N115" s="60">
        <v>2.2589999999999999</v>
      </c>
    </row>
    <row r="116" spans="2:14" s="11" customFormat="1" ht="13.15">
      <c r="B116" s="57">
        <v>44871</v>
      </c>
      <c r="C116" s="11">
        <v>2.3450000000000002</v>
      </c>
      <c r="D116" s="58">
        <v>2.0859999999999999</v>
      </c>
      <c r="E116" s="59">
        <f>VLOOKUP(tblEuroYieldsPivoted[[#This Row],[Date]],$J$7:$K$910,2,FALSE)</f>
        <v>3.75</v>
      </c>
      <c r="F116" s="60">
        <f t="shared" si="1"/>
        <v>2.3820000000000001</v>
      </c>
      <c r="G116" s="11">
        <v>3.6440000000000001</v>
      </c>
      <c r="J116" s="61">
        <v>44871</v>
      </c>
      <c r="K116" s="60">
        <v>3.75</v>
      </c>
      <c r="M116" s="61">
        <v>44871</v>
      </c>
      <c r="N116" s="60">
        <v>2.3820000000000001</v>
      </c>
    </row>
    <row r="117" spans="2:14" s="11" customFormat="1" ht="13.15">
      <c r="B117" s="57">
        <v>44864</v>
      </c>
      <c r="C117" s="11">
        <v>2.4510000000000001</v>
      </c>
      <c r="D117" s="58">
        <v>2.17</v>
      </c>
      <c r="E117" s="59">
        <f>VLOOKUP(tblEuroYieldsPivoted[[#This Row],[Date]],$J$7:$K$910,2,FALSE)</f>
        <v>3.952</v>
      </c>
      <c r="F117" s="60">
        <f t="shared" si="1"/>
        <v>2.4289999999999998</v>
      </c>
      <c r="G117" s="11">
        <v>3.8639999999999999</v>
      </c>
      <c r="J117" s="61">
        <v>44864</v>
      </c>
      <c r="K117" s="60">
        <v>3.952</v>
      </c>
      <c r="M117" s="61">
        <v>44864</v>
      </c>
      <c r="N117" s="60">
        <v>2.4289999999999998</v>
      </c>
    </row>
    <row r="118" spans="2:14" s="11" customFormat="1" ht="13.15">
      <c r="B118" s="57">
        <v>44857</v>
      </c>
      <c r="C118" s="11">
        <v>2.2240000000000002</v>
      </c>
      <c r="D118" s="58">
        <v>1.9830000000000001</v>
      </c>
      <c r="E118" s="59">
        <f>VLOOKUP(tblEuroYieldsPivoted[[#This Row],[Date]],$J$7:$K$910,2,FALSE)</f>
        <v>3.8679999999999999</v>
      </c>
      <c r="F118" s="60">
        <f t="shared" si="1"/>
        <v>2.2069999999999999</v>
      </c>
      <c r="G118" s="11">
        <v>3.355</v>
      </c>
      <c r="J118" s="61">
        <v>44857</v>
      </c>
      <c r="K118" s="60">
        <v>3.8679999999999999</v>
      </c>
      <c r="M118" s="61">
        <v>44857</v>
      </c>
      <c r="N118" s="60">
        <v>2.2069999999999999</v>
      </c>
    </row>
    <row r="119" spans="2:14" s="11" customFormat="1" ht="13.15">
      <c r="B119" s="57">
        <v>44850</v>
      </c>
      <c r="C119" s="11">
        <v>2.4769999999999999</v>
      </c>
      <c r="D119" s="58">
        <v>2.2229999999999999</v>
      </c>
      <c r="E119" s="59">
        <f>VLOOKUP(tblEuroYieldsPivoted[[#This Row],[Date]],$J$7:$K$910,2,FALSE)</f>
        <v>4.4080000000000004</v>
      </c>
      <c r="F119" s="60">
        <f t="shared" si="1"/>
        <v>2.4510000000000001</v>
      </c>
      <c r="G119" s="11">
        <v>3.9</v>
      </c>
      <c r="J119" s="61">
        <v>44850</v>
      </c>
      <c r="K119" s="60">
        <v>4.4080000000000004</v>
      </c>
      <c r="M119" s="61">
        <v>44850</v>
      </c>
      <c r="N119" s="60">
        <v>2.4510000000000001</v>
      </c>
    </row>
    <row r="120" spans="2:14" s="11" customFormat="1" ht="13.15">
      <c r="B120" s="57">
        <v>44843</v>
      </c>
      <c r="C120" s="11">
        <v>2.4</v>
      </c>
      <c r="D120" s="58">
        <v>2.125</v>
      </c>
      <c r="E120" s="59">
        <f>VLOOKUP(tblEuroYieldsPivoted[[#This Row],[Date]],$J$7:$K$910,2,FALSE)</f>
        <v>4.1360000000000001</v>
      </c>
      <c r="F120" s="60">
        <f t="shared" si="1"/>
        <v>2.3740000000000001</v>
      </c>
      <c r="G120" s="11">
        <v>3.8780000000000001</v>
      </c>
      <c r="J120" s="61">
        <v>44843</v>
      </c>
      <c r="K120" s="60">
        <v>4.1360000000000001</v>
      </c>
      <c r="M120" s="61">
        <v>44843</v>
      </c>
      <c r="N120" s="60">
        <v>2.3740000000000001</v>
      </c>
    </row>
    <row r="121" spans="2:14" s="11" customFormat="1" ht="13.15">
      <c r="B121" s="57">
        <v>44836</v>
      </c>
      <c r="C121" s="11">
        <v>2.2850000000000001</v>
      </c>
      <c r="D121" s="58">
        <v>2.0449999999999999</v>
      </c>
      <c r="E121" s="59">
        <f>VLOOKUP(tblEuroYieldsPivoted[[#This Row],[Date]],$J$7:$K$910,2,FALSE)</f>
        <v>4.032</v>
      </c>
      <c r="F121" s="60">
        <f t="shared" si="1"/>
        <v>2.2789999999999999</v>
      </c>
      <c r="G121" s="11">
        <v>3.8879999999999999</v>
      </c>
      <c r="J121" s="61">
        <v>44836</v>
      </c>
      <c r="K121" s="60">
        <v>4.032</v>
      </c>
      <c r="M121" s="61">
        <v>44836</v>
      </c>
      <c r="N121" s="60">
        <v>2.2789999999999999</v>
      </c>
    </row>
    <row r="122" spans="2:14" s="11" customFormat="1" ht="13.15">
      <c r="B122" s="57">
        <v>44829</v>
      </c>
      <c r="C122" s="11">
        <v>2.2309999999999999</v>
      </c>
      <c r="D122" s="58">
        <v>1.96</v>
      </c>
      <c r="E122" s="59">
        <f>VLOOKUP(tblEuroYieldsPivoted[[#This Row],[Date]],$J$7:$K$910,2,FALSE)</f>
        <v>4.09</v>
      </c>
      <c r="F122" s="60">
        <f t="shared" si="1"/>
        <v>2.2360000000000002</v>
      </c>
      <c r="G122" s="11">
        <v>3.6749999999999998</v>
      </c>
      <c r="J122" s="61">
        <v>44829</v>
      </c>
      <c r="K122" s="60">
        <v>4.09</v>
      </c>
      <c r="M122" s="61">
        <v>44829</v>
      </c>
      <c r="N122" s="60">
        <v>2.2360000000000002</v>
      </c>
    </row>
    <row r="123" spans="2:14" s="11" customFormat="1" ht="13.15">
      <c r="B123" s="57">
        <v>44822</v>
      </c>
      <c r="C123" s="11">
        <v>2.2639999999999998</v>
      </c>
      <c r="D123" s="58">
        <v>2.024</v>
      </c>
      <c r="E123" s="59">
        <f>VLOOKUP(tblEuroYieldsPivoted[[#This Row],[Date]],$J$7:$K$910,2,FALSE)</f>
        <v>3.948</v>
      </c>
      <c r="F123" s="60">
        <f t="shared" si="1"/>
        <v>2.2989999999999999</v>
      </c>
      <c r="G123" s="11">
        <v>3.7040000000000002</v>
      </c>
      <c r="J123" s="61">
        <v>44822</v>
      </c>
      <c r="K123" s="60">
        <v>3.948</v>
      </c>
      <c r="M123" s="61">
        <v>44822</v>
      </c>
      <c r="N123" s="60">
        <v>2.2989999999999999</v>
      </c>
    </row>
    <row r="124" spans="2:14" s="11" customFormat="1" ht="13.15">
      <c r="B124" s="57">
        <v>44815</v>
      </c>
      <c r="C124" s="11">
        <v>1.881</v>
      </c>
      <c r="D124" s="58">
        <v>1.663</v>
      </c>
      <c r="E124" s="59">
        <f>VLOOKUP(tblEuroYieldsPivoted[[#This Row],[Date]],$J$7:$K$910,2,FALSE)</f>
        <v>3.5369999999999999</v>
      </c>
      <c r="F124" s="60">
        <f t="shared" si="1"/>
        <v>1.921</v>
      </c>
      <c r="G124" s="11">
        <v>3.2989999999999999</v>
      </c>
      <c r="J124" s="61">
        <v>44815</v>
      </c>
      <c r="K124" s="60">
        <v>3.5369999999999999</v>
      </c>
      <c r="M124" s="61">
        <v>44815</v>
      </c>
      <c r="N124" s="60">
        <v>1.921</v>
      </c>
    </row>
    <row r="125" spans="2:14" s="11" customFormat="1" ht="13.15">
      <c r="B125" s="57">
        <v>44808</v>
      </c>
      <c r="C125" s="11">
        <v>1.75</v>
      </c>
      <c r="D125" s="58">
        <v>1.5389999999999999</v>
      </c>
      <c r="E125" s="59">
        <f>VLOOKUP(tblEuroYieldsPivoted[[#This Row],[Date]],$J$7:$K$910,2,FALSE)</f>
        <v>3.4849999999999999</v>
      </c>
      <c r="F125" s="60">
        <f t="shared" si="1"/>
        <v>1.8240000000000001</v>
      </c>
      <c r="G125" s="11">
        <v>3.17</v>
      </c>
      <c r="J125" s="61">
        <v>44808</v>
      </c>
      <c r="K125" s="60">
        <v>3.4849999999999999</v>
      </c>
      <c r="M125" s="61">
        <v>44808</v>
      </c>
      <c r="N125" s="60">
        <v>1.8240000000000001</v>
      </c>
    </row>
    <row r="126" spans="2:14" s="11" customFormat="1" ht="13.15">
      <c r="B126" s="57">
        <v>44801</v>
      </c>
      <c r="C126" s="11">
        <v>1.5720000000000001</v>
      </c>
      <c r="D126" s="58">
        <v>1.3009999999999999</v>
      </c>
      <c r="E126" s="59">
        <f>VLOOKUP(tblEuroYieldsPivoted[[#This Row],[Date]],$J$7:$K$910,2,FALSE)</f>
        <v>3.3940000000000001</v>
      </c>
      <c r="F126" s="60">
        <f t="shared" si="1"/>
        <v>1.6359999999999999</v>
      </c>
      <c r="G126" s="11">
        <v>2.9420000000000002</v>
      </c>
      <c r="J126" s="61">
        <v>44801</v>
      </c>
      <c r="K126" s="60">
        <v>3.3940000000000001</v>
      </c>
      <c r="M126" s="61">
        <v>44801</v>
      </c>
      <c r="N126" s="60">
        <v>1.6359999999999999</v>
      </c>
    </row>
    <row r="127" spans="2:14" s="11" customFormat="1" ht="13.15">
      <c r="B127" s="57">
        <v>44794</v>
      </c>
      <c r="C127" s="11">
        <v>1.4430000000000001</v>
      </c>
      <c r="D127" s="58">
        <v>1.1659999999999999</v>
      </c>
      <c r="E127" s="59">
        <f>VLOOKUP(tblEuroYieldsPivoted[[#This Row],[Date]],$J$7:$K$910,2,FALSE)</f>
        <v>3.1389999999999998</v>
      </c>
      <c r="F127" s="60">
        <f t="shared" si="1"/>
        <v>1.4750000000000001</v>
      </c>
      <c r="G127" s="11">
        <v>2.6320000000000001</v>
      </c>
      <c r="J127" s="61">
        <v>44794</v>
      </c>
      <c r="K127" s="60">
        <v>3.1389999999999998</v>
      </c>
      <c r="M127" s="61">
        <v>44794</v>
      </c>
      <c r="N127" s="60">
        <v>1.4750000000000001</v>
      </c>
    </row>
    <row r="128" spans="2:14" s="11" customFormat="1" ht="13.15">
      <c r="B128" s="57">
        <v>44787</v>
      </c>
      <c r="C128" s="11">
        <v>1.2490000000000001</v>
      </c>
      <c r="D128" s="58">
        <v>1.0289999999999999</v>
      </c>
      <c r="E128" s="59">
        <f>VLOOKUP(tblEuroYieldsPivoted[[#This Row],[Date]],$J$7:$K$910,2,FALSE)</f>
        <v>2.988</v>
      </c>
      <c r="F128" s="60">
        <f t="shared" si="1"/>
        <v>1.276</v>
      </c>
      <c r="G128" s="11">
        <v>2.6219999999999999</v>
      </c>
      <c r="J128" s="61">
        <v>44787</v>
      </c>
      <c r="K128" s="60">
        <v>2.988</v>
      </c>
      <c r="M128" s="61">
        <v>44787</v>
      </c>
      <c r="N128" s="60">
        <v>1.276</v>
      </c>
    </row>
    <row r="129" spans="2:14" s="11" customFormat="1" ht="13.15">
      <c r="B129" s="57">
        <v>44780</v>
      </c>
      <c r="C129" s="11">
        <v>0.97099999999999997</v>
      </c>
      <c r="D129" s="58">
        <v>0.753</v>
      </c>
      <c r="E129" s="59">
        <f>VLOOKUP(tblEuroYieldsPivoted[[#This Row],[Date]],$J$7:$K$910,2,FALSE)</f>
        <v>2.649</v>
      </c>
      <c r="F129" s="60">
        <f t="shared" si="1"/>
        <v>1.0369999999999999</v>
      </c>
      <c r="G129" s="11">
        <v>2.1890000000000001</v>
      </c>
      <c r="J129" s="61">
        <v>44780</v>
      </c>
      <c r="K129" s="60">
        <v>2.649</v>
      </c>
      <c r="M129" s="61">
        <v>44780</v>
      </c>
      <c r="N129" s="60">
        <v>1.0369999999999999</v>
      </c>
    </row>
    <row r="130" spans="2:14" s="11" customFormat="1" ht="13.15">
      <c r="B130" s="57">
        <v>44773</v>
      </c>
      <c r="C130" s="11">
        <v>0.90900000000000003</v>
      </c>
      <c r="D130" s="58">
        <v>0.72099999999999997</v>
      </c>
      <c r="E130" s="59">
        <f>VLOOKUP(tblEuroYieldsPivoted[[#This Row],[Date]],$J$7:$K$910,2,FALSE)</f>
        <v>2.5920000000000001</v>
      </c>
      <c r="F130" s="60">
        <f t="shared" si="1"/>
        <v>0.98</v>
      </c>
      <c r="G130" s="11">
        <v>2.1259999999999999</v>
      </c>
      <c r="J130" s="61">
        <v>44773</v>
      </c>
      <c r="K130" s="60">
        <v>2.5920000000000001</v>
      </c>
      <c r="M130" s="61">
        <v>44773</v>
      </c>
      <c r="N130" s="60">
        <v>0.98</v>
      </c>
    </row>
    <row r="131" spans="2:14" s="11" customFormat="1" ht="13.15">
      <c r="B131" s="57">
        <v>44766</v>
      </c>
      <c r="C131" s="11">
        <v>0.75</v>
      </c>
      <c r="D131" s="58">
        <v>0.51700000000000002</v>
      </c>
      <c r="E131" s="59">
        <f>VLOOKUP(tblEuroYieldsPivoted[[#This Row],[Date]],$J$7:$K$910,2,FALSE)</f>
        <v>2.5329999999999999</v>
      </c>
      <c r="F131" s="60">
        <f t="shared" si="1"/>
        <v>0.79400000000000004</v>
      </c>
      <c r="G131" s="11">
        <v>2.262</v>
      </c>
      <c r="J131" s="61">
        <v>44766</v>
      </c>
      <c r="K131" s="60">
        <v>2.5329999999999999</v>
      </c>
      <c r="M131" s="61">
        <v>44766</v>
      </c>
      <c r="N131" s="60">
        <v>0.79400000000000004</v>
      </c>
    </row>
    <row r="132" spans="2:14" s="11" customFormat="1" ht="13.15">
      <c r="B132" s="57">
        <v>44759</v>
      </c>
      <c r="C132" s="11">
        <v>0.97899999999999998</v>
      </c>
      <c r="D132" s="58">
        <v>0.752</v>
      </c>
      <c r="E132" s="59">
        <f>VLOOKUP(tblEuroYieldsPivoted[[#This Row],[Date]],$J$7:$K$910,2,FALSE)</f>
        <v>2.6619999999999999</v>
      </c>
      <c r="F132" s="60">
        <f t="shared" si="1"/>
        <v>1.052</v>
      </c>
      <c r="G132" s="11">
        <v>2.5859999999999999</v>
      </c>
      <c r="J132" s="61">
        <v>44759</v>
      </c>
      <c r="K132" s="60">
        <v>2.6619999999999999</v>
      </c>
      <c r="M132" s="61">
        <v>44759</v>
      </c>
      <c r="N132" s="60">
        <v>1.052</v>
      </c>
    </row>
    <row r="133" spans="2:14" s="11" customFormat="1" ht="13.15">
      <c r="B133" s="57">
        <v>44752</v>
      </c>
      <c r="C133" s="11">
        <v>1.0920000000000001</v>
      </c>
      <c r="D133" s="58">
        <v>0.82899999999999996</v>
      </c>
      <c r="E133" s="59">
        <f>VLOOKUP(tblEuroYieldsPivoted[[#This Row],[Date]],$J$7:$K$910,2,FALSE)</f>
        <v>2.742</v>
      </c>
      <c r="F133" s="60">
        <f t="shared" si="1"/>
        <v>1.159</v>
      </c>
      <c r="G133" s="11">
        <v>2.5059999999999998</v>
      </c>
      <c r="J133" s="61">
        <v>44752</v>
      </c>
      <c r="K133" s="60">
        <v>2.742</v>
      </c>
      <c r="M133" s="61">
        <v>44752</v>
      </c>
      <c r="N133" s="60">
        <v>1.159</v>
      </c>
    </row>
    <row r="134" spans="2:14" s="11" customFormat="1" ht="13.15">
      <c r="B134" s="57">
        <v>44745</v>
      </c>
      <c r="C134" s="11">
        <v>1.2310000000000001</v>
      </c>
      <c r="D134" s="58">
        <v>0.97099999999999997</v>
      </c>
      <c r="E134" s="59">
        <f>VLOOKUP(tblEuroYieldsPivoted[[#This Row],[Date]],$J$7:$K$910,2,FALSE)</f>
        <v>2.7429999999999999</v>
      </c>
      <c r="F134" s="60">
        <f t="shared" si="1"/>
        <v>1.274</v>
      </c>
      <c r="G134" s="11">
        <v>2.355</v>
      </c>
      <c r="J134" s="61">
        <v>44745</v>
      </c>
      <c r="K134" s="60">
        <v>2.7429999999999999</v>
      </c>
      <c r="M134" s="61">
        <v>44745</v>
      </c>
      <c r="N134" s="60">
        <v>1.274</v>
      </c>
    </row>
    <row r="135" spans="2:14" s="11" customFormat="1" ht="13.15">
      <c r="B135" s="57">
        <v>44738</v>
      </c>
      <c r="C135" s="11">
        <v>1.157</v>
      </c>
      <c r="D135" s="58">
        <v>0.92100000000000004</v>
      </c>
      <c r="E135" s="59">
        <f>VLOOKUP(tblEuroYieldsPivoted[[#This Row],[Date]],$J$7:$K$910,2,FALSE)</f>
        <v>2.6560000000000001</v>
      </c>
      <c r="F135" s="60">
        <f t="shared" si="1"/>
        <v>1.198</v>
      </c>
      <c r="G135" s="11">
        <v>2.2210000000000001</v>
      </c>
      <c r="J135" s="61">
        <v>44738</v>
      </c>
      <c r="K135" s="60">
        <v>2.6560000000000001</v>
      </c>
      <c r="M135" s="61">
        <v>44738</v>
      </c>
      <c r="N135" s="60">
        <v>1.198</v>
      </c>
    </row>
    <row r="136" spans="2:14" s="11" customFormat="1" ht="13.15">
      <c r="B136" s="57">
        <v>44731</v>
      </c>
      <c r="C136" s="11">
        <v>1.43</v>
      </c>
      <c r="D136" s="58">
        <v>1.1619999999999999</v>
      </c>
      <c r="E136" s="59">
        <f>VLOOKUP(tblEuroYieldsPivoted[[#This Row],[Date]],$J$7:$K$910,2,FALSE)</f>
        <v>2.69</v>
      </c>
      <c r="F136" s="60">
        <f t="shared" si="1"/>
        <v>1.488</v>
      </c>
      <c r="G136" s="11">
        <v>2.569</v>
      </c>
      <c r="J136" s="61">
        <v>44731</v>
      </c>
      <c r="K136" s="60">
        <v>2.69</v>
      </c>
      <c r="M136" s="61">
        <v>44731</v>
      </c>
      <c r="N136" s="60">
        <v>1.488</v>
      </c>
    </row>
    <row r="137" spans="2:14" s="11" customFormat="1" ht="13.15">
      <c r="B137" s="57">
        <v>44724</v>
      </c>
      <c r="C137" s="11">
        <v>1.736</v>
      </c>
      <c r="D137" s="58">
        <v>1.4670000000000001</v>
      </c>
      <c r="E137" s="59">
        <f>VLOOKUP(tblEuroYieldsPivoted[[#This Row],[Date]],$J$7:$K$910,2,FALSE)</f>
        <v>3.2080000000000002</v>
      </c>
      <c r="F137" s="60">
        <f t="shared" ref="F137:F200" si="2">VLOOKUP(B137,$M$8:$N$901,2,FALSE)</f>
        <v>1.8540000000000001</v>
      </c>
      <c r="G137" s="11">
        <v>2.855</v>
      </c>
      <c r="J137" s="61">
        <v>44724</v>
      </c>
      <c r="K137" s="60">
        <v>3.2080000000000002</v>
      </c>
      <c r="M137" s="61">
        <v>44724</v>
      </c>
      <c r="N137" s="60">
        <v>1.8540000000000001</v>
      </c>
    </row>
    <row r="138" spans="2:14" s="11" customFormat="1" ht="13.15">
      <c r="B138" s="57">
        <v>44717</v>
      </c>
      <c r="C138" s="11">
        <v>1.607</v>
      </c>
      <c r="D138" s="58">
        <v>1.3109999999999999</v>
      </c>
      <c r="E138" s="59">
        <f>VLOOKUP(tblEuroYieldsPivoted[[#This Row],[Date]],$J$7:$K$910,2,FALSE)</f>
        <v>3.1970000000000001</v>
      </c>
      <c r="F138" s="60">
        <f t="shared" si="2"/>
        <v>1.639</v>
      </c>
      <c r="G138" s="11">
        <v>3.0390000000000001</v>
      </c>
      <c r="J138" s="61">
        <v>44717</v>
      </c>
      <c r="K138" s="60">
        <v>3.1970000000000001</v>
      </c>
      <c r="M138" s="61">
        <v>44717</v>
      </c>
      <c r="N138" s="60">
        <v>1.639</v>
      </c>
    </row>
    <row r="139" spans="2:14" s="11" customFormat="1" ht="13.15">
      <c r="B139" s="57">
        <v>44710</v>
      </c>
      <c r="C139" s="11">
        <v>1.242</v>
      </c>
      <c r="D139" s="58">
        <v>1.014</v>
      </c>
      <c r="E139" s="59">
        <f>VLOOKUP(tblEuroYieldsPivoted[[#This Row],[Date]],$J$7:$K$910,2,FALSE)</f>
        <v>2.7109999999999999</v>
      </c>
      <c r="F139" s="60">
        <f t="shared" si="2"/>
        <v>1.238</v>
      </c>
      <c r="G139" s="11">
        <v>2.5579999999999998</v>
      </c>
      <c r="J139" s="61">
        <v>44710</v>
      </c>
      <c r="K139" s="60">
        <v>2.7109999999999999</v>
      </c>
      <c r="M139" s="61">
        <v>44710</v>
      </c>
      <c r="N139" s="60">
        <v>1.238</v>
      </c>
    </row>
    <row r="140" spans="2:14" s="11" customFormat="1" ht="13.15">
      <c r="B140" s="57">
        <v>44703</v>
      </c>
      <c r="C140" s="11">
        <v>0.90100000000000002</v>
      </c>
      <c r="D140" s="58">
        <v>0.66100000000000003</v>
      </c>
      <c r="E140" s="59">
        <f>VLOOKUP(tblEuroYieldsPivoted[[#This Row],[Date]],$J$7:$K$910,2,FALSE)</f>
        <v>2.3460000000000001</v>
      </c>
      <c r="F140" s="60">
        <f t="shared" si="2"/>
        <v>0.89800000000000002</v>
      </c>
      <c r="G140" s="11">
        <v>2.048</v>
      </c>
      <c r="J140" s="61">
        <v>44703</v>
      </c>
      <c r="K140" s="60">
        <v>2.3460000000000001</v>
      </c>
      <c r="M140" s="61">
        <v>44703</v>
      </c>
      <c r="N140" s="60">
        <v>0.89800000000000002</v>
      </c>
    </row>
    <row r="141" spans="2:14" s="11" customFormat="1" ht="13.15">
      <c r="B141" s="57">
        <v>44696</v>
      </c>
      <c r="C141" s="11">
        <v>0.89200000000000002</v>
      </c>
      <c r="D141" s="58">
        <v>0.65500000000000003</v>
      </c>
      <c r="E141" s="59">
        <f>VLOOKUP(tblEuroYieldsPivoted[[#This Row],[Date]],$J$7:$K$910,2,FALSE)</f>
        <v>2.5990000000000002</v>
      </c>
      <c r="F141" s="60">
        <f t="shared" si="2"/>
        <v>0.82899999999999996</v>
      </c>
      <c r="G141" s="11">
        <v>2.157</v>
      </c>
      <c r="J141" s="61">
        <v>44696</v>
      </c>
      <c r="K141" s="60">
        <v>2.5990000000000002</v>
      </c>
      <c r="M141" s="61">
        <v>44696</v>
      </c>
      <c r="N141" s="60">
        <v>0.82899999999999996</v>
      </c>
    </row>
    <row r="142" spans="2:14" s="11" customFormat="1" ht="13.15">
      <c r="B142" s="57">
        <v>44689</v>
      </c>
      <c r="C142" s="11">
        <v>0.83199999999999996</v>
      </c>
      <c r="D142" s="58">
        <v>0.59799999999999998</v>
      </c>
      <c r="E142" s="59">
        <f>VLOOKUP(tblEuroYieldsPivoted[[#This Row],[Date]],$J$7:$K$910,2,FALSE)</f>
        <v>2.3149999999999999</v>
      </c>
      <c r="F142" s="60">
        <f t="shared" si="2"/>
        <v>0.85599999999999998</v>
      </c>
      <c r="G142" s="11">
        <v>1.962</v>
      </c>
      <c r="J142" s="61">
        <v>44689</v>
      </c>
      <c r="K142" s="60">
        <v>2.3149999999999999</v>
      </c>
      <c r="M142" s="61">
        <v>44689</v>
      </c>
      <c r="N142" s="60">
        <v>0.85599999999999998</v>
      </c>
    </row>
    <row r="143" spans="2:14" s="11" customFormat="1" ht="13.15">
      <c r="B143" s="57">
        <v>44682</v>
      </c>
      <c r="C143" s="11">
        <v>1.101</v>
      </c>
      <c r="D143" s="58">
        <v>0.86099999999999999</v>
      </c>
      <c r="E143" s="59">
        <f>VLOOKUP(tblEuroYieldsPivoted[[#This Row],[Date]],$J$7:$K$910,2,FALSE)</f>
        <v>2.5</v>
      </c>
      <c r="F143" s="60">
        <f t="shared" si="2"/>
        <v>1.079</v>
      </c>
      <c r="G143" s="11">
        <v>2.2240000000000002</v>
      </c>
      <c r="J143" s="61">
        <v>44682</v>
      </c>
      <c r="K143" s="60">
        <v>2.5</v>
      </c>
      <c r="M143" s="61">
        <v>44682</v>
      </c>
      <c r="N143" s="60">
        <v>1.079</v>
      </c>
    </row>
    <row r="144" spans="2:14" s="11" customFormat="1" ht="13.15">
      <c r="B144" s="57">
        <v>44675</v>
      </c>
      <c r="C144" s="11">
        <v>0.91100000000000003</v>
      </c>
      <c r="D144" s="58">
        <v>0.67500000000000004</v>
      </c>
      <c r="E144" s="59">
        <f>VLOOKUP(tblEuroYieldsPivoted[[#This Row],[Date]],$J$7:$K$910,2,FALSE)</f>
        <v>2.3279999999999998</v>
      </c>
      <c r="F144" s="60">
        <f t="shared" si="2"/>
        <v>0.83699999999999997</v>
      </c>
      <c r="G144" s="11">
        <v>1.843</v>
      </c>
      <c r="J144" s="61">
        <v>44675</v>
      </c>
      <c r="K144" s="60">
        <v>2.3279999999999998</v>
      </c>
      <c r="M144" s="61">
        <v>44675</v>
      </c>
      <c r="N144" s="60">
        <v>0.83699999999999997</v>
      </c>
    </row>
    <row r="145" spans="2:14" s="11" customFormat="1" ht="13.15">
      <c r="B145" s="57">
        <v>44668</v>
      </c>
      <c r="C145" s="11">
        <v>0.95899999999999996</v>
      </c>
      <c r="D145" s="58">
        <v>0.73799999999999999</v>
      </c>
      <c r="E145" s="59">
        <f>VLOOKUP(tblEuroYieldsPivoted[[#This Row],[Date]],$J$7:$K$910,2,FALSE)</f>
        <v>1.9730000000000001</v>
      </c>
      <c r="F145" s="60">
        <f t="shared" si="2"/>
        <v>0.97799999999999998</v>
      </c>
      <c r="G145" s="11">
        <v>1.7629999999999999</v>
      </c>
      <c r="J145" s="61">
        <v>44668</v>
      </c>
      <c r="K145" s="60">
        <v>1.9730000000000001</v>
      </c>
      <c r="M145" s="61">
        <v>44668</v>
      </c>
      <c r="N145" s="60">
        <v>0.97799999999999998</v>
      </c>
    </row>
    <row r="146" spans="2:14" s="11" customFormat="1" ht="13.15">
      <c r="B146" s="57">
        <v>44661</v>
      </c>
      <c r="C146" s="11">
        <v>0.81599999999999995</v>
      </c>
      <c r="D146" s="58">
        <v>0.58499999999999996</v>
      </c>
      <c r="E146" s="59">
        <f>VLOOKUP(tblEuroYieldsPivoted[[#This Row],[Date]],$J$7:$K$910,2,FALSE)</f>
        <v>1.8480000000000001</v>
      </c>
      <c r="F146" s="60">
        <f t="shared" si="2"/>
        <v>0.8</v>
      </c>
      <c r="G146" s="11">
        <v>1.5820000000000001</v>
      </c>
      <c r="J146" s="61">
        <v>44661</v>
      </c>
      <c r="K146" s="60">
        <v>1.8480000000000001</v>
      </c>
      <c r="M146" s="61">
        <v>44661</v>
      </c>
      <c r="N146" s="60">
        <v>0.8</v>
      </c>
    </row>
    <row r="147" spans="2:14" s="11" customFormat="1" ht="13.15">
      <c r="B147" s="57">
        <v>44654</v>
      </c>
      <c r="C147" s="11">
        <v>0.80600000000000005</v>
      </c>
      <c r="D147" s="58">
        <v>0.52700000000000002</v>
      </c>
      <c r="E147" s="59">
        <f>VLOOKUP(tblEuroYieldsPivoted[[#This Row],[Date]],$J$7:$K$910,2,FALSE)</f>
        <v>1.9650000000000001</v>
      </c>
      <c r="F147" s="60">
        <f t="shared" si="2"/>
        <v>0.79800000000000004</v>
      </c>
      <c r="G147" s="11">
        <v>1.5329999999999999</v>
      </c>
      <c r="J147" s="61">
        <v>44654</v>
      </c>
      <c r="K147" s="60">
        <v>1.9650000000000001</v>
      </c>
      <c r="M147" s="61">
        <v>44654</v>
      </c>
      <c r="N147" s="60">
        <v>0.79800000000000004</v>
      </c>
    </row>
    <row r="148" spans="2:14" s="11" customFormat="1" ht="13.15">
      <c r="B148" s="57">
        <v>44647</v>
      </c>
      <c r="C148" s="11">
        <v>0.6</v>
      </c>
      <c r="D148" s="58">
        <v>0.39500000000000002</v>
      </c>
      <c r="E148" s="59">
        <f>VLOOKUP(tblEuroYieldsPivoted[[#This Row],[Date]],$J$7:$K$910,2,FALSE)</f>
        <v>1.671</v>
      </c>
      <c r="F148" s="60">
        <f t="shared" si="2"/>
        <v>0.628</v>
      </c>
      <c r="G148" s="11">
        <v>1.325</v>
      </c>
      <c r="J148" s="61">
        <v>44647</v>
      </c>
      <c r="K148" s="60">
        <v>1.671</v>
      </c>
      <c r="M148" s="61">
        <v>44647</v>
      </c>
      <c r="N148" s="60">
        <v>0.628</v>
      </c>
    </row>
    <row r="149" spans="2:14" s="11" customFormat="1" ht="13.15">
      <c r="B149" s="57">
        <v>44640</v>
      </c>
      <c r="C149" s="11">
        <v>0.54</v>
      </c>
      <c r="D149" s="58">
        <v>0.33100000000000002</v>
      </c>
      <c r="E149" s="59">
        <f>VLOOKUP(tblEuroYieldsPivoted[[#This Row],[Date]],$J$7:$K$910,2,FALSE)</f>
        <v>1.698</v>
      </c>
      <c r="F149" s="60">
        <f t="shared" si="2"/>
        <v>0.6</v>
      </c>
      <c r="G149" s="11">
        <v>1.1579999999999999</v>
      </c>
      <c r="J149" s="61">
        <v>44640</v>
      </c>
      <c r="K149" s="60">
        <v>1.698</v>
      </c>
      <c r="M149" s="61">
        <v>44640</v>
      </c>
      <c r="N149" s="60">
        <v>0.6</v>
      </c>
    </row>
    <row r="150" spans="2:14" s="11" customFormat="1" ht="13.15">
      <c r="B150" s="57">
        <v>44633</v>
      </c>
      <c r="C150" s="11">
        <v>0.29199999999999998</v>
      </c>
      <c r="D150" s="58">
        <v>8.3000000000000004E-2</v>
      </c>
      <c r="E150" s="59">
        <f>VLOOKUP(tblEuroYieldsPivoted[[#This Row],[Date]],$J$7:$K$910,2,FALSE)</f>
        <v>1.536</v>
      </c>
      <c r="F150" s="60">
        <f t="shared" si="2"/>
        <v>0.3</v>
      </c>
      <c r="G150" s="11">
        <v>0.98499999999999999</v>
      </c>
      <c r="J150" s="61">
        <v>44633</v>
      </c>
      <c r="K150" s="60">
        <v>1.536</v>
      </c>
      <c r="M150" s="61">
        <v>44633</v>
      </c>
      <c r="N150" s="60">
        <v>0.3</v>
      </c>
    </row>
    <row r="151" spans="2:14" s="11" customFormat="1" ht="13.15">
      <c r="B151" s="57">
        <v>44626</v>
      </c>
      <c r="C151" s="11">
        <v>0.20899999999999999</v>
      </c>
      <c r="D151" s="58">
        <v>8.0000000000000002E-3</v>
      </c>
      <c r="E151" s="59">
        <f>VLOOKUP(tblEuroYieldsPivoted[[#This Row],[Date]],$J$7:$K$910,2,FALSE)</f>
        <v>1.3879999999999999</v>
      </c>
      <c r="F151" s="60">
        <f t="shared" si="2"/>
        <v>0.245</v>
      </c>
      <c r="G151" s="11">
        <v>1</v>
      </c>
      <c r="J151" s="61">
        <v>44626</v>
      </c>
      <c r="K151" s="60">
        <v>1.3879999999999999</v>
      </c>
      <c r="M151" s="61">
        <v>44626</v>
      </c>
      <c r="N151" s="60">
        <v>0.245</v>
      </c>
    </row>
    <row r="152" spans="2:14" s="11" customFormat="1" ht="13.15">
      <c r="B152" s="57">
        <v>44619</v>
      </c>
      <c r="C152" s="11">
        <v>-0.14599999999999999</v>
      </c>
      <c r="D152" s="58">
        <v>-0.40400000000000003</v>
      </c>
      <c r="E152" s="59">
        <f>VLOOKUP(tblEuroYieldsPivoted[[#This Row],[Date]],$J$7:$K$910,2,FALSE)</f>
        <v>1.19</v>
      </c>
      <c r="F152" s="60">
        <f t="shared" si="2"/>
        <v>-6.4000000000000001E-2</v>
      </c>
      <c r="G152" s="11">
        <v>0.64700000000000002</v>
      </c>
      <c r="J152" s="61">
        <v>44619</v>
      </c>
      <c r="K152" s="60">
        <v>1.19</v>
      </c>
      <c r="M152" s="61">
        <v>44619</v>
      </c>
      <c r="N152" s="60">
        <v>-6.4000000000000001E-2</v>
      </c>
    </row>
    <row r="153" spans="2:14" s="11" customFormat="1" ht="13.15">
      <c r="B153" s="57">
        <v>44612</v>
      </c>
      <c r="C153" s="11">
        <v>0.215</v>
      </c>
      <c r="D153" s="58">
        <v>-2E-3</v>
      </c>
      <c r="E153" s="59">
        <f>VLOOKUP(tblEuroYieldsPivoted[[#This Row],[Date]],$J$7:$K$910,2,FALSE)</f>
        <v>1.4590000000000001</v>
      </c>
      <c r="F153" s="60">
        <f t="shared" si="2"/>
        <v>0.26500000000000001</v>
      </c>
      <c r="G153" s="11">
        <v>0.995</v>
      </c>
      <c r="J153" s="61">
        <v>44612</v>
      </c>
      <c r="K153" s="60">
        <v>1.4590000000000001</v>
      </c>
      <c r="M153" s="61">
        <v>44612</v>
      </c>
      <c r="N153" s="60">
        <v>0.26500000000000001</v>
      </c>
    </row>
    <row r="154" spans="2:14" s="11" customFormat="1" ht="13.15">
      <c r="B154" s="57">
        <v>44605</v>
      </c>
      <c r="C154" s="11">
        <v>0.15</v>
      </c>
      <c r="D154" s="58">
        <v>-0.06</v>
      </c>
      <c r="E154" s="59">
        <f>VLOOKUP(tblEuroYieldsPivoted[[#This Row],[Date]],$J$7:$K$910,2,FALSE)</f>
        <v>1.486</v>
      </c>
      <c r="F154" s="60">
        <f t="shared" si="2"/>
        <v>0.16900000000000001</v>
      </c>
      <c r="G154" s="11">
        <v>0.91900000000000004</v>
      </c>
      <c r="J154" s="61">
        <v>44605</v>
      </c>
      <c r="K154" s="60">
        <v>1.486</v>
      </c>
      <c r="M154" s="61">
        <v>44605</v>
      </c>
      <c r="N154" s="60">
        <v>0.16900000000000001</v>
      </c>
    </row>
    <row r="155" spans="2:14" s="11" customFormat="1" ht="13.15">
      <c r="B155" s="57">
        <v>44598</v>
      </c>
      <c r="C155" s="11">
        <v>0.30399999999999999</v>
      </c>
      <c r="D155" s="58">
        <v>1.4999999999999999E-2</v>
      </c>
      <c r="E155" s="59">
        <f>VLOOKUP(tblEuroYieldsPivoted[[#This Row],[Date]],$J$7:$K$910,2,FALSE)</f>
        <v>1.472</v>
      </c>
      <c r="F155" s="60">
        <f t="shared" si="2"/>
        <v>0.32200000000000001</v>
      </c>
      <c r="G155" s="11">
        <v>1.1000000000000001</v>
      </c>
      <c r="J155" s="61">
        <v>44598</v>
      </c>
      <c r="K155" s="60">
        <v>1.472</v>
      </c>
      <c r="M155" s="61">
        <v>44598</v>
      </c>
      <c r="N155" s="60">
        <v>0.32200000000000001</v>
      </c>
    </row>
    <row r="156" spans="2:14" s="11" customFormat="1" ht="13.15">
      <c r="B156" s="57">
        <v>44591</v>
      </c>
      <c r="C156" s="11">
        <v>0.251</v>
      </c>
      <c r="D156" s="58">
        <v>-2E-3</v>
      </c>
      <c r="E156" s="59">
        <f>VLOOKUP(tblEuroYieldsPivoted[[#This Row],[Date]],$J$7:$K$910,2,FALSE)</f>
        <v>1.206</v>
      </c>
      <c r="F156" s="60">
        <f t="shared" si="2"/>
        <v>0.29199999999999998</v>
      </c>
      <c r="G156" s="11">
        <v>0.96299999999999997</v>
      </c>
      <c r="J156" s="61">
        <v>44591</v>
      </c>
      <c r="K156" s="60">
        <v>1.206</v>
      </c>
      <c r="M156" s="61">
        <v>44591</v>
      </c>
      <c r="N156" s="60">
        <v>0.29199999999999998</v>
      </c>
    </row>
    <row r="157" spans="2:14" s="11" customFormat="1" ht="13.15">
      <c r="B157" s="57">
        <v>44584</v>
      </c>
      <c r="C157" s="11">
        <v>-0.123</v>
      </c>
      <c r="D157" s="58">
        <v>-0.35899999999999999</v>
      </c>
      <c r="E157" s="59">
        <f>VLOOKUP(tblEuroYieldsPivoted[[#This Row],[Date]],$J$7:$K$910,2,FALSE)</f>
        <v>0.80500000000000005</v>
      </c>
      <c r="F157" s="60">
        <f t="shared" si="2"/>
        <v>-8.5000000000000006E-2</v>
      </c>
      <c r="G157" s="11">
        <v>0.47499999999999998</v>
      </c>
      <c r="J157" s="61">
        <v>44584</v>
      </c>
      <c r="K157" s="60">
        <v>0.80500000000000005</v>
      </c>
      <c r="M157" s="61">
        <v>44584</v>
      </c>
      <c r="N157" s="60">
        <v>-8.5000000000000006E-2</v>
      </c>
    </row>
    <row r="158" spans="2:14" s="11" customFormat="1" ht="13.15">
      <c r="B158" s="57">
        <v>44577</v>
      </c>
      <c r="C158" s="11">
        <v>-0.16700000000000001</v>
      </c>
      <c r="D158" s="58">
        <v>-0.379</v>
      </c>
      <c r="E158" s="59">
        <f>VLOOKUP(tblEuroYieldsPivoted[[#This Row],[Date]],$J$7:$K$910,2,FALSE)</f>
        <v>0.76800000000000002</v>
      </c>
      <c r="F158" s="60">
        <f t="shared" si="2"/>
        <v>-0.14499999999999999</v>
      </c>
      <c r="G158" s="11">
        <v>0.47499999999999998</v>
      </c>
      <c r="J158" s="61">
        <v>44577</v>
      </c>
      <c r="K158" s="60">
        <v>0.76800000000000002</v>
      </c>
      <c r="M158" s="61">
        <v>44577</v>
      </c>
      <c r="N158" s="60">
        <v>-0.14499999999999999</v>
      </c>
    </row>
    <row r="159" spans="2:14" s="11" customFormat="1" ht="13.15">
      <c r="B159" s="57">
        <v>44570</v>
      </c>
      <c r="C159" s="11">
        <v>-0.157</v>
      </c>
      <c r="D159" s="58">
        <v>-0.36799999999999999</v>
      </c>
      <c r="E159" s="59">
        <f>VLOOKUP(tblEuroYieldsPivoted[[#This Row],[Date]],$J$7:$K$910,2,FALSE)</f>
        <v>0.70899999999999996</v>
      </c>
      <c r="F159" s="60">
        <f t="shared" si="2"/>
        <v>-0.25800000000000001</v>
      </c>
      <c r="G159" s="11">
        <v>0.47199999999999998</v>
      </c>
      <c r="J159" s="61">
        <v>44570</v>
      </c>
      <c r="K159" s="60">
        <v>0.70899999999999996</v>
      </c>
      <c r="M159" s="61">
        <v>44570</v>
      </c>
      <c r="N159" s="60">
        <v>-0.25800000000000001</v>
      </c>
    </row>
    <row r="160" spans="2:14" s="11" customFormat="1" ht="13.15">
      <c r="B160" s="57">
        <v>44563</v>
      </c>
      <c r="C160" s="11">
        <v>-0.27300000000000002</v>
      </c>
      <c r="D160" s="58">
        <v>-0.36899999999999999</v>
      </c>
      <c r="E160" s="59">
        <f>VLOOKUP(tblEuroYieldsPivoted[[#This Row],[Date]],$J$7:$K$910,2,FALSE)</f>
        <v>0.72499999999999998</v>
      </c>
      <c r="F160" s="60">
        <f t="shared" si="2"/>
        <v>-0.25</v>
      </c>
      <c r="G160" s="11">
        <v>0.50900000000000001</v>
      </c>
      <c r="J160" s="61">
        <v>44563</v>
      </c>
      <c r="K160" s="60">
        <v>0.72499999999999998</v>
      </c>
      <c r="M160" s="61">
        <v>44563</v>
      </c>
      <c r="N160" s="60">
        <v>-0.25</v>
      </c>
    </row>
    <row r="161" spans="2:14" s="11" customFormat="1" ht="13.15">
      <c r="B161" s="57">
        <v>44556</v>
      </c>
      <c r="C161" s="11">
        <v>-0.33500000000000002</v>
      </c>
      <c r="D161" s="58">
        <v>-0.45200000000000001</v>
      </c>
      <c r="E161" s="59">
        <f>VLOOKUP(tblEuroYieldsPivoted[[#This Row],[Date]],$J$7:$K$910,2,FALSE)</f>
        <v>0.60599999999999998</v>
      </c>
      <c r="F161" s="60">
        <f t="shared" si="2"/>
        <v>-0.216</v>
      </c>
      <c r="G161" s="11">
        <v>0.44900000000000001</v>
      </c>
      <c r="J161" s="61">
        <v>44556</v>
      </c>
      <c r="K161" s="60">
        <v>0.60599999999999998</v>
      </c>
      <c r="M161" s="61">
        <v>44556</v>
      </c>
      <c r="N161" s="60">
        <v>-0.216</v>
      </c>
    </row>
    <row r="162" spans="2:14" s="11" customFormat="1" ht="13.15">
      <c r="B162" s="57">
        <v>44549</v>
      </c>
      <c r="C162" s="11">
        <v>-0.4</v>
      </c>
      <c r="D162" s="58">
        <v>-0.50700000000000001</v>
      </c>
      <c r="E162" s="59">
        <f>VLOOKUP(tblEuroYieldsPivoted[[#This Row],[Date]],$J$7:$K$910,2,FALSE)</f>
        <v>0.629</v>
      </c>
      <c r="F162" s="60">
        <f t="shared" si="2"/>
        <v>-0.33500000000000002</v>
      </c>
      <c r="G162" s="11">
        <v>0.36099999999999999</v>
      </c>
      <c r="J162" s="61">
        <v>44549</v>
      </c>
      <c r="K162" s="60">
        <v>0.629</v>
      </c>
      <c r="M162" s="61">
        <v>44549</v>
      </c>
      <c r="N162" s="60">
        <v>-0.33500000000000002</v>
      </c>
    </row>
    <row r="163" spans="2:14" s="11" customFormat="1" ht="13.15">
      <c r="B163" s="57">
        <v>44542</v>
      </c>
      <c r="C163" s="11">
        <v>-0.49299999999999999</v>
      </c>
      <c r="D163" s="58">
        <v>-0.61</v>
      </c>
      <c r="E163" s="59">
        <f>VLOOKUP(tblEuroYieldsPivoted[[#This Row],[Date]],$J$7:$K$910,2,FALSE)</f>
        <v>0.44</v>
      </c>
      <c r="F163" s="60">
        <f t="shared" si="2"/>
        <v>-0.45600000000000002</v>
      </c>
      <c r="G163" s="11">
        <v>0.191</v>
      </c>
      <c r="J163" s="61">
        <v>44542</v>
      </c>
      <c r="K163" s="60">
        <v>0.44</v>
      </c>
      <c r="M163" s="61">
        <v>44542</v>
      </c>
      <c r="N163" s="60">
        <v>-0.45600000000000002</v>
      </c>
    </row>
    <row r="164" spans="2:14" s="11" customFormat="1" ht="13.15">
      <c r="B164" s="57">
        <v>44535</v>
      </c>
      <c r="C164" s="11">
        <v>-0.45100000000000001</v>
      </c>
      <c r="D164" s="58">
        <v>-0.58399999999999996</v>
      </c>
      <c r="E164" s="59">
        <f>VLOOKUP(tblEuroYieldsPivoted[[#This Row],[Date]],$J$7:$K$910,2,FALSE)</f>
        <v>0.47899999999999998</v>
      </c>
      <c r="F164" s="60">
        <f t="shared" si="2"/>
        <v>-0.42099999999999999</v>
      </c>
      <c r="G164" s="11">
        <v>0.20100000000000001</v>
      </c>
      <c r="J164" s="61">
        <v>44535</v>
      </c>
      <c r="K164" s="60">
        <v>0.47899999999999998</v>
      </c>
      <c r="M164" s="61">
        <v>44535</v>
      </c>
      <c r="N164" s="60">
        <v>-0.42099999999999999</v>
      </c>
    </row>
    <row r="165" spans="2:14" s="11" customFormat="1" ht="13.15">
      <c r="B165" s="57">
        <v>44528</v>
      </c>
      <c r="C165" s="11">
        <v>-0.49199999999999999</v>
      </c>
      <c r="D165" s="58">
        <v>-0.626</v>
      </c>
      <c r="E165" s="59">
        <f>VLOOKUP(tblEuroYieldsPivoted[[#This Row],[Date]],$J$7:$K$910,2,FALSE)</f>
        <v>0.44400000000000001</v>
      </c>
      <c r="F165" s="60">
        <f t="shared" si="2"/>
        <v>-0.44800000000000001</v>
      </c>
      <c r="G165" s="11">
        <v>0.21299999999999999</v>
      </c>
      <c r="J165" s="61">
        <v>44528</v>
      </c>
      <c r="K165" s="60">
        <v>0.44400000000000001</v>
      </c>
      <c r="M165" s="61">
        <v>44528</v>
      </c>
      <c r="N165" s="60">
        <v>-0.44800000000000001</v>
      </c>
    </row>
    <row r="166" spans="2:14" s="11" customFormat="1" ht="13.15">
      <c r="B166" s="57">
        <v>44521</v>
      </c>
      <c r="C166" s="11">
        <v>-0.51400000000000001</v>
      </c>
      <c r="D166" s="58">
        <v>-0.64500000000000002</v>
      </c>
      <c r="E166" s="59">
        <f>VLOOKUP(tblEuroYieldsPivoted[[#This Row],[Date]],$J$7:$K$910,2,FALSE)</f>
        <v>0.43</v>
      </c>
      <c r="F166" s="60">
        <f t="shared" si="2"/>
        <v>-0.46</v>
      </c>
      <c r="G166" s="11">
        <v>0.192</v>
      </c>
      <c r="J166" s="61">
        <v>44521</v>
      </c>
      <c r="K166" s="60">
        <v>0.43</v>
      </c>
      <c r="M166" s="61">
        <v>44521</v>
      </c>
      <c r="N166" s="60">
        <v>-0.46</v>
      </c>
    </row>
    <row r="167" spans="2:14" s="11" customFormat="1" ht="13.15">
      <c r="B167" s="57">
        <v>44514</v>
      </c>
      <c r="C167" s="11">
        <v>-0.53200000000000003</v>
      </c>
      <c r="D167" s="58">
        <v>-0.63600000000000001</v>
      </c>
      <c r="E167" s="59">
        <f>VLOOKUP(tblEuroYieldsPivoted[[#This Row],[Date]],$J$7:$K$910,2,FALSE)</f>
        <v>0.34</v>
      </c>
      <c r="F167" s="60">
        <f t="shared" si="2"/>
        <v>-0.46100000000000002</v>
      </c>
      <c r="G167" s="11">
        <v>9.5000000000000001E-2</v>
      </c>
      <c r="J167" s="61">
        <v>44514</v>
      </c>
      <c r="K167" s="60">
        <v>0.34</v>
      </c>
      <c r="M167" s="61">
        <v>44514</v>
      </c>
      <c r="N167" s="60">
        <v>-0.46100000000000002</v>
      </c>
    </row>
    <row r="168" spans="2:14" s="11" customFormat="1" ht="13.15">
      <c r="B168" s="57">
        <v>44507</v>
      </c>
      <c r="C168" s="11">
        <v>-0.442</v>
      </c>
      <c r="D168" s="58">
        <v>-0.56000000000000005</v>
      </c>
      <c r="E168" s="59">
        <f>VLOOKUP(tblEuroYieldsPivoted[[#This Row],[Date]],$J$7:$K$910,2,FALSE)</f>
        <v>0.41199999999999998</v>
      </c>
      <c r="F168" s="60">
        <f t="shared" si="2"/>
        <v>-0.437</v>
      </c>
      <c r="G168" s="11">
        <v>0.19800000000000001</v>
      </c>
      <c r="J168" s="61">
        <v>44507</v>
      </c>
      <c r="K168" s="60">
        <v>0.41199999999999998</v>
      </c>
      <c r="M168" s="61">
        <v>44507</v>
      </c>
      <c r="N168" s="60">
        <v>-0.437</v>
      </c>
    </row>
    <row r="169" spans="2:14" s="11" customFormat="1" ht="13.15">
      <c r="B169" s="57">
        <v>44500</v>
      </c>
      <c r="C169" s="11">
        <v>-0.47499999999999998</v>
      </c>
      <c r="D169" s="58">
        <v>-0.58099999999999996</v>
      </c>
      <c r="E169" s="59">
        <f>VLOOKUP(tblEuroYieldsPivoted[[#This Row],[Date]],$J$7:$K$910,2,FALSE)</f>
        <v>0.33300000000000002</v>
      </c>
      <c r="F169" s="60">
        <f t="shared" si="2"/>
        <v>-0.46100000000000002</v>
      </c>
      <c r="G169" s="11">
        <v>0.111</v>
      </c>
      <c r="J169" s="61">
        <v>44500</v>
      </c>
      <c r="K169" s="60">
        <v>0.33300000000000002</v>
      </c>
      <c r="M169" s="61">
        <v>44500</v>
      </c>
      <c r="N169" s="60">
        <v>-0.46100000000000002</v>
      </c>
    </row>
    <row r="170" spans="2:14" s="11" customFormat="1" ht="13.15">
      <c r="B170" s="57">
        <v>44493</v>
      </c>
      <c r="C170" s="11">
        <v>-0.25800000000000001</v>
      </c>
      <c r="D170" s="58">
        <v>-0.378</v>
      </c>
      <c r="E170" s="59">
        <f>VLOOKUP(tblEuroYieldsPivoted[[#This Row],[Date]],$J$7:$K$910,2,FALSE)</f>
        <v>0.58299999999999996</v>
      </c>
      <c r="F170" s="60">
        <f t="shared" si="2"/>
        <v>-0.23100000000000001</v>
      </c>
      <c r="G170" s="11">
        <v>0.39700000000000002</v>
      </c>
      <c r="J170" s="61">
        <v>44493</v>
      </c>
      <c r="K170" s="60">
        <v>0.58299999999999996</v>
      </c>
      <c r="M170" s="61">
        <v>44493</v>
      </c>
      <c r="N170" s="60">
        <v>-0.23100000000000001</v>
      </c>
    </row>
    <row r="171" spans="2:14" s="11" customFormat="1" ht="13.15">
      <c r="B171" s="57">
        <v>44486</v>
      </c>
      <c r="C171" s="11">
        <v>-0.32600000000000001</v>
      </c>
      <c r="D171" s="58">
        <v>-0.41499999999999998</v>
      </c>
      <c r="E171" s="59">
        <f>VLOOKUP(tblEuroYieldsPivoted[[#This Row],[Date]],$J$7:$K$910,2,FALSE)</f>
        <v>0.32900000000000001</v>
      </c>
      <c r="F171" s="60">
        <f t="shared" si="2"/>
        <v>-0.30499999999999999</v>
      </c>
      <c r="G171" s="11">
        <v>0.20200000000000001</v>
      </c>
      <c r="J171" s="61">
        <v>44486</v>
      </c>
      <c r="K171" s="60">
        <v>0.32900000000000001</v>
      </c>
      <c r="M171" s="61">
        <v>44486</v>
      </c>
      <c r="N171" s="60">
        <v>-0.30499999999999999</v>
      </c>
    </row>
    <row r="172" spans="2:14" s="11" customFormat="1" ht="13.15">
      <c r="B172" s="57">
        <v>44479</v>
      </c>
      <c r="C172" s="11">
        <v>-0.42</v>
      </c>
      <c r="D172" s="58">
        <v>-0.52500000000000002</v>
      </c>
      <c r="E172" s="59">
        <f>VLOOKUP(tblEuroYieldsPivoted[[#This Row],[Date]],$J$7:$K$910,2,FALSE)</f>
        <v>0.17</v>
      </c>
      <c r="F172" s="60">
        <f t="shared" si="2"/>
        <v>-0.376</v>
      </c>
      <c r="G172" s="11">
        <v>8.3000000000000004E-2</v>
      </c>
      <c r="J172" s="61">
        <v>44479</v>
      </c>
      <c r="K172" s="60">
        <v>0.17</v>
      </c>
      <c r="M172" s="61">
        <v>44479</v>
      </c>
      <c r="N172" s="60">
        <v>-0.376</v>
      </c>
    </row>
    <row r="173" spans="2:14" s="11" customFormat="1" ht="13.15">
      <c r="B173" s="57">
        <v>44472</v>
      </c>
      <c r="C173" s="11">
        <v>-0.436</v>
      </c>
      <c r="D173" s="58">
        <v>-0.52800000000000002</v>
      </c>
      <c r="E173" s="59">
        <f>VLOOKUP(tblEuroYieldsPivoted[[#This Row],[Date]],$J$7:$K$910,2,FALSE)</f>
        <v>0.11700000000000001</v>
      </c>
      <c r="F173" s="60">
        <f t="shared" si="2"/>
        <v>-0.41899999999999998</v>
      </c>
      <c r="G173" s="11">
        <v>7.4999999999999997E-2</v>
      </c>
      <c r="J173" s="61">
        <v>44472</v>
      </c>
      <c r="K173" s="60">
        <v>0.11700000000000001</v>
      </c>
      <c r="M173" s="61">
        <v>44472</v>
      </c>
      <c r="N173" s="60">
        <v>-0.41899999999999998</v>
      </c>
    </row>
    <row r="174" spans="2:14" s="11" customFormat="1" ht="13.15">
      <c r="B174" s="57">
        <v>44465</v>
      </c>
      <c r="C174" s="11">
        <v>-0.46100000000000002</v>
      </c>
      <c r="D174" s="58">
        <v>-0.57899999999999996</v>
      </c>
      <c r="E174" s="59">
        <f>VLOOKUP(tblEuroYieldsPivoted[[#This Row],[Date]],$J$7:$K$910,2,FALSE)</f>
        <v>6.8000000000000005E-2</v>
      </c>
      <c r="F174" s="60">
        <f t="shared" si="2"/>
        <v>-0.44</v>
      </c>
      <c r="G174" s="11">
        <v>4.7E-2</v>
      </c>
      <c r="J174" s="61">
        <v>44465</v>
      </c>
      <c r="K174" s="60">
        <v>6.8000000000000005E-2</v>
      </c>
      <c r="M174" s="61">
        <v>44465</v>
      </c>
      <c r="N174" s="60">
        <v>-0.44</v>
      </c>
    </row>
    <row r="175" spans="2:14" s="11" customFormat="1" ht="13.15">
      <c r="B175" s="57">
        <v>44458</v>
      </c>
      <c r="C175" s="11">
        <v>-0.45200000000000001</v>
      </c>
      <c r="D175" s="58">
        <v>-0.56899999999999995</v>
      </c>
      <c r="E175" s="59">
        <f>VLOOKUP(tblEuroYieldsPivoted[[#This Row],[Date]],$J$7:$K$910,2,FALSE)</f>
        <v>7.0000000000000007E-2</v>
      </c>
      <c r="F175" s="60">
        <f t="shared" si="2"/>
        <v>-0.44</v>
      </c>
      <c r="G175" s="11">
        <v>3.1E-2</v>
      </c>
      <c r="J175" s="61">
        <v>44458</v>
      </c>
      <c r="K175" s="60">
        <v>7.0000000000000007E-2</v>
      </c>
      <c r="M175" s="61">
        <v>44458</v>
      </c>
      <c r="N175" s="60">
        <v>-0.44</v>
      </c>
    </row>
    <row r="176" spans="2:14" s="11" customFormat="1" ht="13.15">
      <c r="B176" s="57">
        <v>44451</v>
      </c>
      <c r="C176" s="11">
        <v>-0.49399999999999999</v>
      </c>
      <c r="D176" s="58">
        <v>-0.60699999999999998</v>
      </c>
      <c r="E176" s="59">
        <f>VLOOKUP(tblEuroYieldsPivoted[[#This Row],[Date]],$J$7:$K$910,2,FALSE)</f>
        <v>0.05</v>
      </c>
      <c r="F176" s="60">
        <f t="shared" si="2"/>
        <v>-0.48599999999999999</v>
      </c>
      <c r="G176" s="11">
        <v>-2.1999999999999999E-2</v>
      </c>
      <c r="J176" s="61">
        <v>44451</v>
      </c>
      <c r="K176" s="60">
        <v>0.05</v>
      </c>
      <c r="M176" s="61">
        <v>44451</v>
      </c>
      <c r="N176" s="60">
        <v>-0.48599999999999999</v>
      </c>
    </row>
    <row r="177" spans="2:14" s="11" customFormat="1" ht="13.15">
      <c r="B177" s="57">
        <v>44444</v>
      </c>
      <c r="C177" s="11">
        <v>-0.51500000000000001</v>
      </c>
      <c r="D177" s="58">
        <v>-0.64</v>
      </c>
      <c r="E177" s="59">
        <f>VLOOKUP(tblEuroYieldsPivoted[[#This Row],[Date]],$J$7:$K$910,2,FALSE)</f>
        <v>5.0000000000000001E-3</v>
      </c>
      <c r="F177" s="60">
        <f t="shared" si="2"/>
        <v>-0.504</v>
      </c>
      <c r="G177" s="11">
        <v>-4.0000000000000001E-3</v>
      </c>
      <c r="J177" s="61">
        <v>44444</v>
      </c>
      <c r="K177" s="60">
        <v>5.0000000000000001E-3</v>
      </c>
      <c r="M177" s="61">
        <v>44444</v>
      </c>
      <c r="N177" s="60">
        <v>-0.504</v>
      </c>
    </row>
    <row r="178" spans="2:14" s="11" customFormat="1" ht="13.15">
      <c r="B178" s="57">
        <v>44437</v>
      </c>
      <c r="C178" s="11">
        <v>-0.53900000000000003</v>
      </c>
      <c r="D178" s="58">
        <v>-0.67</v>
      </c>
      <c r="E178" s="59">
        <f>VLOOKUP(tblEuroYieldsPivoted[[#This Row],[Date]],$J$7:$K$910,2,FALSE)</f>
        <v>1.6E-2</v>
      </c>
      <c r="F178" s="60">
        <f t="shared" si="2"/>
        <v>-0.53500000000000003</v>
      </c>
      <c r="G178" s="11">
        <v>-1.7999999999999999E-2</v>
      </c>
      <c r="J178" s="61">
        <v>44437</v>
      </c>
      <c r="K178" s="60">
        <v>1.6E-2</v>
      </c>
      <c r="M178" s="61">
        <v>44437</v>
      </c>
      <c r="N178" s="60">
        <v>-0.53500000000000003</v>
      </c>
    </row>
    <row r="179" spans="2:14" s="11" customFormat="1" ht="13.15">
      <c r="B179" s="57">
        <v>44430</v>
      </c>
      <c r="C179" s="11">
        <v>-0.56799999999999995</v>
      </c>
      <c r="D179" s="58">
        <v>-0.70399999999999996</v>
      </c>
      <c r="E179" s="59">
        <f>VLOOKUP(tblEuroYieldsPivoted[[#This Row],[Date]],$J$7:$K$910,2,FALSE)</f>
        <v>-7.5999999999999998E-2</v>
      </c>
      <c r="F179" s="60">
        <f t="shared" si="2"/>
        <v>-0.54700000000000004</v>
      </c>
      <c r="G179" s="11">
        <v>-4.4999999999999998E-2</v>
      </c>
      <c r="J179" s="61">
        <v>44430</v>
      </c>
      <c r="K179" s="60">
        <v>-7.5999999999999998E-2</v>
      </c>
      <c r="M179" s="61">
        <v>44430</v>
      </c>
      <c r="N179" s="60">
        <v>-0.54700000000000004</v>
      </c>
    </row>
    <row r="180" spans="2:14" s="11" customFormat="1" ht="13.15">
      <c r="B180" s="57">
        <v>44423</v>
      </c>
      <c r="C180" s="11">
        <v>-0.61699999999999999</v>
      </c>
      <c r="D180" s="58">
        <v>-0.747</v>
      </c>
      <c r="E180" s="59">
        <f>VLOOKUP(tblEuroYieldsPivoted[[#This Row],[Date]],$J$7:$K$910,2,FALSE)</f>
        <v>-0.191</v>
      </c>
      <c r="F180" s="60">
        <f t="shared" si="2"/>
        <v>-0.57299999999999995</v>
      </c>
      <c r="G180" s="11">
        <v>-0.11600000000000001</v>
      </c>
      <c r="J180" s="61">
        <v>44423</v>
      </c>
      <c r="K180" s="60">
        <v>-0.191</v>
      </c>
      <c r="M180" s="61">
        <v>44423</v>
      </c>
      <c r="N180" s="60">
        <v>-0.57299999999999995</v>
      </c>
    </row>
    <row r="181" spans="2:14" s="11" customFormat="1" ht="13.15">
      <c r="B181" s="57">
        <v>44416</v>
      </c>
      <c r="C181" s="11">
        <v>-0.60399999999999998</v>
      </c>
      <c r="D181" s="58">
        <v>-0.72099999999999997</v>
      </c>
      <c r="E181" s="59">
        <f>VLOOKUP(tblEuroYieldsPivoted[[#This Row],[Date]],$J$7:$K$910,2,FALSE)</f>
        <v>-0.20399999999999999</v>
      </c>
      <c r="F181" s="60">
        <f t="shared" si="2"/>
        <v>-0.57599999999999996</v>
      </c>
      <c r="G181" s="11">
        <v>-0.107</v>
      </c>
      <c r="J181" s="61">
        <v>44416</v>
      </c>
      <c r="K181" s="60">
        <v>-0.20399999999999999</v>
      </c>
      <c r="M181" s="61">
        <v>44416</v>
      </c>
      <c r="N181" s="60">
        <v>-0.57599999999999996</v>
      </c>
    </row>
    <row r="182" spans="2:14" s="11" customFormat="1" ht="13.15">
      <c r="B182" s="57">
        <v>44409</v>
      </c>
      <c r="C182" s="11">
        <v>-0.60799999999999998</v>
      </c>
      <c r="D182" s="58">
        <v>-0.72699999999999998</v>
      </c>
      <c r="E182" s="59">
        <f>VLOOKUP(tblEuroYieldsPivoted[[#This Row],[Date]],$J$7:$K$910,2,FALSE)</f>
        <v>-0.221</v>
      </c>
      <c r="F182" s="60">
        <f t="shared" si="2"/>
        <v>-0.57399999999999995</v>
      </c>
      <c r="G182" s="11">
        <v>-0.09</v>
      </c>
      <c r="J182" s="61">
        <v>44409</v>
      </c>
      <c r="K182" s="60">
        <v>-0.221</v>
      </c>
      <c r="M182" s="61">
        <v>44409</v>
      </c>
      <c r="N182" s="60">
        <v>-0.57399999999999995</v>
      </c>
    </row>
    <row r="183" spans="2:14" s="11" customFormat="1" ht="13.15">
      <c r="B183" s="57">
        <v>44402</v>
      </c>
      <c r="C183" s="11">
        <v>-0.62</v>
      </c>
      <c r="D183" s="58">
        <v>-0.73699999999999999</v>
      </c>
      <c r="E183" s="59">
        <f>VLOOKUP(tblEuroYieldsPivoted[[#This Row],[Date]],$J$7:$K$910,2,FALSE)</f>
        <v>-0.13900000000000001</v>
      </c>
      <c r="F183" s="60">
        <f t="shared" si="2"/>
        <v>-0.56999999999999995</v>
      </c>
      <c r="G183" s="11">
        <v>-4.3999999999999997E-2</v>
      </c>
      <c r="J183" s="61">
        <v>44402</v>
      </c>
      <c r="K183" s="60">
        <v>-0.13900000000000001</v>
      </c>
      <c r="M183" s="61">
        <v>44402</v>
      </c>
      <c r="N183" s="60">
        <v>-0.56999999999999995</v>
      </c>
    </row>
    <row r="184" spans="2:14" s="11" customFormat="1" ht="13.15">
      <c r="B184" s="57">
        <v>44395</v>
      </c>
      <c r="C184" s="11">
        <v>-0.59499999999999997</v>
      </c>
      <c r="D184" s="58">
        <v>-0.7</v>
      </c>
      <c r="E184" s="59">
        <f>VLOOKUP(tblEuroYieldsPivoted[[#This Row],[Date]],$J$7:$K$910,2,FALSE)</f>
        <v>-0.10100000000000001</v>
      </c>
      <c r="F184" s="60">
        <f t="shared" si="2"/>
        <v>-0.55900000000000005</v>
      </c>
      <c r="G184" s="11">
        <v>-3.3000000000000002E-2</v>
      </c>
      <c r="J184" s="61">
        <v>44395</v>
      </c>
      <c r="K184" s="60">
        <v>-0.10100000000000001</v>
      </c>
      <c r="M184" s="61">
        <v>44395</v>
      </c>
      <c r="N184" s="60">
        <v>-0.55900000000000005</v>
      </c>
    </row>
    <row r="185" spans="2:14" s="11" customFormat="1" ht="13.15">
      <c r="B185" s="57">
        <v>44388</v>
      </c>
      <c r="C185" s="11">
        <v>-0.53100000000000003</v>
      </c>
      <c r="D185" s="58">
        <v>-0.63800000000000001</v>
      </c>
      <c r="E185" s="59">
        <f>VLOOKUP(tblEuroYieldsPivoted[[#This Row],[Date]],$J$7:$K$910,2,FALSE)</f>
        <v>-0.107</v>
      </c>
      <c r="F185" s="60">
        <f t="shared" si="2"/>
        <v>-0.48199999999999998</v>
      </c>
      <c r="G185" s="11">
        <v>1.2999999999999999E-2</v>
      </c>
      <c r="J185" s="61">
        <v>44388</v>
      </c>
      <c r="K185" s="60">
        <v>-0.107</v>
      </c>
      <c r="M185" s="61">
        <v>44388</v>
      </c>
      <c r="N185" s="60">
        <v>-0.48199999999999998</v>
      </c>
    </row>
    <row r="186" spans="2:14" s="11" customFormat="1" ht="13.15">
      <c r="B186" s="57">
        <v>44381</v>
      </c>
      <c r="C186" s="11">
        <v>-0.48099999999999998</v>
      </c>
      <c r="D186" s="58">
        <v>-0.59599999999999997</v>
      </c>
      <c r="E186" s="59">
        <f>VLOOKUP(tblEuroYieldsPivoted[[#This Row],[Date]],$J$7:$K$910,2,FALSE)</f>
        <v>-3.7999999999999999E-2</v>
      </c>
      <c r="F186" s="60">
        <f t="shared" si="2"/>
        <v>-0.438</v>
      </c>
      <c r="G186" s="11">
        <v>6.9000000000000006E-2</v>
      </c>
      <c r="J186" s="61">
        <v>44381</v>
      </c>
      <c r="K186" s="60">
        <v>-3.7999999999999999E-2</v>
      </c>
      <c r="M186" s="61">
        <v>44381</v>
      </c>
      <c r="N186" s="60">
        <v>-0.438</v>
      </c>
    </row>
    <row r="187" spans="2:14" s="11" customFormat="1" ht="13.15">
      <c r="B187" s="57">
        <v>44374</v>
      </c>
      <c r="C187" s="11">
        <v>-0.45800000000000002</v>
      </c>
      <c r="D187" s="58">
        <v>-0.60499999999999998</v>
      </c>
      <c r="E187" s="59">
        <f>VLOOKUP(tblEuroYieldsPivoted[[#This Row],[Date]],$J$7:$K$910,2,FALSE)</f>
        <v>2.7E-2</v>
      </c>
      <c r="F187" s="60">
        <f t="shared" si="2"/>
        <v>-0.42499999999999999</v>
      </c>
      <c r="G187" s="11">
        <v>6.2E-2</v>
      </c>
      <c r="J187" s="61">
        <v>44374</v>
      </c>
      <c r="K187" s="60">
        <v>2.7E-2</v>
      </c>
      <c r="M187" s="61">
        <v>44374</v>
      </c>
      <c r="N187" s="60">
        <v>-0.42499999999999999</v>
      </c>
    </row>
    <row r="188" spans="2:14" s="11" customFormat="1" ht="13.15">
      <c r="B188" s="57">
        <v>44367</v>
      </c>
      <c r="C188" s="11">
        <v>-0.373</v>
      </c>
      <c r="D188" s="58">
        <v>-0.55100000000000005</v>
      </c>
      <c r="E188" s="59">
        <f>VLOOKUP(tblEuroYieldsPivoted[[#This Row],[Date]],$J$7:$K$910,2,FALSE)</f>
        <v>6.0999999999999999E-2</v>
      </c>
      <c r="F188" s="60">
        <f t="shared" si="2"/>
        <v>-0.317</v>
      </c>
      <c r="G188" s="11">
        <v>0.17699999999999999</v>
      </c>
      <c r="J188" s="61">
        <v>44367</v>
      </c>
      <c r="K188" s="60">
        <v>6.0999999999999999E-2</v>
      </c>
      <c r="M188" s="61">
        <v>44367</v>
      </c>
      <c r="N188" s="60">
        <v>-0.317</v>
      </c>
    </row>
    <row r="189" spans="2:14" s="11" customFormat="1" ht="13.15">
      <c r="B189" s="57">
        <v>44360</v>
      </c>
      <c r="C189" s="11">
        <v>-0.38900000000000001</v>
      </c>
      <c r="D189" s="58">
        <v>-0.58799999999999997</v>
      </c>
      <c r="E189" s="59">
        <f>VLOOKUP(tblEuroYieldsPivoted[[#This Row],[Date]],$J$7:$K$910,2,FALSE)</f>
        <v>3.4000000000000002E-2</v>
      </c>
      <c r="F189" s="60">
        <f t="shared" si="2"/>
        <v>-0.34</v>
      </c>
      <c r="G189" s="11">
        <v>0.13600000000000001</v>
      </c>
      <c r="J189" s="61">
        <v>44360</v>
      </c>
      <c r="K189" s="60">
        <v>3.4000000000000002E-2</v>
      </c>
      <c r="M189" s="61">
        <v>44360</v>
      </c>
      <c r="N189" s="60">
        <v>-0.34</v>
      </c>
    </row>
    <row r="190" spans="2:14" s="11" customFormat="1" ht="13.15">
      <c r="B190" s="57">
        <v>44353</v>
      </c>
      <c r="C190" s="11">
        <v>-0.46700000000000003</v>
      </c>
      <c r="D190" s="58">
        <v>-0.629</v>
      </c>
      <c r="E190" s="59">
        <f>VLOOKUP(tblEuroYieldsPivoted[[#This Row],[Date]],$J$7:$K$910,2,FALSE)</f>
        <v>-3.0000000000000001E-3</v>
      </c>
      <c r="F190" s="60">
        <f t="shared" si="2"/>
        <v>-0.42</v>
      </c>
      <c r="G190" s="11">
        <v>0.02</v>
      </c>
      <c r="J190" s="61">
        <v>44353</v>
      </c>
      <c r="K190" s="60">
        <v>-3.0000000000000001E-3</v>
      </c>
      <c r="M190" s="61">
        <v>44353</v>
      </c>
      <c r="N190" s="60">
        <v>-0.42</v>
      </c>
    </row>
    <row r="191" spans="2:14" s="11" customFormat="1" ht="13.15">
      <c r="B191" s="57">
        <v>44346</v>
      </c>
      <c r="C191" s="11">
        <v>-0.436</v>
      </c>
      <c r="D191" s="58">
        <v>-0.59399999999999997</v>
      </c>
      <c r="E191" s="59">
        <f>VLOOKUP(tblEuroYieldsPivoted[[#This Row],[Date]],$J$7:$K$910,2,FALSE)</f>
        <v>0.11700000000000001</v>
      </c>
      <c r="F191" s="60">
        <f t="shared" si="2"/>
        <v>-0.38100000000000001</v>
      </c>
      <c r="G191" s="11">
        <v>0.104</v>
      </c>
      <c r="J191" s="61">
        <v>44346</v>
      </c>
      <c r="K191" s="60">
        <v>0.11700000000000001</v>
      </c>
      <c r="M191" s="61">
        <v>44346</v>
      </c>
      <c r="N191" s="60">
        <v>-0.38100000000000001</v>
      </c>
    </row>
    <row r="192" spans="2:14" s="11" customFormat="1" ht="13.15">
      <c r="B192" s="57">
        <v>44339</v>
      </c>
      <c r="C192" s="11">
        <v>-0.41099999999999998</v>
      </c>
      <c r="D192" s="58">
        <v>-0.56699999999999995</v>
      </c>
      <c r="E192" s="59">
        <f>VLOOKUP(tblEuroYieldsPivoted[[#This Row],[Date]],$J$7:$K$910,2,FALSE)</f>
        <v>0.127</v>
      </c>
      <c r="F192" s="60">
        <f t="shared" si="2"/>
        <v>-0.36299999999999999</v>
      </c>
      <c r="G192" s="11">
        <v>0.157</v>
      </c>
      <c r="J192" s="61">
        <v>44339</v>
      </c>
      <c r="K192" s="60">
        <v>0.127</v>
      </c>
      <c r="M192" s="61">
        <v>44339</v>
      </c>
      <c r="N192" s="60">
        <v>-0.36299999999999999</v>
      </c>
    </row>
    <row r="193" spans="2:14" s="11" customFormat="1" ht="13.15">
      <c r="B193" s="57">
        <v>44332</v>
      </c>
      <c r="C193" s="11">
        <v>-0.35399999999999998</v>
      </c>
      <c r="D193" s="58">
        <v>-0.52100000000000002</v>
      </c>
      <c r="E193" s="59">
        <f>VLOOKUP(tblEuroYieldsPivoted[[#This Row],[Date]],$J$7:$K$910,2,FALSE)</f>
        <v>0.214</v>
      </c>
      <c r="F193" s="60">
        <f t="shared" si="2"/>
        <v>-0.317</v>
      </c>
      <c r="G193" s="11">
        <v>0.27</v>
      </c>
      <c r="J193" s="61">
        <v>44332</v>
      </c>
      <c r="K193" s="60">
        <v>0.214</v>
      </c>
      <c r="M193" s="61">
        <v>44332</v>
      </c>
      <c r="N193" s="60">
        <v>-0.317</v>
      </c>
    </row>
    <row r="194" spans="2:14" s="11" customFormat="1" ht="13.15">
      <c r="B194" s="57">
        <v>44325</v>
      </c>
      <c r="C194" s="11">
        <v>-0.32900000000000001</v>
      </c>
      <c r="D194" s="58">
        <v>-0.51400000000000001</v>
      </c>
      <c r="E194" s="59">
        <f>VLOOKUP(tblEuroYieldsPivoted[[#This Row],[Date]],$J$7:$K$910,2,FALSE)</f>
        <v>0.27500000000000002</v>
      </c>
      <c r="F194" s="60">
        <f t="shared" si="2"/>
        <v>-0.30099999999999999</v>
      </c>
      <c r="G194" s="11">
        <v>0.307</v>
      </c>
      <c r="J194" s="61">
        <v>44325</v>
      </c>
      <c r="K194" s="60">
        <v>0.27500000000000002</v>
      </c>
      <c r="M194" s="61">
        <v>44325</v>
      </c>
      <c r="N194" s="60">
        <v>-0.30099999999999999</v>
      </c>
    </row>
    <row r="195" spans="2:14" s="11" customFormat="1" ht="13.15">
      <c r="B195" s="57">
        <v>44318</v>
      </c>
      <c r="C195" s="11">
        <v>-0.40500000000000003</v>
      </c>
      <c r="D195" s="58">
        <v>-0.59099999999999997</v>
      </c>
      <c r="E195" s="59">
        <f>VLOOKUP(tblEuroYieldsPivoted[[#This Row],[Date]],$J$7:$K$910,2,FALSE)</f>
        <v>0.25700000000000001</v>
      </c>
      <c r="F195" s="60">
        <f t="shared" si="2"/>
        <v>-0.35699999999999998</v>
      </c>
      <c r="G195" s="11">
        <v>0.184</v>
      </c>
      <c r="J195" s="61">
        <v>44318</v>
      </c>
      <c r="K195" s="60">
        <v>0.25700000000000001</v>
      </c>
      <c r="M195" s="61">
        <v>44318</v>
      </c>
      <c r="N195" s="60">
        <v>-0.35699999999999998</v>
      </c>
    </row>
    <row r="196" spans="2:14" s="11" customFormat="1" ht="13.15">
      <c r="B196" s="57">
        <v>44311</v>
      </c>
      <c r="C196" s="11">
        <v>-0.41599999999999998</v>
      </c>
      <c r="D196" s="58">
        <v>-0.57399999999999995</v>
      </c>
      <c r="E196" s="59">
        <f>VLOOKUP(tblEuroYieldsPivoted[[#This Row],[Date]],$J$7:$K$910,2,FALSE)</f>
        <v>0.184</v>
      </c>
      <c r="F196" s="60">
        <f t="shared" si="2"/>
        <v>-0.37</v>
      </c>
      <c r="G196" s="11">
        <v>0.13700000000000001</v>
      </c>
      <c r="J196" s="61">
        <v>44311</v>
      </c>
      <c r="K196" s="60">
        <v>0.184</v>
      </c>
      <c r="M196" s="61">
        <v>44311</v>
      </c>
      <c r="N196" s="60">
        <v>-0.37</v>
      </c>
    </row>
    <row r="197" spans="2:14" s="11" customFormat="1" ht="13.15">
      <c r="B197" s="57">
        <v>44304</v>
      </c>
      <c r="C197" s="11">
        <v>-0.45800000000000002</v>
      </c>
      <c r="D197" s="58">
        <v>-0.60399999999999998</v>
      </c>
      <c r="E197" s="59">
        <f>VLOOKUP(tblEuroYieldsPivoted[[#This Row],[Date]],$J$7:$K$910,2,FALSE)</f>
        <v>0.122</v>
      </c>
      <c r="F197" s="60">
        <f t="shared" si="2"/>
        <v>-0.41399999999999998</v>
      </c>
      <c r="G197" s="11">
        <v>9.6000000000000002E-2</v>
      </c>
      <c r="J197" s="61">
        <v>44304</v>
      </c>
      <c r="K197" s="60">
        <v>0.122</v>
      </c>
      <c r="M197" s="61">
        <v>44304</v>
      </c>
      <c r="N197" s="60">
        <v>-0.41399999999999998</v>
      </c>
    </row>
    <row r="198" spans="2:14" s="11" customFormat="1" ht="13.15">
      <c r="B198" s="57">
        <v>44297</v>
      </c>
      <c r="C198" s="11">
        <v>-0.46200000000000002</v>
      </c>
      <c r="D198" s="58">
        <v>-0.61</v>
      </c>
      <c r="E198" s="59">
        <f>VLOOKUP(tblEuroYieldsPivoted[[#This Row],[Date]],$J$7:$K$910,2,FALSE)</f>
        <v>0.161</v>
      </c>
      <c r="F198" s="60">
        <f t="shared" si="2"/>
        <v>-0.41</v>
      </c>
      <c r="G198" s="11">
        <v>7.3999999999999996E-2</v>
      </c>
      <c r="J198" s="61">
        <v>44297</v>
      </c>
      <c r="K198" s="60">
        <v>0.161</v>
      </c>
      <c r="M198" s="61">
        <v>44297</v>
      </c>
      <c r="N198" s="60">
        <v>-0.41</v>
      </c>
    </row>
    <row r="199" spans="2:14" s="11" customFormat="1" ht="13.15">
      <c r="B199" s="57">
        <v>44290</v>
      </c>
      <c r="C199" s="11">
        <v>-0.48</v>
      </c>
      <c r="D199" s="58">
        <v>-0.627</v>
      </c>
      <c r="E199" s="59">
        <f>VLOOKUP(tblEuroYieldsPivoted[[#This Row],[Date]],$J$7:$K$910,2,FALSE)</f>
        <v>0.182</v>
      </c>
      <c r="F199" s="60">
        <f t="shared" si="2"/>
        <v>-0.45</v>
      </c>
      <c r="G199" s="11">
        <v>6.0999999999999999E-2</v>
      </c>
      <c r="J199" s="61">
        <v>44290</v>
      </c>
      <c r="K199" s="60">
        <v>0.182</v>
      </c>
      <c r="M199" s="61">
        <v>44290</v>
      </c>
      <c r="N199" s="60">
        <v>-0.45</v>
      </c>
    </row>
    <row r="200" spans="2:14" s="11" customFormat="1" ht="13.15">
      <c r="B200" s="57">
        <v>44283</v>
      </c>
      <c r="C200" s="11">
        <v>-0.5</v>
      </c>
      <c r="D200" s="58">
        <v>-0.65900000000000003</v>
      </c>
      <c r="E200" s="59">
        <f>VLOOKUP(tblEuroYieldsPivoted[[#This Row],[Date]],$J$7:$K$910,2,FALSE)</f>
        <v>0.189</v>
      </c>
      <c r="F200" s="60">
        <f t="shared" si="2"/>
        <v>-0.46100000000000002</v>
      </c>
      <c r="G200" s="11">
        <v>-2.1999999999999999E-2</v>
      </c>
      <c r="J200" s="61">
        <v>44283</v>
      </c>
      <c r="K200" s="60">
        <v>0.189</v>
      </c>
      <c r="M200" s="61">
        <v>44283</v>
      </c>
      <c r="N200" s="60">
        <v>-0.46100000000000002</v>
      </c>
    </row>
    <row r="201" spans="2:14" s="11" customFormat="1" ht="13.15">
      <c r="B201" s="57">
        <v>44276</v>
      </c>
      <c r="C201" s="11">
        <v>-0.52600000000000002</v>
      </c>
      <c r="D201" s="58">
        <v>-0.67700000000000005</v>
      </c>
      <c r="E201" s="59">
        <f>VLOOKUP(tblEuroYieldsPivoted[[#This Row],[Date]],$J$7:$K$910,2,FALSE)</f>
        <v>0.23300000000000001</v>
      </c>
      <c r="F201" s="60">
        <f t="shared" ref="F201:F264" si="3">VLOOKUP(B201,$M$8:$N$901,2,FALSE)</f>
        <v>-0.504</v>
      </c>
      <c r="G201" s="11">
        <v>-3.7999999999999999E-2</v>
      </c>
      <c r="J201" s="61">
        <v>44276</v>
      </c>
      <c r="K201" s="60">
        <v>0.23300000000000001</v>
      </c>
      <c r="M201" s="61">
        <v>44276</v>
      </c>
      <c r="N201" s="60">
        <v>-0.504</v>
      </c>
    </row>
    <row r="202" spans="2:14" s="11" customFormat="1" ht="13.15">
      <c r="B202" s="57">
        <v>44269</v>
      </c>
      <c r="C202" s="11">
        <v>-0.49299999999999999</v>
      </c>
      <c r="D202" s="58">
        <v>-0.64600000000000002</v>
      </c>
      <c r="E202" s="59">
        <f>VLOOKUP(tblEuroYieldsPivoted[[#This Row],[Date]],$J$7:$K$910,2,FALSE)</f>
        <v>5.0999999999999997E-2</v>
      </c>
      <c r="F202" s="60">
        <f t="shared" si="3"/>
        <v>-0.46400000000000002</v>
      </c>
      <c r="G202" s="11">
        <v>1.7000000000000001E-2</v>
      </c>
      <c r="J202" s="61">
        <v>44269</v>
      </c>
      <c r="K202" s="60">
        <v>5.0999999999999997E-2</v>
      </c>
      <c r="M202" s="61">
        <v>44269</v>
      </c>
      <c r="N202" s="60">
        <v>-0.46400000000000002</v>
      </c>
    </row>
    <row r="203" spans="2:14" s="11" customFormat="1" ht="13.15">
      <c r="B203" s="57">
        <v>44262</v>
      </c>
      <c r="C203" s="11">
        <v>-0.47099999999999997</v>
      </c>
      <c r="D203" s="58">
        <v>-0.61199999999999999</v>
      </c>
      <c r="E203" s="59">
        <f>VLOOKUP(tblEuroYieldsPivoted[[#This Row],[Date]],$J$7:$K$910,2,FALSE)</f>
        <v>5.1999999999999998E-2</v>
      </c>
      <c r="F203" s="60">
        <f t="shared" si="3"/>
        <v>-0.438</v>
      </c>
      <c r="G203" s="11">
        <v>1.7999999999999999E-2</v>
      </c>
      <c r="J203" s="61">
        <v>44262</v>
      </c>
      <c r="K203" s="60">
        <v>5.1999999999999998E-2</v>
      </c>
      <c r="M203" s="61">
        <v>44262</v>
      </c>
      <c r="N203" s="60">
        <v>-0.438</v>
      </c>
    </row>
    <row r="204" spans="2:14" s="11" customFormat="1" ht="13.15">
      <c r="B204" s="57">
        <v>44255</v>
      </c>
      <c r="C204" s="11">
        <v>-0.46500000000000002</v>
      </c>
      <c r="D204" s="58">
        <v>-0.61499999999999999</v>
      </c>
      <c r="E204" s="59">
        <f>VLOOKUP(tblEuroYieldsPivoted[[#This Row],[Date]],$J$7:$K$910,2,FALSE)</f>
        <v>0.186</v>
      </c>
      <c r="F204" s="60">
        <f t="shared" si="3"/>
        <v>-0.441</v>
      </c>
      <c r="G204" s="11">
        <v>0.107</v>
      </c>
      <c r="J204" s="61">
        <v>44255</v>
      </c>
      <c r="K204" s="60">
        <v>0.186</v>
      </c>
      <c r="M204" s="61">
        <v>44255</v>
      </c>
      <c r="N204" s="60">
        <v>-0.441</v>
      </c>
    </row>
    <row r="205" spans="2:14" s="11" customFormat="1" ht="13.15">
      <c r="B205" s="57">
        <v>44248</v>
      </c>
      <c r="C205" s="11">
        <v>-0.41199999999999998</v>
      </c>
      <c r="D205" s="58">
        <v>-0.56000000000000005</v>
      </c>
      <c r="E205" s="59">
        <f>VLOOKUP(tblEuroYieldsPivoted[[#This Row],[Date]],$J$7:$K$910,2,FALSE)</f>
        <v>0.25700000000000001</v>
      </c>
      <c r="F205" s="60">
        <f t="shared" si="3"/>
        <v>-0.377</v>
      </c>
      <c r="G205" s="11">
        <v>0.153</v>
      </c>
      <c r="J205" s="61">
        <v>44248</v>
      </c>
      <c r="K205" s="60">
        <v>0.25700000000000001</v>
      </c>
      <c r="M205" s="61">
        <v>44248</v>
      </c>
      <c r="N205" s="60">
        <v>-0.377</v>
      </c>
    </row>
    <row r="206" spans="2:14" s="11" customFormat="1" ht="13.15">
      <c r="B206" s="57">
        <v>44241</v>
      </c>
      <c r="C206" s="11">
        <v>-0.45</v>
      </c>
      <c r="D206" s="58">
        <v>-0.61399999999999999</v>
      </c>
      <c r="E206" s="59">
        <f>VLOOKUP(tblEuroYieldsPivoted[[#This Row],[Date]],$J$7:$K$910,2,FALSE)</f>
        <v>0.13300000000000001</v>
      </c>
      <c r="F206" s="60">
        <f t="shared" si="3"/>
        <v>-0.39500000000000002</v>
      </c>
      <c r="G206" s="11">
        <v>3.9E-2</v>
      </c>
      <c r="J206" s="61">
        <v>44241</v>
      </c>
      <c r="K206" s="60">
        <v>0.13300000000000001</v>
      </c>
      <c r="M206" s="61">
        <v>44241</v>
      </c>
      <c r="N206" s="60">
        <v>-0.39500000000000002</v>
      </c>
    </row>
    <row r="207" spans="2:14" s="11" customFormat="1" ht="13.15">
      <c r="B207" s="57">
        <v>44234</v>
      </c>
      <c r="C207" s="11">
        <v>-0.53900000000000003</v>
      </c>
      <c r="D207" s="58">
        <v>-0.68500000000000005</v>
      </c>
      <c r="E207" s="59">
        <f>VLOOKUP(tblEuroYieldsPivoted[[#This Row],[Date]],$J$7:$K$910,2,FALSE)</f>
        <v>2.5999999999999999E-2</v>
      </c>
      <c r="F207" s="60">
        <f t="shared" si="3"/>
        <v>-0.49299999999999999</v>
      </c>
      <c r="G207" s="11">
        <v>-7.0999999999999994E-2</v>
      </c>
      <c r="J207" s="61">
        <v>44234</v>
      </c>
      <c r="K207" s="60">
        <v>2.5999999999999999E-2</v>
      </c>
      <c r="M207" s="61">
        <v>44234</v>
      </c>
      <c r="N207" s="60">
        <v>-0.49299999999999999</v>
      </c>
    </row>
    <row r="208" spans="2:14" s="11" customFormat="1" ht="13.15">
      <c r="B208" s="57">
        <v>44227</v>
      </c>
      <c r="C208" s="11">
        <v>-0.54900000000000004</v>
      </c>
      <c r="D208" s="58">
        <v>-0.68600000000000005</v>
      </c>
      <c r="E208" s="59">
        <f>VLOOKUP(tblEuroYieldsPivoted[[#This Row],[Date]],$J$7:$K$910,2,FALSE)</f>
        <v>6.3E-2</v>
      </c>
      <c r="F208" s="60">
        <f t="shared" si="3"/>
        <v>-0.51600000000000001</v>
      </c>
      <c r="G208" s="11">
        <v>-2.1000000000000001E-2</v>
      </c>
      <c r="J208" s="61">
        <v>44227</v>
      </c>
      <c r="K208" s="60">
        <v>6.3E-2</v>
      </c>
      <c r="M208" s="61">
        <v>44227</v>
      </c>
      <c r="N208" s="60">
        <v>-0.51600000000000001</v>
      </c>
    </row>
    <row r="209" spans="2:14" s="11" customFormat="1" ht="13.15">
      <c r="B209" s="57">
        <v>44220</v>
      </c>
      <c r="C209" s="11">
        <v>-0.59499999999999997</v>
      </c>
      <c r="D209" s="58">
        <v>-0.73199999999999998</v>
      </c>
      <c r="E209" s="59">
        <f>VLOOKUP(tblEuroYieldsPivoted[[#This Row],[Date]],$J$7:$K$910,2,FALSE)</f>
        <v>6.9000000000000006E-2</v>
      </c>
      <c r="F209" s="60">
        <f t="shared" si="3"/>
        <v>-0.55000000000000004</v>
      </c>
      <c r="G209" s="11">
        <v>7.4999999999999997E-2</v>
      </c>
      <c r="J209" s="61">
        <v>44220</v>
      </c>
      <c r="K209" s="60">
        <v>6.9000000000000006E-2</v>
      </c>
      <c r="M209" s="61">
        <v>44220</v>
      </c>
      <c r="N209" s="60">
        <v>-0.55000000000000004</v>
      </c>
    </row>
    <row r="210" spans="2:14" s="11" customFormat="1" ht="13.15">
      <c r="B210" s="57">
        <v>44213</v>
      </c>
      <c r="C210" s="11">
        <v>-0.60499999999999998</v>
      </c>
      <c r="D210" s="58">
        <v>-0.71599999999999997</v>
      </c>
      <c r="E210" s="59">
        <f>VLOOKUP(tblEuroYieldsPivoted[[#This Row],[Date]],$J$7:$K$910,2,FALSE)</f>
        <v>9.0999999999999998E-2</v>
      </c>
      <c r="F210" s="60">
        <f t="shared" si="3"/>
        <v>-0.53200000000000003</v>
      </c>
      <c r="G210" s="11">
        <v>7.8E-2</v>
      </c>
      <c r="J210" s="61">
        <v>44213</v>
      </c>
      <c r="K210" s="60">
        <v>9.0999999999999998E-2</v>
      </c>
      <c r="M210" s="61">
        <v>44213</v>
      </c>
      <c r="N210" s="60">
        <v>-0.53200000000000003</v>
      </c>
    </row>
    <row r="211" spans="2:14" s="11" customFormat="1" ht="13.15">
      <c r="B211" s="57">
        <v>44206</v>
      </c>
      <c r="C211" s="11">
        <v>-0.63400000000000001</v>
      </c>
      <c r="D211" s="58">
        <v>-0.73</v>
      </c>
      <c r="E211" s="59">
        <f>VLOOKUP(tblEuroYieldsPivoted[[#This Row],[Date]],$J$7:$K$910,2,FALSE)</f>
        <v>0.128</v>
      </c>
      <c r="F211" s="60">
        <f t="shared" si="3"/>
        <v>-0.56399999999999995</v>
      </c>
      <c r="G211" s="11">
        <v>-2.4E-2</v>
      </c>
      <c r="J211" s="61">
        <v>44206</v>
      </c>
      <c r="K211" s="60">
        <v>0.128</v>
      </c>
      <c r="M211" s="61">
        <v>44206</v>
      </c>
      <c r="N211" s="60">
        <v>-0.56399999999999995</v>
      </c>
    </row>
    <row r="212" spans="2:14" s="11" customFormat="1" ht="13.15">
      <c r="B212" s="57">
        <v>44199</v>
      </c>
      <c r="C212" s="11">
        <v>-0.63500000000000001</v>
      </c>
      <c r="D212" s="58">
        <v>-0.72899999999999998</v>
      </c>
      <c r="E212" s="59">
        <f>VLOOKUP(tblEuroYieldsPivoted[[#This Row],[Date]],$J$7:$K$910,2,FALSE)</f>
        <v>0.107</v>
      </c>
      <c r="F212" s="60">
        <f t="shared" si="3"/>
        <v>-0.60199999999999998</v>
      </c>
      <c r="G212" s="11">
        <v>-0.111</v>
      </c>
      <c r="J212" s="61">
        <v>44199</v>
      </c>
      <c r="K212" s="60">
        <v>0.107</v>
      </c>
      <c r="M212" s="61">
        <v>44199</v>
      </c>
      <c r="N212" s="60">
        <v>-0.60199999999999998</v>
      </c>
    </row>
    <row r="213" spans="2:14" s="11" customFormat="1" ht="13.15">
      <c r="B213" s="57">
        <v>44192</v>
      </c>
      <c r="C213" s="11">
        <v>-0.64800000000000002</v>
      </c>
      <c r="D213" s="58">
        <v>-0.74199999999999999</v>
      </c>
      <c r="E213" s="59">
        <f>VLOOKUP(tblEuroYieldsPivoted[[#This Row],[Date]],$J$7:$K$910,2,FALSE)</f>
        <v>0.107</v>
      </c>
      <c r="F213" s="60">
        <f t="shared" si="3"/>
        <v>-0.56100000000000005</v>
      </c>
      <c r="G213" s="11">
        <v>-0.104</v>
      </c>
      <c r="J213" s="61">
        <v>44192</v>
      </c>
      <c r="K213" s="60">
        <v>0.107</v>
      </c>
      <c r="M213" s="61">
        <v>44192</v>
      </c>
      <c r="N213" s="60">
        <v>-0.56100000000000005</v>
      </c>
    </row>
    <row r="214" spans="2:14" s="11" customFormat="1" ht="13.15">
      <c r="B214" s="57">
        <v>44185</v>
      </c>
      <c r="C214" s="11">
        <v>-0.60899999999999999</v>
      </c>
      <c r="D214" s="58">
        <v>-0.71899999999999997</v>
      </c>
      <c r="E214" s="59">
        <f>VLOOKUP(tblEuroYieldsPivoted[[#This Row],[Date]],$J$7:$K$910,2,FALSE)</f>
        <v>0.13</v>
      </c>
      <c r="F214" s="60">
        <f t="shared" si="3"/>
        <v>-0.57099999999999995</v>
      </c>
      <c r="G214" s="11">
        <v>-7.2999999999999995E-2</v>
      </c>
      <c r="J214" s="61">
        <v>44185</v>
      </c>
      <c r="K214" s="60">
        <v>0.13</v>
      </c>
      <c r="M214" s="61">
        <v>44185</v>
      </c>
      <c r="N214" s="60">
        <v>-0.57099999999999995</v>
      </c>
    </row>
    <row r="215" spans="2:14" s="11" customFormat="1" ht="13.15">
      <c r="B215" s="57">
        <v>44178</v>
      </c>
      <c r="C215" s="11">
        <v>-0.64600000000000002</v>
      </c>
      <c r="D215" s="58">
        <v>-0.74299999999999999</v>
      </c>
      <c r="E215" s="59">
        <f>VLOOKUP(tblEuroYieldsPivoted[[#This Row],[Date]],$J$7:$K$910,2,FALSE)</f>
        <v>0.11600000000000001</v>
      </c>
      <c r="F215" s="60">
        <f t="shared" si="3"/>
        <v>-0.61199999999999999</v>
      </c>
      <c r="G215" s="11">
        <v>-0.10199999999999999</v>
      </c>
      <c r="J215" s="61">
        <v>44178</v>
      </c>
      <c r="K215" s="60">
        <v>0.11600000000000001</v>
      </c>
      <c r="M215" s="61">
        <v>44178</v>
      </c>
      <c r="N215" s="60">
        <v>-0.61199999999999999</v>
      </c>
    </row>
    <row r="216" spans="2:14" s="11" customFormat="1" ht="13.15">
      <c r="B216" s="57">
        <v>44171</v>
      </c>
      <c r="C216" s="11">
        <v>-0.69499999999999995</v>
      </c>
      <c r="D216" s="58">
        <v>-0.81100000000000005</v>
      </c>
      <c r="E216" s="59">
        <f>VLOOKUP(tblEuroYieldsPivoted[[#This Row],[Date]],$J$7:$K$910,2,FALSE)</f>
        <v>0.11899999999999999</v>
      </c>
      <c r="F216" s="60">
        <f t="shared" si="3"/>
        <v>-0.64100000000000001</v>
      </c>
      <c r="G216" s="11">
        <v>-0.113</v>
      </c>
      <c r="J216" s="61">
        <v>44171</v>
      </c>
      <c r="K216" s="60">
        <v>0.11899999999999999</v>
      </c>
      <c r="M216" s="61">
        <v>44171</v>
      </c>
      <c r="N216" s="60">
        <v>-0.64100000000000001</v>
      </c>
    </row>
    <row r="217" spans="2:14" s="11" customFormat="1" ht="13.15">
      <c r="B217" s="57">
        <v>44164</v>
      </c>
      <c r="C217" s="11">
        <v>-0.63800000000000001</v>
      </c>
      <c r="D217" s="58">
        <v>-0.749</v>
      </c>
      <c r="E217" s="59">
        <f>VLOOKUP(tblEuroYieldsPivoted[[#This Row],[Date]],$J$7:$K$910,2,FALSE)</f>
        <v>9.1999999999999998E-2</v>
      </c>
      <c r="F217" s="60">
        <f t="shared" si="3"/>
        <v>-0.59799999999999998</v>
      </c>
      <c r="G217" s="11">
        <v>-0.04</v>
      </c>
      <c r="J217" s="61">
        <v>44164</v>
      </c>
      <c r="K217" s="60">
        <v>9.1999999999999998E-2</v>
      </c>
      <c r="M217" s="61">
        <v>44164</v>
      </c>
      <c r="N217" s="60">
        <v>-0.59799999999999998</v>
      </c>
    </row>
    <row r="218" spans="2:14" s="11" customFormat="1" ht="13.15">
      <c r="B218" s="57">
        <v>44157</v>
      </c>
      <c r="C218" s="11">
        <v>-0.66900000000000004</v>
      </c>
      <c r="D218" s="58">
        <v>-0.76600000000000001</v>
      </c>
      <c r="E218" s="59">
        <f>VLOOKUP(tblEuroYieldsPivoted[[#This Row],[Date]],$J$7:$K$910,2,FALSE)</f>
        <v>6.8000000000000005E-2</v>
      </c>
      <c r="F218" s="60">
        <f t="shared" si="3"/>
        <v>-0.58799999999999997</v>
      </c>
      <c r="G218" s="11">
        <v>-6.4000000000000001E-2</v>
      </c>
      <c r="J218" s="61">
        <v>44157</v>
      </c>
      <c r="K218" s="60">
        <v>6.8000000000000005E-2</v>
      </c>
      <c r="M218" s="61">
        <v>44157</v>
      </c>
      <c r="N218" s="60">
        <v>-0.58799999999999997</v>
      </c>
    </row>
    <row r="219" spans="2:14" s="11" customFormat="1" ht="13.15">
      <c r="B219" s="57">
        <v>44150</v>
      </c>
      <c r="C219" s="11">
        <v>-0.67200000000000004</v>
      </c>
      <c r="D219" s="58">
        <v>-0.76200000000000001</v>
      </c>
      <c r="E219" s="59">
        <f>VLOOKUP(tblEuroYieldsPivoted[[#This Row],[Date]],$J$7:$K$910,2,FALSE)</f>
        <v>0.122</v>
      </c>
      <c r="F219" s="60">
        <f t="shared" si="3"/>
        <v>-0.59499999999999997</v>
      </c>
      <c r="G219" s="11">
        <v>-3.4000000000000002E-2</v>
      </c>
      <c r="J219" s="61">
        <v>44150</v>
      </c>
      <c r="K219" s="60">
        <v>0.122</v>
      </c>
      <c r="M219" s="61">
        <v>44150</v>
      </c>
      <c r="N219" s="60">
        <v>-0.59499999999999997</v>
      </c>
    </row>
    <row r="220" spans="2:14" s="11" customFormat="1" ht="13.15">
      <c r="B220" s="57">
        <v>44143</v>
      </c>
      <c r="C220" s="11">
        <v>-0.63700000000000001</v>
      </c>
      <c r="D220" s="58">
        <v>-0.73599999999999999</v>
      </c>
      <c r="E220" s="59">
        <f>VLOOKUP(tblEuroYieldsPivoted[[#This Row],[Date]],$J$7:$K$910,2,FALSE)</f>
        <v>0.161</v>
      </c>
      <c r="F220" s="60">
        <f t="shared" si="3"/>
        <v>-0.55300000000000005</v>
      </c>
      <c r="G220" s="11">
        <v>2E-3</v>
      </c>
      <c r="J220" s="61">
        <v>44143</v>
      </c>
      <c r="K220" s="60">
        <v>0.161</v>
      </c>
      <c r="M220" s="61">
        <v>44143</v>
      </c>
      <c r="N220" s="60">
        <v>-0.55300000000000005</v>
      </c>
    </row>
    <row r="221" spans="2:14" s="11" customFormat="1" ht="13.15">
      <c r="B221" s="57">
        <v>44136</v>
      </c>
      <c r="C221" s="11">
        <v>-0.69199999999999995</v>
      </c>
      <c r="D221" s="58">
        <v>-0.79900000000000004</v>
      </c>
      <c r="E221" s="59">
        <f>VLOOKUP(tblEuroYieldsPivoted[[#This Row],[Date]],$J$7:$K$910,2,FALSE)</f>
        <v>7.0999999999999994E-2</v>
      </c>
      <c r="F221" s="60">
        <f t="shared" si="3"/>
        <v>-0.623</v>
      </c>
      <c r="G221" s="11">
        <v>1E-3</v>
      </c>
      <c r="J221" s="61">
        <v>44136</v>
      </c>
      <c r="K221" s="60">
        <v>7.0999999999999994E-2</v>
      </c>
      <c r="M221" s="61">
        <v>44136</v>
      </c>
      <c r="N221" s="60">
        <v>-0.623</v>
      </c>
    </row>
    <row r="222" spans="2:14" s="11" customFormat="1" ht="13.15">
      <c r="B222" s="57">
        <v>44129</v>
      </c>
      <c r="C222" s="11">
        <v>-0.68700000000000006</v>
      </c>
      <c r="D222" s="58">
        <v>-0.81899999999999995</v>
      </c>
      <c r="E222" s="59">
        <f>VLOOKUP(tblEuroYieldsPivoted[[#This Row],[Date]],$J$7:$K$910,2,FALSE)</f>
        <v>0.23200000000000001</v>
      </c>
      <c r="F222" s="60">
        <f t="shared" si="3"/>
        <v>-0.60399999999999998</v>
      </c>
      <c r="G222" s="11">
        <v>8.6999999999999994E-2</v>
      </c>
      <c r="J222" s="61">
        <v>44129</v>
      </c>
      <c r="K222" s="60">
        <v>0.23200000000000001</v>
      </c>
      <c r="M222" s="61">
        <v>44129</v>
      </c>
      <c r="N222" s="60">
        <v>-0.60399999999999998</v>
      </c>
    </row>
    <row r="223" spans="2:14" s="11" customFormat="1" ht="13.15">
      <c r="B223" s="57">
        <v>44122</v>
      </c>
      <c r="C223" s="11">
        <v>-0.65400000000000003</v>
      </c>
      <c r="D223" s="58">
        <v>-0.77200000000000002</v>
      </c>
      <c r="E223" s="59">
        <f>VLOOKUP(tblEuroYieldsPivoted[[#This Row],[Date]],$J$7:$K$910,2,FALSE)</f>
        <v>0.23300000000000001</v>
      </c>
      <c r="F223" s="60">
        <f t="shared" si="3"/>
        <v>-0.58699999999999997</v>
      </c>
      <c r="G223" s="11">
        <v>0.13100000000000001</v>
      </c>
      <c r="J223" s="61">
        <v>44122</v>
      </c>
      <c r="K223" s="60">
        <v>0.23300000000000001</v>
      </c>
      <c r="M223" s="61">
        <v>44122</v>
      </c>
      <c r="N223" s="60">
        <v>-0.58699999999999997</v>
      </c>
    </row>
    <row r="224" spans="2:14" s="11" customFormat="1" ht="13.15">
      <c r="B224" s="57">
        <v>44115</v>
      </c>
      <c r="C224" s="11">
        <v>-0.68400000000000005</v>
      </c>
      <c r="D224" s="58">
        <v>-0.80200000000000005</v>
      </c>
      <c r="E224" s="59">
        <f>VLOOKUP(tblEuroYieldsPivoted[[#This Row],[Date]],$J$7:$K$910,2,FALSE)</f>
        <v>0.16800000000000001</v>
      </c>
      <c r="F224" s="60">
        <f t="shared" si="3"/>
        <v>-0.61199999999999999</v>
      </c>
      <c r="G224" s="11">
        <v>5.6000000000000001E-2</v>
      </c>
      <c r="J224" s="61">
        <v>44115</v>
      </c>
      <c r="K224" s="60">
        <v>0.16800000000000001</v>
      </c>
      <c r="M224" s="61">
        <v>44115</v>
      </c>
      <c r="N224" s="60">
        <v>-0.61199999999999999</v>
      </c>
    </row>
    <row r="225" spans="2:14" s="11" customFormat="1" ht="13.15">
      <c r="B225" s="57">
        <v>44108</v>
      </c>
      <c r="C225" s="11">
        <v>-0.628</v>
      </c>
      <c r="D225" s="58">
        <v>-0.73299999999999998</v>
      </c>
      <c r="E225" s="59">
        <f>VLOOKUP(tblEuroYieldsPivoted[[#This Row],[Date]],$J$7:$K$910,2,FALSE)</f>
        <v>0.215</v>
      </c>
      <c r="F225" s="60">
        <f t="shared" si="3"/>
        <v>-0.55000000000000004</v>
      </c>
      <c r="G225" s="11">
        <v>9.4E-2</v>
      </c>
      <c r="J225" s="61">
        <v>44108</v>
      </c>
      <c r="K225" s="60">
        <v>0.215</v>
      </c>
      <c r="M225" s="61">
        <v>44108</v>
      </c>
      <c r="N225" s="60">
        <v>-0.55000000000000004</v>
      </c>
    </row>
    <row r="226" spans="2:14" s="11" customFormat="1" ht="13.15">
      <c r="B226" s="57">
        <v>44101</v>
      </c>
      <c r="C226" s="11">
        <v>-0.61799999999999999</v>
      </c>
      <c r="D226" s="58">
        <v>-0.72399999999999998</v>
      </c>
      <c r="E226" s="59">
        <f>VLOOKUP(tblEuroYieldsPivoted[[#This Row],[Date]],$J$7:$K$910,2,FALSE)</f>
        <v>0.29199999999999998</v>
      </c>
      <c r="F226" s="60">
        <f t="shared" si="3"/>
        <v>-0.53200000000000003</v>
      </c>
      <c r="G226" s="11">
        <v>0.19</v>
      </c>
      <c r="J226" s="61">
        <v>44101</v>
      </c>
      <c r="K226" s="60">
        <v>0.29199999999999998</v>
      </c>
      <c r="M226" s="61">
        <v>44101</v>
      </c>
      <c r="N226" s="60">
        <v>-0.53200000000000003</v>
      </c>
    </row>
    <row r="227" spans="2:14" s="11" customFormat="1" ht="13.15">
      <c r="B227" s="57">
        <v>44094</v>
      </c>
      <c r="C227" s="11">
        <v>-0.60399999999999998</v>
      </c>
      <c r="D227" s="58">
        <v>-0.71399999999999997</v>
      </c>
      <c r="E227" s="59">
        <f>VLOOKUP(tblEuroYieldsPivoted[[#This Row],[Date]],$J$7:$K$910,2,FALSE)</f>
        <v>0.25800000000000001</v>
      </c>
      <c r="F227" s="60">
        <f t="shared" si="3"/>
        <v>-0.51800000000000002</v>
      </c>
      <c r="G227" s="11">
        <v>0.28299999999999997</v>
      </c>
      <c r="J227" s="61">
        <v>44094</v>
      </c>
      <c r="K227" s="60">
        <v>0.25800000000000001</v>
      </c>
      <c r="M227" s="61">
        <v>44094</v>
      </c>
      <c r="N227" s="60">
        <v>-0.51800000000000002</v>
      </c>
    </row>
    <row r="228" spans="2:14" s="11" customFormat="1" ht="13.15">
      <c r="B228" s="57">
        <v>44087</v>
      </c>
      <c r="C228" s="11">
        <v>-0.6</v>
      </c>
      <c r="D228" s="58">
        <v>-0.68500000000000005</v>
      </c>
      <c r="E228" s="59">
        <f>VLOOKUP(tblEuroYieldsPivoted[[#This Row],[Date]],$J$7:$K$910,2,FALSE)</f>
        <v>0.22600000000000001</v>
      </c>
      <c r="F228" s="60">
        <f t="shared" si="3"/>
        <v>-0.48299999999999998</v>
      </c>
      <c r="G228" s="11">
        <v>0.34499999999999997</v>
      </c>
      <c r="J228" s="61">
        <v>44087</v>
      </c>
      <c r="K228" s="60">
        <v>0.22600000000000001</v>
      </c>
      <c r="M228" s="61">
        <v>44087</v>
      </c>
      <c r="N228" s="60">
        <v>-0.48299999999999998</v>
      </c>
    </row>
    <row r="229" spans="2:14" s="11" customFormat="1" ht="13.15">
      <c r="B229" s="57">
        <v>44080</v>
      </c>
      <c r="C229" s="11">
        <v>-0.56499999999999995</v>
      </c>
      <c r="D229" s="58">
        <v>-0.69199999999999995</v>
      </c>
      <c r="E229" s="59">
        <f>VLOOKUP(tblEuroYieldsPivoted[[#This Row],[Date]],$J$7:$K$910,2,FALSE)</f>
        <v>0.246</v>
      </c>
      <c r="F229" s="60">
        <f t="shared" si="3"/>
        <v>-0.46800000000000003</v>
      </c>
      <c r="G229" s="11">
        <v>0.42</v>
      </c>
      <c r="J229" s="61">
        <v>44080</v>
      </c>
      <c r="K229" s="60">
        <v>0.246</v>
      </c>
      <c r="M229" s="61">
        <v>44080</v>
      </c>
      <c r="N229" s="60">
        <v>-0.46800000000000003</v>
      </c>
    </row>
    <row r="230" spans="2:14" s="11" customFormat="1" ht="13.15">
      <c r="B230" s="57">
        <v>44073</v>
      </c>
      <c r="C230" s="11">
        <v>-0.57899999999999996</v>
      </c>
      <c r="D230" s="58">
        <v>-0.69499999999999995</v>
      </c>
      <c r="E230" s="59">
        <f>VLOOKUP(tblEuroYieldsPivoted[[#This Row],[Date]],$J$7:$K$910,2,FALSE)</f>
        <v>0.25900000000000001</v>
      </c>
      <c r="F230" s="60">
        <f t="shared" si="3"/>
        <v>-0.497</v>
      </c>
      <c r="G230" s="11">
        <v>0.46200000000000002</v>
      </c>
      <c r="J230" s="61">
        <v>44073</v>
      </c>
      <c r="K230" s="60">
        <v>0.25900000000000001</v>
      </c>
      <c r="M230" s="61">
        <v>44073</v>
      </c>
      <c r="N230" s="60">
        <v>-0.497</v>
      </c>
    </row>
    <row r="231" spans="2:14" s="11" customFormat="1" ht="13.15">
      <c r="B231" s="57">
        <v>44066</v>
      </c>
      <c r="C231" s="11">
        <v>-0.52</v>
      </c>
      <c r="D231" s="58">
        <v>-0.64800000000000002</v>
      </c>
      <c r="E231" s="59">
        <f>VLOOKUP(tblEuroYieldsPivoted[[#This Row],[Date]],$J$7:$K$910,2,FALSE)</f>
        <v>0.26300000000000001</v>
      </c>
      <c r="F231" s="60">
        <f t="shared" si="3"/>
        <v>-0.45800000000000002</v>
      </c>
      <c r="G231" s="11">
        <v>0.46600000000000003</v>
      </c>
      <c r="J231" s="61">
        <v>44066</v>
      </c>
      <c r="K231" s="60">
        <v>0.26300000000000001</v>
      </c>
      <c r="M231" s="61">
        <v>44066</v>
      </c>
      <c r="N231" s="60">
        <v>-0.45800000000000002</v>
      </c>
    </row>
    <row r="232" spans="2:14" s="11" customFormat="1" ht="13.15">
      <c r="B232" s="57">
        <v>44059</v>
      </c>
      <c r="C232" s="11">
        <v>-0.57699999999999996</v>
      </c>
      <c r="D232" s="58">
        <v>-0.70299999999999996</v>
      </c>
      <c r="E232" s="59">
        <f>VLOOKUP(tblEuroYieldsPivoted[[#This Row],[Date]],$J$7:$K$910,2,FALSE)</f>
        <v>0.26100000000000001</v>
      </c>
      <c r="F232" s="60">
        <f t="shared" si="3"/>
        <v>-0.51600000000000001</v>
      </c>
      <c r="G232" s="11">
        <v>0.41499999999999998</v>
      </c>
      <c r="J232" s="61">
        <v>44059</v>
      </c>
      <c r="K232" s="60">
        <v>0.26100000000000001</v>
      </c>
      <c r="M232" s="61">
        <v>44059</v>
      </c>
      <c r="N232" s="60">
        <v>-0.51600000000000001</v>
      </c>
    </row>
    <row r="233" spans="2:14" s="11" customFormat="1" ht="13.15">
      <c r="B233" s="57">
        <v>44052</v>
      </c>
      <c r="C233" s="11">
        <v>-0.504</v>
      </c>
      <c r="D233" s="58">
        <v>-0.63200000000000001</v>
      </c>
      <c r="E233" s="59">
        <f>VLOOKUP(tblEuroYieldsPivoted[[#This Row],[Date]],$J$7:$K$910,2,FALSE)</f>
        <v>0.27800000000000002</v>
      </c>
      <c r="F233" s="60">
        <f t="shared" si="3"/>
        <v>-0.44400000000000001</v>
      </c>
      <c r="G233" s="11">
        <v>0.46</v>
      </c>
      <c r="J233" s="61">
        <v>44052</v>
      </c>
      <c r="K233" s="60">
        <v>0.27800000000000002</v>
      </c>
      <c r="M233" s="61">
        <v>44052</v>
      </c>
      <c r="N233" s="60">
        <v>-0.44400000000000001</v>
      </c>
    </row>
    <row r="234" spans="2:14" s="11" customFormat="1" ht="13.15">
      <c r="B234" s="57">
        <v>44045</v>
      </c>
      <c r="C234" s="11">
        <v>-0.55900000000000005</v>
      </c>
      <c r="D234" s="58">
        <v>-0.69199999999999995</v>
      </c>
      <c r="E234" s="59">
        <f>VLOOKUP(tblEuroYieldsPivoted[[#This Row],[Date]],$J$7:$K$910,2,FALSE)</f>
        <v>0.217</v>
      </c>
      <c r="F234" s="60">
        <f t="shared" si="3"/>
        <v>-0.48699999999999999</v>
      </c>
      <c r="G234" s="11">
        <v>0.41699999999999998</v>
      </c>
      <c r="J234" s="61">
        <v>44045</v>
      </c>
      <c r="K234" s="60">
        <v>0.217</v>
      </c>
      <c r="M234" s="61">
        <v>44045</v>
      </c>
      <c r="N234" s="60">
        <v>-0.48699999999999999</v>
      </c>
    </row>
    <row r="235" spans="2:14" s="11" customFormat="1" ht="13.15">
      <c r="B235" s="57">
        <v>44038</v>
      </c>
      <c r="C235" s="11">
        <v>-0.57599999999999996</v>
      </c>
      <c r="D235" s="58">
        <v>-0.72799999999999998</v>
      </c>
      <c r="E235" s="59">
        <f>VLOOKUP(tblEuroYieldsPivoted[[#This Row],[Date]],$J$7:$K$910,2,FALSE)</f>
        <v>0.3</v>
      </c>
      <c r="F235" s="60">
        <f t="shared" si="3"/>
        <v>-0.47799999999999998</v>
      </c>
      <c r="G235" s="11">
        <v>0.51500000000000001</v>
      </c>
      <c r="J235" s="61">
        <v>44038</v>
      </c>
      <c r="K235" s="60">
        <v>0.3</v>
      </c>
      <c r="M235" s="61">
        <v>44038</v>
      </c>
      <c r="N235" s="60">
        <v>-0.47799999999999998</v>
      </c>
    </row>
    <row r="236" spans="2:14" s="11" customFormat="1" ht="13.15">
      <c r="B236" s="57">
        <v>44031</v>
      </c>
      <c r="C236" s="11">
        <v>-0.51800000000000002</v>
      </c>
      <c r="D236" s="58">
        <v>-0.64200000000000002</v>
      </c>
      <c r="E236" s="59">
        <f>VLOOKUP(tblEuroYieldsPivoted[[#This Row],[Date]],$J$7:$K$910,2,FALSE)</f>
        <v>0.29299999999999998</v>
      </c>
      <c r="F236" s="60">
        <f t="shared" si="3"/>
        <v>-0.41799999999999998</v>
      </c>
      <c r="G236" s="11">
        <v>0.495</v>
      </c>
      <c r="J236" s="61">
        <v>44031</v>
      </c>
      <c r="K236" s="60">
        <v>0.29299999999999998</v>
      </c>
      <c r="M236" s="61">
        <v>44031</v>
      </c>
      <c r="N236" s="60">
        <v>-0.41799999999999998</v>
      </c>
    </row>
    <row r="237" spans="2:14" s="11" customFormat="1" ht="13.15">
      <c r="B237" s="57">
        <v>44024</v>
      </c>
      <c r="C237" s="11">
        <v>-0.52</v>
      </c>
      <c r="D237" s="58">
        <v>-0.65300000000000002</v>
      </c>
      <c r="E237" s="59">
        <f>VLOOKUP(tblEuroYieldsPivoted[[#This Row],[Date]],$J$7:$K$910,2,FALSE)</f>
        <v>0.41599999999999998</v>
      </c>
      <c r="F237" s="60">
        <f t="shared" si="3"/>
        <v>-0.40400000000000003</v>
      </c>
      <c r="G237" s="11">
        <v>0.68400000000000005</v>
      </c>
      <c r="J237" s="61">
        <v>44024</v>
      </c>
      <c r="K237" s="60">
        <v>0.41599999999999998</v>
      </c>
      <c r="M237" s="61">
        <v>44024</v>
      </c>
      <c r="N237" s="60">
        <v>-0.40400000000000003</v>
      </c>
    </row>
    <row r="238" spans="2:14" s="11" customFormat="1" ht="13.15">
      <c r="B238" s="57">
        <v>44017</v>
      </c>
      <c r="C238" s="11">
        <v>-0.51600000000000001</v>
      </c>
      <c r="D238" s="58">
        <v>-0.67800000000000005</v>
      </c>
      <c r="E238" s="59">
        <f>VLOOKUP(tblEuroYieldsPivoted[[#This Row],[Date]],$J$7:$K$910,2,FALSE)</f>
        <v>0.41399999999999998</v>
      </c>
      <c r="F238" s="60">
        <f t="shared" si="3"/>
        <v>-0.39900000000000002</v>
      </c>
      <c r="G238" s="11">
        <v>0.71</v>
      </c>
      <c r="J238" s="61">
        <v>44017</v>
      </c>
      <c r="K238" s="60">
        <v>0.41399999999999998</v>
      </c>
      <c r="M238" s="61">
        <v>44017</v>
      </c>
      <c r="N238" s="60">
        <v>-0.39900000000000002</v>
      </c>
    </row>
    <row r="239" spans="2:14" s="11" customFormat="1" ht="13.15">
      <c r="B239" s="57">
        <v>44010</v>
      </c>
      <c r="C239" s="11">
        <v>-0.51</v>
      </c>
      <c r="D239" s="58">
        <v>-0.67900000000000005</v>
      </c>
      <c r="E239" s="59">
        <f>VLOOKUP(tblEuroYieldsPivoted[[#This Row],[Date]],$J$7:$K$910,2,FALSE)</f>
        <v>0.438</v>
      </c>
      <c r="F239" s="60">
        <f t="shared" si="3"/>
        <v>-0.38</v>
      </c>
      <c r="G239" s="11">
        <v>0.749</v>
      </c>
      <c r="J239" s="61">
        <v>44010</v>
      </c>
      <c r="K239" s="60">
        <v>0.438</v>
      </c>
      <c r="M239" s="61">
        <v>44010</v>
      </c>
      <c r="N239" s="60">
        <v>-0.38</v>
      </c>
    </row>
    <row r="240" spans="2:14" s="11" customFormat="1" ht="13.15">
      <c r="B240" s="57">
        <v>44003</v>
      </c>
      <c r="C240" s="11">
        <v>-0.53700000000000003</v>
      </c>
      <c r="D240" s="58">
        <v>-0.71499999999999997</v>
      </c>
      <c r="E240" s="59">
        <f>VLOOKUP(tblEuroYieldsPivoted[[#This Row],[Date]],$J$7:$K$910,2,FALSE)</f>
        <v>0.55300000000000005</v>
      </c>
      <c r="F240" s="60">
        <f t="shared" si="3"/>
        <v>-0.39900000000000002</v>
      </c>
      <c r="G240" s="11">
        <v>0.75600000000000001</v>
      </c>
      <c r="J240" s="61">
        <v>44003</v>
      </c>
      <c r="K240" s="60">
        <v>0.55300000000000005</v>
      </c>
      <c r="M240" s="61">
        <v>44003</v>
      </c>
      <c r="N240" s="60">
        <v>-0.39900000000000002</v>
      </c>
    </row>
    <row r="241" spans="2:14" s="11" customFormat="1" ht="13.15">
      <c r="B241" s="57">
        <v>43996</v>
      </c>
      <c r="C241" s="11">
        <v>-0.49199999999999999</v>
      </c>
      <c r="D241" s="58">
        <v>-0.65600000000000003</v>
      </c>
      <c r="E241" s="59">
        <f>VLOOKUP(tblEuroYieldsPivoted[[#This Row],[Date]],$J$7:$K$910,2,FALSE)</f>
        <v>0.52100000000000002</v>
      </c>
      <c r="F241" s="60">
        <f t="shared" si="3"/>
        <v>-0.33900000000000002</v>
      </c>
      <c r="G241" s="11">
        <v>0.79300000000000004</v>
      </c>
      <c r="J241" s="61">
        <v>43996</v>
      </c>
      <c r="K241" s="60">
        <v>0.52100000000000002</v>
      </c>
      <c r="M241" s="61">
        <v>43996</v>
      </c>
      <c r="N241" s="60">
        <v>-0.33900000000000002</v>
      </c>
    </row>
    <row r="242" spans="2:14" s="11" customFormat="1" ht="13.15">
      <c r="B242" s="57">
        <v>43989</v>
      </c>
      <c r="C242" s="11">
        <v>-0.47499999999999998</v>
      </c>
      <c r="D242" s="58">
        <v>-0.65700000000000003</v>
      </c>
      <c r="E242" s="59">
        <f>VLOOKUP(tblEuroYieldsPivoted[[#This Row],[Date]],$J$7:$K$910,2,FALSE)</f>
        <v>0.51900000000000002</v>
      </c>
      <c r="F242" s="60">
        <f t="shared" si="3"/>
        <v>-0.307</v>
      </c>
      <c r="G242" s="11">
        <v>0.877</v>
      </c>
      <c r="J242" s="61">
        <v>43989</v>
      </c>
      <c r="K242" s="60">
        <v>0.51900000000000002</v>
      </c>
      <c r="M242" s="61">
        <v>43989</v>
      </c>
      <c r="N242" s="60">
        <v>-0.307</v>
      </c>
    </row>
    <row r="243" spans="2:14" s="11" customFormat="1" ht="13.15">
      <c r="B243" s="57">
        <v>43982</v>
      </c>
      <c r="C243" s="11">
        <v>-0.38500000000000001</v>
      </c>
      <c r="D243" s="58">
        <v>-0.54300000000000004</v>
      </c>
      <c r="E243" s="59">
        <f>VLOOKUP(tblEuroYieldsPivoted[[#This Row],[Date]],$J$7:$K$910,2,FALSE)</f>
        <v>0.60799999999999998</v>
      </c>
      <c r="F243" s="60">
        <f t="shared" si="3"/>
        <v>-0.21299999999999999</v>
      </c>
      <c r="G243" s="11">
        <v>0.877</v>
      </c>
      <c r="J243" s="61">
        <v>43982</v>
      </c>
      <c r="K243" s="60">
        <v>0.60799999999999998</v>
      </c>
      <c r="M243" s="61">
        <v>43982</v>
      </c>
      <c r="N243" s="60">
        <v>-0.21299999999999999</v>
      </c>
    </row>
    <row r="244" spans="2:14" s="11" customFormat="1" ht="13.15">
      <c r="B244" s="57">
        <v>43975</v>
      </c>
      <c r="C244" s="11">
        <v>-0.438</v>
      </c>
      <c r="D244" s="58">
        <v>-0.63500000000000001</v>
      </c>
      <c r="E244" s="59">
        <f>VLOOKUP(tblEuroYieldsPivoted[[#This Row],[Date]],$J$7:$K$910,2,FALSE)</f>
        <v>0.87</v>
      </c>
      <c r="F244" s="60">
        <f t="shared" si="3"/>
        <v>-0.222</v>
      </c>
      <c r="G244" s="11">
        <v>1.0389999999999999</v>
      </c>
      <c r="J244" s="61">
        <v>43975</v>
      </c>
      <c r="K244" s="60">
        <v>0.87</v>
      </c>
      <c r="M244" s="61">
        <v>43975</v>
      </c>
      <c r="N244" s="60">
        <v>-0.222</v>
      </c>
    </row>
    <row r="245" spans="2:14" s="11" customFormat="1" ht="13.15">
      <c r="B245" s="57">
        <v>43968</v>
      </c>
      <c r="C245" s="11">
        <v>-0.39500000000000002</v>
      </c>
      <c r="D245" s="58">
        <v>-0.67300000000000004</v>
      </c>
      <c r="E245" s="59">
        <f>VLOOKUP(tblEuroYieldsPivoted[[#This Row],[Date]],$J$7:$K$910,2,FALSE)</f>
        <v>1.042</v>
      </c>
      <c r="F245" s="60">
        <f t="shared" si="3"/>
        <v>-0.19</v>
      </c>
      <c r="G245" s="11">
        <v>1.1870000000000001</v>
      </c>
      <c r="J245" s="61">
        <v>43968</v>
      </c>
      <c r="K245" s="60">
        <v>1.042</v>
      </c>
      <c r="M245" s="61">
        <v>43968</v>
      </c>
      <c r="N245" s="60">
        <v>-0.19</v>
      </c>
    </row>
    <row r="246" spans="2:14" s="11" customFormat="1" ht="13.15">
      <c r="B246" s="57">
        <v>43961</v>
      </c>
      <c r="C246" s="11">
        <v>-0.379</v>
      </c>
      <c r="D246" s="58">
        <v>-0.72799999999999998</v>
      </c>
      <c r="E246" s="59">
        <f>VLOOKUP(tblEuroYieldsPivoted[[#This Row],[Date]],$J$7:$K$910,2,FALSE)</f>
        <v>1.401</v>
      </c>
      <c r="F246" s="60">
        <f t="shared" si="3"/>
        <v>-0.187</v>
      </c>
      <c r="G246" s="11">
        <v>1.4430000000000001</v>
      </c>
      <c r="J246" s="61">
        <v>43961</v>
      </c>
      <c r="K246" s="60">
        <v>1.401</v>
      </c>
      <c r="M246" s="61">
        <v>43961</v>
      </c>
      <c r="N246" s="60">
        <v>-0.187</v>
      </c>
    </row>
    <row r="247" spans="2:14" s="11" customFormat="1" ht="13.15">
      <c r="B247" s="57">
        <v>43954</v>
      </c>
      <c r="C247" s="11">
        <v>-0.439</v>
      </c>
      <c r="D247" s="58">
        <v>-0.753</v>
      </c>
      <c r="E247" s="59">
        <f>VLOOKUP(tblEuroYieldsPivoted[[#This Row],[Date]],$J$7:$K$910,2,FALSE)</f>
        <v>1.65</v>
      </c>
      <c r="F247" s="60">
        <f t="shared" si="3"/>
        <v>-0.20799999999999999</v>
      </c>
      <c r="G247" s="11">
        <v>1.3919999999999999</v>
      </c>
      <c r="J247" s="61">
        <v>43954</v>
      </c>
      <c r="K247" s="60">
        <v>1.65</v>
      </c>
      <c r="M247" s="61">
        <v>43954</v>
      </c>
      <c r="N247" s="60">
        <v>-0.20799999999999999</v>
      </c>
    </row>
    <row r="248" spans="2:14" s="11" customFormat="1" ht="13.15">
      <c r="B248" s="57">
        <v>43947</v>
      </c>
      <c r="C248" s="11">
        <v>-0.46300000000000002</v>
      </c>
      <c r="D248" s="58">
        <v>-0.76700000000000002</v>
      </c>
      <c r="E248" s="59">
        <f>VLOOKUP(tblEuroYieldsPivoted[[#This Row],[Date]],$J$7:$K$910,2,FALSE)</f>
        <v>1.718</v>
      </c>
      <c r="F248" s="60">
        <f t="shared" si="3"/>
        <v>-0.23100000000000001</v>
      </c>
      <c r="G248" s="11">
        <v>1.085</v>
      </c>
      <c r="J248" s="61">
        <v>43947</v>
      </c>
      <c r="K248" s="60">
        <v>1.718</v>
      </c>
      <c r="M248" s="61">
        <v>43947</v>
      </c>
      <c r="N248" s="60">
        <v>-0.23100000000000001</v>
      </c>
    </row>
    <row r="249" spans="2:14" s="11" customFormat="1" ht="13.15">
      <c r="B249" s="57">
        <v>43940</v>
      </c>
      <c r="C249" s="11">
        <v>-0.32600000000000001</v>
      </c>
      <c r="D249" s="58">
        <v>-0.66300000000000003</v>
      </c>
      <c r="E249" s="59">
        <f>VLOOKUP(tblEuroYieldsPivoted[[#This Row],[Date]],$J$7:$K$910,2,FALSE)</f>
        <v>1.887</v>
      </c>
      <c r="F249" s="60">
        <f t="shared" si="3"/>
        <v>-8.1000000000000003E-2</v>
      </c>
      <c r="G249" s="11">
        <v>1.351</v>
      </c>
      <c r="J249" s="61">
        <v>43940</v>
      </c>
      <c r="K249" s="60">
        <v>1.887</v>
      </c>
      <c r="M249" s="61">
        <v>43940</v>
      </c>
      <c r="N249" s="60">
        <v>-8.1000000000000003E-2</v>
      </c>
    </row>
    <row r="250" spans="2:14" s="11" customFormat="1" ht="13.15">
      <c r="B250" s="57">
        <v>43933</v>
      </c>
      <c r="C250" s="11">
        <v>-0.28899999999999998</v>
      </c>
      <c r="D250" s="58">
        <v>-0.65700000000000003</v>
      </c>
      <c r="E250" s="59">
        <f>VLOOKUP(tblEuroYieldsPivoted[[#This Row],[Date]],$J$7:$K$910,2,FALSE)</f>
        <v>1.68</v>
      </c>
      <c r="F250" s="60">
        <f t="shared" si="3"/>
        <v>-7.2999999999999995E-2</v>
      </c>
      <c r="G250" s="11">
        <v>1.2529999999999999</v>
      </c>
      <c r="J250" s="61">
        <v>43933</v>
      </c>
      <c r="K250" s="60">
        <v>1.68</v>
      </c>
      <c r="M250" s="61">
        <v>43933</v>
      </c>
      <c r="N250" s="60">
        <v>-7.2999999999999995E-2</v>
      </c>
    </row>
    <row r="251" spans="2:14" s="11" customFormat="1" ht="13.15">
      <c r="B251" s="57">
        <v>43926</v>
      </c>
      <c r="C251" s="11">
        <v>-0.24</v>
      </c>
      <c r="D251" s="58">
        <v>-0.56100000000000005</v>
      </c>
      <c r="E251" s="59">
        <f>VLOOKUP(tblEuroYieldsPivoted[[#This Row],[Date]],$J$7:$K$910,2,FALSE)</f>
        <v>1.4419999999999999</v>
      </c>
      <c r="F251" s="60">
        <f t="shared" si="3"/>
        <v>-3.9E-2</v>
      </c>
      <c r="G251" s="11">
        <v>1.0269999999999999</v>
      </c>
      <c r="J251" s="61">
        <v>43926</v>
      </c>
      <c r="K251" s="60">
        <v>1.4419999999999999</v>
      </c>
      <c r="M251" s="61">
        <v>43926</v>
      </c>
      <c r="N251" s="60">
        <v>-3.9E-2</v>
      </c>
    </row>
    <row r="252" spans="2:14" s="11" customFormat="1" ht="13.15">
      <c r="B252" s="57">
        <v>43919</v>
      </c>
      <c r="C252" s="11">
        <v>-0.26200000000000001</v>
      </c>
      <c r="D252" s="58">
        <v>-0.61299999999999999</v>
      </c>
      <c r="E252" s="59">
        <f>VLOOKUP(tblEuroYieldsPivoted[[#This Row],[Date]],$J$7:$K$910,2,FALSE)</f>
        <v>1.53</v>
      </c>
      <c r="F252" s="60">
        <f t="shared" si="3"/>
        <v>-3.1E-2</v>
      </c>
      <c r="G252" s="11">
        <v>0.92500000000000004</v>
      </c>
      <c r="J252" s="61">
        <v>43919</v>
      </c>
      <c r="K252" s="60">
        <v>1.53</v>
      </c>
      <c r="M252" s="61">
        <v>43919</v>
      </c>
      <c r="N252" s="60">
        <v>-3.1E-2</v>
      </c>
    </row>
    <row r="253" spans="2:14" s="11" customFormat="1" ht="13.15">
      <c r="B253" s="57">
        <v>43912</v>
      </c>
      <c r="C253" s="11">
        <v>-0.39600000000000002</v>
      </c>
      <c r="D253" s="58">
        <v>-0.64400000000000002</v>
      </c>
      <c r="E253" s="59">
        <f>VLOOKUP(tblEuroYieldsPivoted[[#This Row],[Date]],$J$7:$K$910,2,FALSE)</f>
        <v>1.113</v>
      </c>
      <c r="F253" s="60">
        <f t="shared" si="3"/>
        <v>-0.159</v>
      </c>
      <c r="G253" s="11">
        <v>0.67800000000000005</v>
      </c>
      <c r="J253" s="61">
        <v>43912</v>
      </c>
      <c r="K253" s="60">
        <v>1.113</v>
      </c>
      <c r="M253" s="61">
        <v>43912</v>
      </c>
      <c r="N253" s="60">
        <v>-0.159</v>
      </c>
    </row>
    <row r="254" spans="2:14" s="11" customFormat="1" ht="13.15">
      <c r="B254" s="57">
        <v>43905</v>
      </c>
      <c r="C254" s="11">
        <v>-0.19600000000000001</v>
      </c>
      <c r="D254" s="58">
        <v>-0.51300000000000001</v>
      </c>
      <c r="E254" s="59">
        <f>VLOOKUP(tblEuroYieldsPivoted[[#This Row],[Date]],$J$7:$K$910,2,FALSE)</f>
        <v>1.736</v>
      </c>
      <c r="F254" s="60">
        <f t="shared" si="3"/>
        <v>5.3999999999999999E-2</v>
      </c>
      <c r="G254" s="11">
        <v>0.996</v>
      </c>
      <c r="J254" s="61">
        <v>43905</v>
      </c>
      <c r="K254" s="60">
        <v>1.736</v>
      </c>
      <c r="M254" s="61">
        <v>43905</v>
      </c>
      <c r="N254" s="60">
        <v>5.3999999999999999E-2</v>
      </c>
    </row>
    <row r="255" spans="2:14" s="11" customFormat="1" ht="13.15">
      <c r="B255" s="57">
        <v>43898</v>
      </c>
      <c r="C255" s="11">
        <v>-0.27800000000000002</v>
      </c>
      <c r="D255" s="58">
        <v>-0.752</v>
      </c>
      <c r="E255" s="59">
        <f>VLOOKUP(tblEuroYieldsPivoted[[#This Row],[Date]],$J$7:$K$910,2,FALSE)</f>
        <v>1.6659999999999999</v>
      </c>
      <c r="F255" s="60">
        <f t="shared" si="3"/>
        <v>-2.3E-2</v>
      </c>
      <c r="G255" s="11">
        <v>1.355</v>
      </c>
      <c r="J255" s="61">
        <v>43898</v>
      </c>
      <c r="K255" s="60">
        <v>1.6659999999999999</v>
      </c>
      <c r="M255" s="61">
        <v>43898</v>
      </c>
      <c r="N255" s="60">
        <v>-2.3E-2</v>
      </c>
    </row>
    <row r="256" spans="2:14" s="11" customFormat="1" ht="13.15">
      <c r="B256" s="57">
        <v>43891</v>
      </c>
      <c r="C256" s="11">
        <v>-0.621</v>
      </c>
      <c r="D256" s="58">
        <v>-0.86599999999999999</v>
      </c>
      <c r="E256" s="59">
        <f>VLOOKUP(tblEuroYieldsPivoted[[#This Row],[Date]],$J$7:$K$910,2,FALSE)</f>
        <v>0.80200000000000005</v>
      </c>
      <c r="F256" s="60">
        <f t="shared" si="3"/>
        <v>-0.47699999999999998</v>
      </c>
      <c r="G256" s="11">
        <v>0.47199999999999998</v>
      </c>
      <c r="J256" s="61">
        <v>43891</v>
      </c>
      <c r="K256" s="60">
        <v>0.80200000000000005</v>
      </c>
      <c r="M256" s="61">
        <v>43891</v>
      </c>
      <c r="N256" s="60">
        <v>-0.47699999999999998</v>
      </c>
    </row>
    <row r="257" spans="2:14" s="11" customFormat="1" ht="13.15">
      <c r="B257" s="57">
        <v>43884</v>
      </c>
      <c r="C257" s="11">
        <v>-0.56200000000000006</v>
      </c>
      <c r="D257" s="58">
        <v>-0.76500000000000001</v>
      </c>
      <c r="E257" s="59">
        <f>VLOOKUP(tblEuroYieldsPivoted[[#This Row],[Date]],$J$7:$K$910,2,FALSE)</f>
        <v>0.64900000000000002</v>
      </c>
      <c r="F257" s="60">
        <f t="shared" si="3"/>
        <v>-0.41099999999999998</v>
      </c>
      <c r="G257" s="11">
        <v>0.43099999999999999</v>
      </c>
      <c r="J257" s="61">
        <v>43884</v>
      </c>
      <c r="K257" s="60">
        <v>0.64900000000000002</v>
      </c>
      <c r="M257" s="61">
        <v>43884</v>
      </c>
      <c r="N257" s="60">
        <v>-0.41099999999999998</v>
      </c>
    </row>
    <row r="258" spans="2:14" s="11" customFormat="1" ht="13.15">
      <c r="B258" s="57">
        <v>43877</v>
      </c>
      <c r="C258" s="11">
        <v>-0.49099999999999999</v>
      </c>
      <c r="D258" s="58">
        <v>-0.61299999999999999</v>
      </c>
      <c r="E258" s="59">
        <f>VLOOKUP(tblEuroYieldsPivoted[[#This Row],[Date]],$J$7:$K$910,2,FALSE)</f>
        <v>0.34300000000000003</v>
      </c>
      <c r="F258" s="60">
        <f t="shared" si="3"/>
        <v>-0.38700000000000001</v>
      </c>
      <c r="G258" s="11">
        <v>0.20699999999999999</v>
      </c>
      <c r="J258" s="61">
        <v>43877</v>
      </c>
      <c r="K258" s="60">
        <v>0.34300000000000003</v>
      </c>
      <c r="M258" s="61">
        <v>43877</v>
      </c>
      <c r="N258" s="60">
        <v>-0.38700000000000001</v>
      </c>
    </row>
    <row r="259" spans="2:14" s="11" customFormat="1" ht="13.15">
      <c r="B259" s="57">
        <v>43870</v>
      </c>
      <c r="C259" s="11">
        <v>-0.48199999999999998</v>
      </c>
      <c r="D259" s="58">
        <v>-0.61699999999999999</v>
      </c>
      <c r="E259" s="59">
        <f>VLOOKUP(tblEuroYieldsPivoted[[#This Row],[Date]],$J$7:$K$910,2,FALSE)</f>
        <v>0.33900000000000002</v>
      </c>
      <c r="F259" s="60">
        <f t="shared" si="3"/>
        <v>-0.36099999999999999</v>
      </c>
      <c r="G259" s="11">
        <v>0.21199999999999999</v>
      </c>
      <c r="J259" s="61">
        <v>43870</v>
      </c>
      <c r="K259" s="60">
        <v>0.33900000000000002</v>
      </c>
      <c r="M259" s="61">
        <v>43870</v>
      </c>
      <c r="N259" s="60">
        <v>-0.36099999999999999</v>
      </c>
    </row>
    <row r="260" spans="2:14" s="11" customFormat="1" ht="13.15">
      <c r="B260" s="57">
        <v>43863</v>
      </c>
      <c r="C260" s="11">
        <v>-0.46600000000000003</v>
      </c>
      <c r="D260" s="58">
        <v>-0.6</v>
      </c>
      <c r="E260" s="59">
        <f>VLOOKUP(tblEuroYieldsPivoted[[#This Row],[Date]],$J$7:$K$910,2,FALSE)</f>
        <v>0.35399999999999998</v>
      </c>
      <c r="F260" s="60">
        <f t="shared" si="3"/>
        <v>-0.37</v>
      </c>
      <c r="G260" s="11">
        <v>0.23100000000000001</v>
      </c>
      <c r="J260" s="61">
        <v>43863</v>
      </c>
      <c r="K260" s="60">
        <v>0.35399999999999998</v>
      </c>
      <c r="M260" s="61">
        <v>43863</v>
      </c>
      <c r="N260" s="60">
        <v>-0.37</v>
      </c>
    </row>
    <row r="261" spans="2:14" s="11" customFormat="1" ht="13.15">
      <c r="B261" s="57">
        <v>43856</v>
      </c>
      <c r="C261" s="11">
        <v>-0.50800000000000001</v>
      </c>
      <c r="D261" s="58">
        <v>-0.63900000000000001</v>
      </c>
      <c r="E261" s="59">
        <f>VLOOKUP(tblEuroYieldsPivoted[[#This Row],[Date]],$J$7:$K$910,2,FALSE)</f>
        <v>0.45400000000000001</v>
      </c>
      <c r="F261" s="60">
        <f t="shared" si="3"/>
        <v>-0.39500000000000002</v>
      </c>
      <c r="G261" s="11">
        <v>0.23400000000000001</v>
      </c>
      <c r="J261" s="61">
        <v>43856</v>
      </c>
      <c r="K261" s="60">
        <v>0.45400000000000001</v>
      </c>
      <c r="M261" s="61">
        <v>43856</v>
      </c>
      <c r="N261" s="60">
        <v>-0.39500000000000002</v>
      </c>
    </row>
    <row r="262" spans="2:14" s="11" customFormat="1" ht="13.15">
      <c r="B262" s="57">
        <v>43849</v>
      </c>
      <c r="C262" s="11">
        <v>-0.45100000000000001</v>
      </c>
      <c r="D262" s="58">
        <v>-0.58799999999999997</v>
      </c>
      <c r="E262" s="59">
        <f>VLOOKUP(tblEuroYieldsPivoted[[#This Row],[Date]],$J$7:$K$910,2,FALSE)</f>
        <v>0.46899999999999997</v>
      </c>
      <c r="F262" s="60">
        <f t="shared" si="3"/>
        <v>-0.42099999999999999</v>
      </c>
      <c r="G262" s="11">
        <v>0.48299999999999998</v>
      </c>
      <c r="J262" s="61">
        <v>43849</v>
      </c>
      <c r="K262" s="60">
        <v>0.46899999999999997</v>
      </c>
      <c r="M262" s="61">
        <v>43849</v>
      </c>
      <c r="N262" s="60">
        <v>-0.42099999999999999</v>
      </c>
    </row>
    <row r="263" spans="2:14" s="11" customFormat="1" ht="13.15">
      <c r="B263" s="57">
        <v>43842</v>
      </c>
      <c r="C263" s="11">
        <v>-0.379</v>
      </c>
      <c r="D263" s="58">
        <v>-0.51500000000000001</v>
      </c>
      <c r="E263" s="59">
        <f>VLOOKUP(tblEuroYieldsPivoted[[#This Row],[Date]],$J$7:$K$910,2,FALSE)</f>
        <v>0.51500000000000001</v>
      </c>
      <c r="F263" s="60">
        <f t="shared" si="3"/>
        <v>-0.36</v>
      </c>
      <c r="G263" s="11">
        <v>0.59299999999999997</v>
      </c>
      <c r="J263" s="61">
        <v>43842</v>
      </c>
      <c r="K263" s="60">
        <v>0.51500000000000001</v>
      </c>
      <c r="M263" s="61">
        <v>43842</v>
      </c>
      <c r="N263" s="60">
        <v>-0.36</v>
      </c>
    </row>
    <row r="264" spans="2:14" s="11" customFormat="1" ht="13.15">
      <c r="B264" s="57">
        <v>43835</v>
      </c>
      <c r="C264" s="11">
        <v>-0.38200000000000001</v>
      </c>
      <c r="D264" s="58">
        <v>-0.505</v>
      </c>
      <c r="E264" s="59">
        <f>VLOOKUP(tblEuroYieldsPivoted[[#This Row],[Date]],$J$7:$K$910,2,FALSE)</f>
        <v>0.55300000000000005</v>
      </c>
      <c r="F264" s="60">
        <f t="shared" si="3"/>
        <v>-0.378</v>
      </c>
      <c r="G264" s="11">
        <v>0.53600000000000003</v>
      </c>
      <c r="J264" s="61">
        <v>43835</v>
      </c>
      <c r="K264" s="60">
        <v>0.55300000000000005</v>
      </c>
      <c r="M264" s="61">
        <v>43835</v>
      </c>
      <c r="N264" s="60">
        <v>-0.378</v>
      </c>
    </row>
    <row r="265" spans="2:14" s="11" customFormat="1" ht="13.15">
      <c r="B265" s="57">
        <v>43828</v>
      </c>
      <c r="C265" s="11">
        <v>-0.42199999999999999</v>
      </c>
      <c r="D265" s="58">
        <v>-0.55400000000000005</v>
      </c>
      <c r="E265" s="59">
        <f>VLOOKUP(tblEuroYieldsPivoted[[#This Row],[Date]],$J$7:$K$910,2,FALSE)</f>
        <v>0.55800000000000005</v>
      </c>
      <c r="F265" s="60">
        <f t="shared" ref="F265:F328" si="4">VLOOKUP(B265,$M$8:$N$901,2,FALSE)</f>
        <v>-0.36199999999999999</v>
      </c>
      <c r="G265" s="11">
        <v>0.51300000000000001</v>
      </c>
      <c r="J265" s="61">
        <v>43828</v>
      </c>
      <c r="K265" s="60">
        <v>0.55800000000000005</v>
      </c>
      <c r="M265" s="61">
        <v>43828</v>
      </c>
      <c r="N265" s="60">
        <v>-0.36199999999999999</v>
      </c>
    </row>
    <row r="266" spans="2:14" s="11" customFormat="1" ht="13.15">
      <c r="B266" s="57">
        <v>43821</v>
      </c>
      <c r="C266" s="11">
        <v>-0.39700000000000002</v>
      </c>
      <c r="D266" s="58">
        <v>-0.52600000000000002</v>
      </c>
      <c r="E266" s="59">
        <f>VLOOKUP(tblEuroYieldsPivoted[[#This Row],[Date]],$J$7:$K$910,2,FALSE)</f>
        <v>0.60899999999999999</v>
      </c>
      <c r="F266" s="60">
        <f t="shared" si="4"/>
        <v>-0.35299999999999998</v>
      </c>
      <c r="G266" s="11">
        <v>0.55200000000000005</v>
      </c>
      <c r="J266" s="61">
        <v>43821</v>
      </c>
      <c r="K266" s="60">
        <v>0.60899999999999999</v>
      </c>
      <c r="M266" s="61">
        <v>43821</v>
      </c>
      <c r="N266" s="60">
        <v>-0.35299999999999998</v>
      </c>
    </row>
    <row r="267" spans="2:14" s="11" customFormat="1" ht="13.15">
      <c r="B267" s="57">
        <v>43814</v>
      </c>
      <c r="C267" s="11">
        <v>-0.38100000000000001</v>
      </c>
      <c r="D267" s="58">
        <v>-0.52400000000000002</v>
      </c>
      <c r="E267" s="59">
        <f>VLOOKUP(tblEuroYieldsPivoted[[#This Row],[Date]],$J$7:$K$910,2,FALSE)</f>
        <v>0.64400000000000002</v>
      </c>
      <c r="F267" s="60">
        <f t="shared" si="4"/>
        <v>-0.35499999999999998</v>
      </c>
      <c r="G267" s="11">
        <v>0.59199999999999997</v>
      </c>
      <c r="J267" s="61">
        <v>43814</v>
      </c>
      <c r="K267" s="60">
        <v>0.64400000000000002</v>
      </c>
      <c r="M267" s="61">
        <v>43814</v>
      </c>
      <c r="N267" s="60">
        <v>-0.35499999999999998</v>
      </c>
    </row>
    <row r="268" spans="2:14" s="11" customFormat="1" ht="13.15">
      <c r="B268" s="57">
        <v>43807</v>
      </c>
      <c r="C268" s="11">
        <v>-0.41399999999999998</v>
      </c>
      <c r="D268" s="58">
        <v>-0.53500000000000003</v>
      </c>
      <c r="E268" s="59">
        <f>VLOOKUP(tblEuroYieldsPivoted[[#This Row],[Date]],$J$7:$K$910,2,FALSE)</f>
        <v>0.54300000000000004</v>
      </c>
      <c r="F268" s="60">
        <f t="shared" si="4"/>
        <v>-0.39300000000000002</v>
      </c>
      <c r="G268" s="11">
        <v>0.47199999999999998</v>
      </c>
      <c r="J268" s="61">
        <v>43807</v>
      </c>
      <c r="K268" s="60">
        <v>0.54300000000000004</v>
      </c>
      <c r="M268" s="61">
        <v>43807</v>
      </c>
      <c r="N268" s="60">
        <v>-0.39300000000000002</v>
      </c>
    </row>
    <row r="269" spans="2:14" s="11" customFormat="1" ht="13.15">
      <c r="B269" s="57">
        <v>43800</v>
      </c>
      <c r="C269" s="11">
        <v>-0.40200000000000002</v>
      </c>
      <c r="D269" s="58">
        <v>-0.56299999999999994</v>
      </c>
      <c r="E269" s="59">
        <f>VLOOKUP(tblEuroYieldsPivoted[[#This Row],[Date]],$J$7:$K$910,2,FALSE)</f>
        <v>0.67400000000000004</v>
      </c>
      <c r="F269" s="60">
        <f t="shared" si="4"/>
        <v>-0.378</v>
      </c>
      <c r="G269" s="11">
        <v>0.63900000000000001</v>
      </c>
      <c r="J269" s="61">
        <v>43800</v>
      </c>
      <c r="K269" s="60">
        <v>0.67400000000000004</v>
      </c>
      <c r="M269" s="61">
        <v>43800</v>
      </c>
      <c r="N269" s="60">
        <v>-0.378</v>
      </c>
    </row>
    <row r="270" spans="2:14" s="11" customFormat="1" ht="13.15">
      <c r="B270" s="57">
        <v>43793</v>
      </c>
      <c r="C270" s="11">
        <v>-0.437</v>
      </c>
      <c r="D270" s="58">
        <v>-0.59899999999999998</v>
      </c>
      <c r="E270" s="59">
        <f>VLOOKUP(tblEuroYieldsPivoted[[#This Row],[Date]],$J$7:$K$910,2,FALSE)</f>
        <v>0.63</v>
      </c>
      <c r="F270" s="60">
        <f t="shared" si="4"/>
        <v>-0.34699999999999998</v>
      </c>
      <c r="G270" s="11">
        <v>0.56899999999999995</v>
      </c>
      <c r="J270" s="61">
        <v>43793</v>
      </c>
      <c r="K270" s="60">
        <v>0.63</v>
      </c>
      <c r="M270" s="61">
        <v>43793</v>
      </c>
      <c r="N270" s="60">
        <v>-0.34699999999999998</v>
      </c>
    </row>
    <row r="271" spans="2:14" s="11" customFormat="1" ht="13.15">
      <c r="B271" s="57">
        <v>43786</v>
      </c>
      <c r="C271" s="11">
        <v>-0.43099999999999999</v>
      </c>
      <c r="D271" s="58">
        <v>-0.60099999999999998</v>
      </c>
      <c r="E271" s="59">
        <f>VLOOKUP(tblEuroYieldsPivoted[[#This Row],[Date]],$J$7:$K$910,2,FALSE)</f>
        <v>0.60099999999999998</v>
      </c>
      <c r="F271" s="60">
        <f t="shared" si="4"/>
        <v>-0.33600000000000002</v>
      </c>
      <c r="G271" s="11">
        <v>0.54600000000000004</v>
      </c>
      <c r="J271" s="61">
        <v>43786</v>
      </c>
      <c r="K271" s="60">
        <v>0.60099999999999998</v>
      </c>
      <c r="M271" s="61">
        <v>43786</v>
      </c>
      <c r="N271" s="60">
        <v>-0.33600000000000002</v>
      </c>
    </row>
    <row r="272" spans="2:14" s="11" customFormat="1" ht="13.15">
      <c r="B272" s="57">
        <v>43779</v>
      </c>
      <c r="C272" s="11">
        <v>-0.42299999999999999</v>
      </c>
      <c r="D272" s="58">
        <v>-0.59799999999999998</v>
      </c>
      <c r="E272" s="59">
        <f>VLOOKUP(tblEuroYieldsPivoted[[#This Row],[Date]],$J$7:$K$910,2,FALSE)</f>
        <v>0.66400000000000003</v>
      </c>
      <c r="F272" s="60">
        <f t="shared" si="4"/>
        <v>-0.33300000000000002</v>
      </c>
      <c r="G272" s="11">
        <v>0.59899999999999998</v>
      </c>
      <c r="J272" s="61">
        <v>43779</v>
      </c>
      <c r="K272" s="60">
        <v>0.66400000000000003</v>
      </c>
      <c r="M272" s="61">
        <v>43779</v>
      </c>
      <c r="N272" s="60">
        <v>-0.33300000000000002</v>
      </c>
    </row>
    <row r="273" spans="2:14" s="11" customFormat="1" ht="13.15">
      <c r="B273" s="57">
        <v>43772</v>
      </c>
      <c r="C273" s="11">
        <v>-0.39</v>
      </c>
      <c r="D273" s="58">
        <v>-0.54700000000000004</v>
      </c>
      <c r="E273" s="59">
        <f>VLOOKUP(tblEuroYieldsPivoted[[#This Row],[Date]],$J$7:$K$910,2,FALSE)</f>
        <v>0.55200000000000005</v>
      </c>
      <c r="F273" s="60">
        <f t="shared" si="4"/>
        <v>-0.30099999999999999</v>
      </c>
      <c r="G273" s="11">
        <v>0.51800000000000002</v>
      </c>
      <c r="J273" s="61">
        <v>43772</v>
      </c>
      <c r="K273" s="60">
        <v>0.55200000000000005</v>
      </c>
      <c r="M273" s="61">
        <v>43772</v>
      </c>
      <c r="N273" s="60">
        <v>-0.30099999999999999</v>
      </c>
    </row>
    <row r="274" spans="2:14" s="11" customFormat="1" ht="13.15">
      <c r="B274" s="57">
        <v>43765</v>
      </c>
      <c r="C274" s="11">
        <v>-0.45900000000000002</v>
      </c>
      <c r="D274" s="58">
        <v>-0.63200000000000001</v>
      </c>
      <c r="E274" s="59">
        <f>VLOOKUP(tblEuroYieldsPivoted[[#This Row],[Date]],$J$7:$K$910,2,FALSE)</f>
        <v>0.42899999999999999</v>
      </c>
      <c r="F274" s="60">
        <f t="shared" si="4"/>
        <v>-0.376</v>
      </c>
      <c r="G274" s="11">
        <v>0.36</v>
      </c>
      <c r="J274" s="61">
        <v>43765</v>
      </c>
      <c r="K274" s="60">
        <v>0.42899999999999999</v>
      </c>
      <c r="M274" s="61">
        <v>43765</v>
      </c>
      <c r="N274" s="60">
        <v>-0.376</v>
      </c>
    </row>
    <row r="275" spans="2:14" s="11" customFormat="1" ht="13.15">
      <c r="B275" s="57">
        <v>43758</v>
      </c>
      <c r="C275" s="11">
        <v>-0.45200000000000001</v>
      </c>
      <c r="D275" s="58">
        <v>-0.621</v>
      </c>
      <c r="E275" s="59">
        <f>VLOOKUP(tblEuroYieldsPivoted[[#This Row],[Date]],$J$7:$K$910,2,FALSE)</f>
        <v>0.48099999999999998</v>
      </c>
      <c r="F275" s="60">
        <f t="shared" si="4"/>
        <v>-0.36099999999999999</v>
      </c>
      <c r="G275" s="11">
        <v>0.33</v>
      </c>
      <c r="J275" s="61">
        <v>43758</v>
      </c>
      <c r="K275" s="60">
        <v>0.48099999999999998</v>
      </c>
      <c r="M275" s="61">
        <v>43758</v>
      </c>
      <c r="N275" s="60">
        <v>-0.36099999999999999</v>
      </c>
    </row>
    <row r="276" spans="2:14" s="11" customFormat="1" ht="13.15">
      <c r="B276" s="57">
        <v>43751</v>
      </c>
      <c r="C276" s="11">
        <v>-0.46100000000000002</v>
      </c>
      <c r="D276" s="58">
        <v>-0.63700000000000001</v>
      </c>
      <c r="E276" s="59">
        <f>VLOOKUP(tblEuroYieldsPivoted[[#This Row],[Date]],$J$7:$K$910,2,FALSE)</f>
        <v>0.623</v>
      </c>
      <c r="F276" s="60">
        <f t="shared" si="4"/>
        <v>-0.35499999999999998</v>
      </c>
      <c r="G276" s="11">
        <v>0.28199999999999997</v>
      </c>
      <c r="J276" s="61">
        <v>43751</v>
      </c>
      <c r="K276" s="60">
        <v>0.623</v>
      </c>
      <c r="M276" s="61">
        <v>43751</v>
      </c>
      <c r="N276" s="60">
        <v>-0.35499999999999998</v>
      </c>
    </row>
    <row r="277" spans="2:14" s="11" customFormat="1" ht="13.15">
      <c r="B277" s="57">
        <v>43744</v>
      </c>
      <c r="C277" s="11">
        <v>-0.55800000000000005</v>
      </c>
      <c r="D277" s="58">
        <v>-0.71499999999999997</v>
      </c>
      <c r="E277" s="59">
        <f>VLOOKUP(tblEuroYieldsPivoted[[#This Row],[Date]],$J$7:$K$910,2,FALSE)</f>
        <v>0.71399999999999997</v>
      </c>
      <c r="F277" s="60">
        <f t="shared" si="4"/>
        <v>-0.39200000000000002</v>
      </c>
      <c r="G277" s="11">
        <v>0.32100000000000001</v>
      </c>
      <c r="J277" s="61">
        <v>43744</v>
      </c>
      <c r="K277" s="60">
        <v>0.71399999999999997</v>
      </c>
      <c r="M277" s="61">
        <v>43744</v>
      </c>
      <c r="N277" s="60">
        <v>-0.39200000000000002</v>
      </c>
    </row>
    <row r="278" spans="2:14" s="11" customFormat="1" ht="13.15">
      <c r="B278" s="57">
        <v>43737</v>
      </c>
      <c r="C278" s="11">
        <v>-0.64500000000000002</v>
      </c>
      <c r="D278" s="58">
        <v>-0.81699999999999995</v>
      </c>
      <c r="E278" s="59">
        <f>VLOOKUP(tblEuroYieldsPivoted[[#This Row],[Date]],$J$7:$K$910,2,FALSE)</f>
        <v>0.69499999999999995</v>
      </c>
      <c r="F278" s="60">
        <f t="shared" si="4"/>
        <v>-0.47099999999999997</v>
      </c>
      <c r="G278" s="11">
        <v>0.23699999999999999</v>
      </c>
      <c r="J278" s="61">
        <v>43737</v>
      </c>
      <c r="K278" s="60">
        <v>0.69499999999999995</v>
      </c>
      <c r="M278" s="61">
        <v>43737</v>
      </c>
      <c r="N278" s="60">
        <v>-0.47099999999999997</v>
      </c>
    </row>
    <row r="279" spans="2:14" s="11" customFormat="1" ht="13.15">
      <c r="B279" s="57">
        <v>43730</v>
      </c>
      <c r="C279" s="11">
        <v>-0.63500000000000001</v>
      </c>
      <c r="D279" s="58">
        <v>-0.79400000000000004</v>
      </c>
      <c r="E279" s="59">
        <f>VLOOKUP(tblEuroYieldsPivoted[[#This Row],[Date]],$J$7:$K$910,2,FALSE)</f>
        <v>0.74099999999999999</v>
      </c>
      <c r="F279" s="60">
        <f t="shared" si="4"/>
        <v>-0.45700000000000002</v>
      </c>
      <c r="G279" s="11">
        <v>0.22800000000000001</v>
      </c>
      <c r="J279" s="61">
        <v>43730</v>
      </c>
      <c r="K279" s="60">
        <v>0.74099999999999999</v>
      </c>
      <c r="M279" s="61">
        <v>43730</v>
      </c>
      <c r="N279" s="60">
        <v>-0.45700000000000002</v>
      </c>
    </row>
    <row r="280" spans="2:14" s="11" customFormat="1" ht="13.15">
      <c r="B280" s="57">
        <v>43723</v>
      </c>
      <c r="C280" s="11">
        <v>-0.57599999999999996</v>
      </c>
      <c r="D280" s="58">
        <v>-0.73299999999999998</v>
      </c>
      <c r="E280" s="59">
        <f>VLOOKUP(tblEuroYieldsPivoted[[#This Row],[Date]],$J$7:$K$910,2,FALSE)</f>
        <v>0.751</v>
      </c>
      <c r="F280" s="60">
        <f t="shared" si="4"/>
        <v>-0.39900000000000002</v>
      </c>
      <c r="G280" s="11">
        <v>0.373</v>
      </c>
      <c r="J280" s="61">
        <v>43723</v>
      </c>
      <c r="K280" s="60">
        <v>0.751</v>
      </c>
      <c r="M280" s="61">
        <v>43723</v>
      </c>
      <c r="N280" s="60">
        <v>-0.39900000000000002</v>
      </c>
    </row>
    <row r="281" spans="2:14" s="11" customFormat="1" ht="13.15">
      <c r="B281" s="57">
        <v>43716</v>
      </c>
      <c r="C281" s="11">
        <v>-0.57799999999999996</v>
      </c>
      <c r="D281" s="58">
        <v>-0.72</v>
      </c>
      <c r="E281" s="59">
        <f>VLOOKUP(tblEuroYieldsPivoted[[#This Row],[Date]],$J$7:$K$910,2,FALSE)</f>
        <v>0.85799999999999998</v>
      </c>
      <c r="F281" s="60">
        <f t="shared" si="4"/>
        <v>-0.40200000000000002</v>
      </c>
      <c r="G281" s="11">
        <v>0.32200000000000001</v>
      </c>
      <c r="J281" s="61">
        <v>43716</v>
      </c>
      <c r="K281" s="60">
        <v>0.85799999999999998</v>
      </c>
      <c r="M281" s="61">
        <v>43716</v>
      </c>
      <c r="N281" s="60">
        <v>-0.40200000000000002</v>
      </c>
    </row>
    <row r="282" spans="2:14" s="11" customFormat="1" ht="13.15">
      <c r="B282" s="57">
        <v>43709</v>
      </c>
      <c r="C282" s="11">
        <v>-0.72399999999999998</v>
      </c>
      <c r="D282" s="58">
        <v>-0.89900000000000002</v>
      </c>
      <c r="E282" s="59">
        <f>VLOOKUP(tblEuroYieldsPivoted[[#This Row],[Date]],$J$7:$K$910,2,FALSE)</f>
        <v>0.88400000000000001</v>
      </c>
      <c r="F282" s="60">
        <f t="shared" si="4"/>
        <v>-0.52500000000000002</v>
      </c>
      <c r="G282" s="11">
        <v>0.28000000000000003</v>
      </c>
      <c r="J282" s="61">
        <v>43709</v>
      </c>
      <c r="K282" s="60">
        <v>0.88400000000000001</v>
      </c>
      <c r="M282" s="61">
        <v>43709</v>
      </c>
      <c r="N282" s="60">
        <v>-0.52500000000000002</v>
      </c>
    </row>
    <row r="283" spans="2:14" s="11" customFormat="1" ht="13.15">
      <c r="B283" s="57">
        <v>43702</v>
      </c>
      <c r="C283" s="11">
        <v>-0.77100000000000002</v>
      </c>
      <c r="D283" s="58">
        <v>-0.94799999999999995</v>
      </c>
      <c r="E283" s="59">
        <f>VLOOKUP(tblEuroYieldsPivoted[[#This Row],[Date]],$J$7:$K$910,2,FALSE)</f>
        <v>0.94899999999999995</v>
      </c>
      <c r="F283" s="60">
        <f t="shared" si="4"/>
        <v>-0.54800000000000004</v>
      </c>
      <c r="G283" s="11">
        <v>0.42399999999999999</v>
      </c>
      <c r="J283" s="61">
        <v>43702</v>
      </c>
      <c r="K283" s="60">
        <v>0.94899999999999995</v>
      </c>
      <c r="M283" s="61">
        <v>43702</v>
      </c>
      <c r="N283" s="60">
        <v>-0.54800000000000004</v>
      </c>
    </row>
    <row r="284" spans="2:14" s="11" customFormat="1" ht="13.15">
      <c r="B284" s="57">
        <v>43695</v>
      </c>
      <c r="C284" s="11">
        <v>-0.745</v>
      </c>
      <c r="D284" s="58">
        <v>-0.91500000000000004</v>
      </c>
      <c r="E284" s="59">
        <f>VLOOKUP(tblEuroYieldsPivoted[[#This Row],[Date]],$J$7:$K$910,2,FALSE)</f>
        <v>1.157</v>
      </c>
      <c r="F284" s="60">
        <f t="shared" si="4"/>
        <v>-0.52100000000000002</v>
      </c>
      <c r="G284" s="11">
        <v>0.748</v>
      </c>
      <c r="J284" s="61">
        <v>43695</v>
      </c>
      <c r="K284" s="60">
        <v>1.157</v>
      </c>
      <c r="M284" s="61">
        <v>43695</v>
      </c>
      <c r="N284" s="60">
        <v>-0.52100000000000002</v>
      </c>
    </row>
    <row r="285" spans="2:14" s="11" customFormat="1" ht="13.15">
      <c r="B285" s="57">
        <v>43688</v>
      </c>
      <c r="C285" s="11">
        <v>-0.77500000000000002</v>
      </c>
      <c r="D285" s="58">
        <v>-0.91900000000000004</v>
      </c>
      <c r="E285" s="59">
        <f>VLOOKUP(tblEuroYieldsPivoted[[#This Row],[Date]],$J$7:$K$910,2,FALSE)</f>
        <v>1.1279999999999999</v>
      </c>
      <c r="F285" s="60">
        <f t="shared" si="4"/>
        <v>-0.56000000000000005</v>
      </c>
      <c r="G285" s="11">
        <v>0.84799999999999998</v>
      </c>
      <c r="J285" s="61">
        <v>43688</v>
      </c>
      <c r="K285" s="60">
        <v>1.1279999999999999</v>
      </c>
      <c r="M285" s="61">
        <v>43688</v>
      </c>
      <c r="N285" s="60">
        <v>-0.56000000000000005</v>
      </c>
    </row>
    <row r="286" spans="2:14" s="11" customFormat="1" ht="13.15">
      <c r="B286" s="57">
        <v>43681</v>
      </c>
      <c r="C286" s="11">
        <v>-0.68300000000000005</v>
      </c>
      <c r="D286" s="58">
        <v>-0.85099999999999998</v>
      </c>
      <c r="E286" s="59">
        <f>VLOOKUP(tblEuroYieldsPivoted[[#This Row],[Date]],$J$7:$K$910,2,FALSE)</f>
        <v>1.25</v>
      </c>
      <c r="F286" s="60">
        <f t="shared" si="4"/>
        <v>-0.47</v>
      </c>
      <c r="G286" s="11">
        <v>1.19</v>
      </c>
      <c r="J286" s="61">
        <v>43681</v>
      </c>
      <c r="K286" s="60">
        <v>1.25</v>
      </c>
      <c r="M286" s="61">
        <v>43681</v>
      </c>
      <c r="N286" s="60">
        <v>-0.47</v>
      </c>
    </row>
    <row r="287" spans="2:14" s="11" customFormat="1" ht="13.15">
      <c r="B287" s="57">
        <v>43674</v>
      </c>
      <c r="C287" s="11">
        <v>-0.63300000000000001</v>
      </c>
      <c r="D287" s="58">
        <v>-0.76700000000000002</v>
      </c>
      <c r="E287" s="59">
        <f>VLOOKUP(tblEuroYieldsPivoted[[#This Row],[Date]],$J$7:$K$910,2,FALSE)</f>
        <v>1.1240000000000001</v>
      </c>
      <c r="F287" s="60">
        <f t="shared" si="4"/>
        <v>-0.41399999999999998</v>
      </c>
      <c r="G287" s="11">
        <v>0.84699999999999998</v>
      </c>
      <c r="J287" s="61">
        <v>43674</v>
      </c>
      <c r="K287" s="60">
        <v>1.1240000000000001</v>
      </c>
      <c r="M287" s="61">
        <v>43674</v>
      </c>
      <c r="N287" s="60">
        <v>-0.41399999999999998</v>
      </c>
    </row>
    <row r="288" spans="2:14" s="11" customFormat="1" ht="13.15">
      <c r="B288" s="57">
        <v>43667</v>
      </c>
      <c r="C288" s="11">
        <v>-0.57899999999999996</v>
      </c>
      <c r="D288" s="58">
        <v>-0.70199999999999996</v>
      </c>
      <c r="E288" s="59">
        <f>VLOOKUP(tblEuroYieldsPivoted[[#This Row],[Date]],$J$7:$K$910,2,FALSE)</f>
        <v>1.1140000000000001</v>
      </c>
      <c r="F288" s="60">
        <f t="shared" si="4"/>
        <v>-0.38100000000000001</v>
      </c>
      <c r="G288" s="11">
        <v>0.83099999999999996</v>
      </c>
      <c r="J288" s="61">
        <v>43667</v>
      </c>
      <c r="K288" s="60">
        <v>1.1140000000000001</v>
      </c>
      <c r="M288" s="61">
        <v>43667</v>
      </c>
      <c r="N288" s="60">
        <v>-0.38100000000000001</v>
      </c>
    </row>
    <row r="289" spans="2:14" s="11" customFormat="1" ht="13.15">
      <c r="B289" s="57">
        <v>43660</v>
      </c>
      <c r="C289" s="11">
        <v>-0.57199999999999995</v>
      </c>
      <c r="D289" s="58">
        <v>-0.69199999999999995</v>
      </c>
      <c r="E289" s="59">
        <f>VLOOKUP(tblEuroYieldsPivoted[[#This Row],[Date]],$J$7:$K$910,2,FALSE)</f>
        <v>1.169</v>
      </c>
      <c r="F289" s="60">
        <f t="shared" si="4"/>
        <v>-0.39700000000000002</v>
      </c>
      <c r="G289" s="11">
        <v>0.86399999999999999</v>
      </c>
      <c r="J289" s="61">
        <v>43660</v>
      </c>
      <c r="K289" s="60">
        <v>1.169</v>
      </c>
      <c r="M289" s="61">
        <v>43660</v>
      </c>
      <c r="N289" s="60">
        <v>-0.39700000000000002</v>
      </c>
    </row>
    <row r="290" spans="2:14" s="11" customFormat="1" ht="13.15">
      <c r="B290" s="57">
        <v>43653</v>
      </c>
      <c r="C290" s="11">
        <v>-0.47</v>
      </c>
      <c r="D290" s="58">
        <v>-0.61699999999999999</v>
      </c>
      <c r="E290" s="59">
        <f>VLOOKUP(tblEuroYieldsPivoted[[#This Row],[Date]],$J$7:$K$910,2,FALSE)</f>
        <v>1.339</v>
      </c>
      <c r="F290" s="60">
        <f t="shared" si="4"/>
        <v>-0.28899999999999998</v>
      </c>
      <c r="G290" s="11">
        <v>1.0109999999999999</v>
      </c>
      <c r="J290" s="61">
        <v>43653</v>
      </c>
      <c r="K290" s="60">
        <v>1.339</v>
      </c>
      <c r="M290" s="61">
        <v>43653</v>
      </c>
      <c r="N290" s="60">
        <v>-0.28899999999999998</v>
      </c>
    </row>
    <row r="291" spans="2:14" s="11" customFormat="1" ht="13.15">
      <c r="B291" s="57">
        <v>43646</v>
      </c>
      <c r="C291" s="11">
        <v>-0.55600000000000005</v>
      </c>
      <c r="D291" s="58">
        <v>-0.67900000000000005</v>
      </c>
      <c r="E291" s="59">
        <f>VLOOKUP(tblEuroYieldsPivoted[[#This Row],[Date]],$J$7:$K$910,2,FALSE)</f>
        <v>1.1639999999999999</v>
      </c>
      <c r="F291" s="60">
        <f t="shared" si="4"/>
        <v>-0.41699999999999998</v>
      </c>
      <c r="G291" s="11">
        <v>0.96699999999999997</v>
      </c>
      <c r="J291" s="61">
        <v>43646</v>
      </c>
      <c r="K291" s="60">
        <v>1.1639999999999999</v>
      </c>
      <c r="M291" s="61">
        <v>43646</v>
      </c>
      <c r="N291" s="60">
        <v>-0.41699999999999998</v>
      </c>
    </row>
    <row r="292" spans="2:14" s="11" customFormat="1" ht="13.15">
      <c r="B292" s="57">
        <v>43639</v>
      </c>
      <c r="C292" s="11">
        <v>-0.52100000000000002</v>
      </c>
      <c r="D292" s="58">
        <v>-0.66400000000000003</v>
      </c>
      <c r="E292" s="59">
        <f>VLOOKUP(tblEuroYieldsPivoted[[#This Row],[Date]],$J$7:$K$910,2,FALSE)</f>
        <v>1.3620000000000001</v>
      </c>
      <c r="F292" s="60">
        <f t="shared" si="4"/>
        <v>-0.39400000000000002</v>
      </c>
      <c r="G292" s="11">
        <v>1.27</v>
      </c>
      <c r="J292" s="61">
        <v>43639</v>
      </c>
      <c r="K292" s="60">
        <v>1.3620000000000001</v>
      </c>
      <c r="M292" s="61">
        <v>43639</v>
      </c>
      <c r="N292" s="60">
        <v>-0.39400000000000002</v>
      </c>
    </row>
    <row r="293" spans="2:14" s="11" customFormat="1" ht="13.15">
      <c r="B293" s="57">
        <v>43632</v>
      </c>
      <c r="C293" s="11">
        <v>-0.47199999999999998</v>
      </c>
      <c r="D293" s="58">
        <v>-0.629</v>
      </c>
      <c r="E293" s="59">
        <f>VLOOKUP(tblEuroYieldsPivoted[[#This Row],[Date]],$J$7:$K$910,2,FALSE)</f>
        <v>1.411</v>
      </c>
      <c r="F293" s="60">
        <f t="shared" si="4"/>
        <v>-0.33500000000000002</v>
      </c>
      <c r="G293" s="11">
        <v>1.331</v>
      </c>
      <c r="J293" s="61">
        <v>43632</v>
      </c>
      <c r="K293" s="60">
        <v>1.411</v>
      </c>
      <c r="M293" s="61">
        <v>43632</v>
      </c>
      <c r="N293" s="60">
        <v>-0.33500000000000002</v>
      </c>
    </row>
    <row r="294" spans="2:14" s="11" customFormat="1" ht="13.15">
      <c r="B294" s="57">
        <v>43625</v>
      </c>
      <c r="C294" s="11">
        <v>-0.44</v>
      </c>
      <c r="D294" s="58">
        <v>-0.60499999999999998</v>
      </c>
      <c r="E294" s="59">
        <f>VLOOKUP(tblEuroYieldsPivoted[[#This Row],[Date]],$J$7:$K$910,2,FALSE)</f>
        <v>1.5509999999999999</v>
      </c>
      <c r="F294" s="60">
        <f t="shared" si="4"/>
        <v>-0.31900000000000001</v>
      </c>
      <c r="G294" s="11">
        <v>1.4930000000000001</v>
      </c>
      <c r="J294" s="61">
        <v>43625</v>
      </c>
      <c r="K294" s="60">
        <v>1.5509999999999999</v>
      </c>
      <c r="M294" s="61">
        <v>43625</v>
      </c>
      <c r="N294" s="60">
        <v>-0.31900000000000001</v>
      </c>
    </row>
    <row r="295" spans="2:14" s="11" customFormat="1" ht="13.15">
      <c r="B295" s="57">
        <v>43618</v>
      </c>
      <c r="C295" s="11">
        <v>-0.46200000000000002</v>
      </c>
      <c r="D295" s="58">
        <v>-0.6</v>
      </c>
      <c r="E295" s="59">
        <f>VLOOKUP(tblEuroYieldsPivoted[[#This Row],[Date]],$J$7:$K$910,2,FALSE)</f>
        <v>1.669</v>
      </c>
      <c r="F295" s="60">
        <f t="shared" si="4"/>
        <v>-0.33500000000000002</v>
      </c>
      <c r="G295" s="11">
        <v>1.516</v>
      </c>
      <c r="J295" s="61">
        <v>43618</v>
      </c>
      <c r="K295" s="60">
        <v>1.669</v>
      </c>
      <c r="M295" s="61">
        <v>43618</v>
      </c>
      <c r="N295" s="60">
        <v>-0.33500000000000002</v>
      </c>
    </row>
    <row r="296" spans="2:14" s="11" customFormat="1" ht="13.15">
      <c r="B296" s="57">
        <v>43611</v>
      </c>
      <c r="C296" s="11">
        <v>-0.39500000000000002</v>
      </c>
      <c r="D296" s="58">
        <v>-0.58099999999999996</v>
      </c>
      <c r="E296" s="59">
        <f>VLOOKUP(tblEuroYieldsPivoted[[#This Row],[Date]],$J$7:$K$910,2,FALSE)</f>
        <v>1.7829999999999999</v>
      </c>
      <c r="F296" s="60">
        <f t="shared" si="4"/>
        <v>-0.252</v>
      </c>
      <c r="G296" s="11">
        <v>1.8220000000000001</v>
      </c>
      <c r="J296" s="61">
        <v>43611</v>
      </c>
      <c r="K296" s="60">
        <v>1.7829999999999999</v>
      </c>
      <c r="M296" s="61">
        <v>43611</v>
      </c>
      <c r="N296" s="60">
        <v>-0.252</v>
      </c>
    </row>
    <row r="297" spans="2:14" s="11" customFormat="1" ht="13.15">
      <c r="B297" s="57">
        <v>43604</v>
      </c>
      <c r="C297" s="11">
        <v>-0.32600000000000001</v>
      </c>
      <c r="D297" s="58">
        <v>-0.51600000000000001</v>
      </c>
      <c r="E297" s="59">
        <f>VLOOKUP(tblEuroYieldsPivoted[[#This Row],[Date]],$J$7:$K$910,2,FALSE)</f>
        <v>2.08</v>
      </c>
      <c r="F297" s="60">
        <f t="shared" si="4"/>
        <v>-0.19800000000000001</v>
      </c>
      <c r="G297" s="11">
        <v>1.651</v>
      </c>
      <c r="J297" s="61">
        <v>43604</v>
      </c>
      <c r="K297" s="60">
        <v>2.08</v>
      </c>
      <c r="M297" s="61">
        <v>43604</v>
      </c>
      <c r="N297" s="60">
        <v>-0.19800000000000001</v>
      </c>
    </row>
    <row r="298" spans="2:14" s="11" customFormat="1" ht="13.15">
      <c r="B298" s="57">
        <v>43597</v>
      </c>
      <c r="C298" s="11">
        <v>-0.3</v>
      </c>
      <c r="D298" s="58">
        <v>-0.51200000000000001</v>
      </c>
      <c r="E298" s="59">
        <f>VLOOKUP(tblEuroYieldsPivoted[[#This Row],[Date]],$J$7:$K$910,2,FALSE)</f>
        <v>2.2120000000000002</v>
      </c>
      <c r="F298" s="60">
        <f t="shared" si="4"/>
        <v>-0.19800000000000001</v>
      </c>
      <c r="G298" s="11">
        <v>1.776</v>
      </c>
      <c r="J298" s="61">
        <v>43597</v>
      </c>
      <c r="K298" s="60">
        <v>2.2120000000000002</v>
      </c>
      <c r="M298" s="61">
        <v>43597</v>
      </c>
      <c r="N298" s="60">
        <v>-0.19800000000000001</v>
      </c>
    </row>
    <row r="299" spans="2:14" s="11" customFormat="1" ht="13.15">
      <c r="B299" s="57">
        <v>43590</v>
      </c>
      <c r="C299" s="11">
        <v>-0.26200000000000001</v>
      </c>
      <c r="D299" s="58">
        <v>-0.46899999999999997</v>
      </c>
      <c r="E299" s="59">
        <f>VLOOKUP(tblEuroYieldsPivoted[[#This Row],[Date]],$J$7:$K$910,2,FALSE)</f>
        <v>2.4209999999999998</v>
      </c>
      <c r="F299" s="60">
        <f t="shared" si="4"/>
        <v>-0.17</v>
      </c>
      <c r="G299" s="11">
        <v>1.7430000000000001</v>
      </c>
      <c r="J299" s="61">
        <v>43590</v>
      </c>
      <c r="K299" s="60">
        <v>2.4209999999999998</v>
      </c>
      <c r="M299" s="61">
        <v>43590</v>
      </c>
      <c r="N299" s="60">
        <v>-0.17</v>
      </c>
    </row>
    <row r="300" spans="2:14" s="11" customFormat="1" ht="13.15">
      <c r="B300" s="57">
        <v>43583</v>
      </c>
      <c r="C300" s="11">
        <v>-0.24399999999999999</v>
      </c>
      <c r="D300" s="58">
        <v>-0.41199999999999998</v>
      </c>
      <c r="E300" s="59">
        <f>VLOOKUP(tblEuroYieldsPivoted[[#This Row],[Date]],$J$7:$K$910,2,FALSE)</f>
        <v>2.2519999999999998</v>
      </c>
      <c r="F300" s="60">
        <f t="shared" si="4"/>
        <v>-0.158</v>
      </c>
      <c r="G300" s="11">
        <v>1.57</v>
      </c>
      <c r="J300" s="61">
        <v>43583</v>
      </c>
      <c r="K300" s="60">
        <v>2.2519999999999998</v>
      </c>
      <c r="M300" s="61">
        <v>43583</v>
      </c>
      <c r="N300" s="60">
        <v>-0.158</v>
      </c>
    </row>
    <row r="301" spans="2:14" s="11" customFormat="1" ht="13.15">
      <c r="B301" s="57">
        <v>43576</v>
      </c>
      <c r="C301" s="11">
        <v>-0.255</v>
      </c>
      <c r="D301" s="58">
        <v>-0.439</v>
      </c>
      <c r="E301" s="59">
        <f>VLOOKUP(tblEuroYieldsPivoted[[#This Row],[Date]],$J$7:$K$910,2,FALSE)</f>
        <v>2.2269999999999999</v>
      </c>
      <c r="F301" s="60">
        <f t="shared" si="4"/>
        <v>-0.156</v>
      </c>
      <c r="G301" s="11">
        <v>1.6579999999999999</v>
      </c>
      <c r="J301" s="61">
        <v>43576</v>
      </c>
      <c r="K301" s="60">
        <v>2.2269999999999999</v>
      </c>
      <c r="M301" s="61">
        <v>43576</v>
      </c>
      <c r="N301" s="60">
        <v>-0.156</v>
      </c>
    </row>
    <row r="302" spans="2:14" s="11" customFormat="1" ht="13.15">
      <c r="B302" s="57">
        <v>43569</v>
      </c>
      <c r="C302" s="11">
        <v>-0.22800000000000001</v>
      </c>
      <c r="D302" s="58">
        <v>-0.39600000000000002</v>
      </c>
      <c r="E302" s="59">
        <f>VLOOKUP(tblEuroYieldsPivoted[[#This Row],[Date]],$J$7:$K$910,2,FALSE)</f>
        <v>2.2389999999999999</v>
      </c>
      <c r="F302" s="60">
        <f t="shared" si="4"/>
        <v>-0.154</v>
      </c>
      <c r="G302" s="11">
        <v>1.65</v>
      </c>
      <c r="J302" s="61">
        <v>43569</v>
      </c>
      <c r="K302" s="60">
        <v>2.2389999999999999</v>
      </c>
      <c r="M302" s="61">
        <v>43569</v>
      </c>
      <c r="N302" s="60">
        <v>-0.154</v>
      </c>
    </row>
    <row r="303" spans="2:14" s="11" customFormat="1" ht="13.15">
      <c r="B303" s="57">
        <v>43562</v>
      </c>
      <c r="C303" s="11">
        <v>-0.20499999999999999</v>
      </c>
      <c r="D303" s="58">
        <v>-0.371</v>
      </c>
      <c r="E303" s="59">
        <f>VLOOKUP(tblEuroYieldsPivoted[[#This Row],[Date]],$J$7:$K$910,2,FALSE)</f>
        <v>2.1680000000000001</v>
      </c>
      <c r="F303" s="60">
        <f t="shared" si="4"/>
        <v>-9.5000000000000001E-2</v>
      </c>
      <c r="G303" s="11">
        <v>1.5720000000000001</v>
      </c>
      <c r="J303" s="61">
        <v>43562</v>
      </c>
      <c r="K303" s="60">
        <v>2.1680000000000001</v>
      </c>
      <c r="M303" s="61">
        <v>43562</v>
      </c>
      <c r="N303" s="60">
        <v>-9.5000000000000001E-2</v>
      </c>
    </row>
    <row r="304" spans="2:14" s="11" customFormat="1" ht="13.15">
      <c r="B304" s="57">
        <v>43555</v>
      </c>
      <c r="C304" s="11">
        <v>-0.222</v>
      </c>
      <c r="D304" s="58">
        <v>-0.441</v>
      </c>
      <c r="E304" s="59">
        <f>VLOOKUP(tblEuroYieldsPivoted[[#This Row],[Date]],$J$7:$K$910,2,FALSE)</f>
        <v>2.3479999999999999</v>
      </c>
      <c r="F304" s="60">
        <f t="shared" si="4"/>
        <v>-8.3000000000000004E-2</v>
      </c>
      <c r="G304" s="11">
        <v>1.5249999999999999</v>
      </c>
      <c r="J304" s="61">
        <v>43555</v>
      </c>
      <c r="K304" s="60">
        <v>2.3479999999999999</v>
      </c>
      <c r="M304" s="61">
        <v>43555</v>
      </c>
      <c r="N304" s="60">
        <v>-8.3000000000000004E-2</v>
      </c>
    </row>
    <row r="305" spans="2:14" s="11" customFormat="1" ht="13.15">
      <c r="B305" s="57">
        <v>43548</v>
      </c>
      <c r="C305" s="11">
        <v>-0.26200000000000001</v>
      </c>
      <c r="D305" s="58">
        <v>-0.48699999999999999</v>
      </c>
      <c r="E305" s="59">
        <f>VLOOKUP(tblEuroYieldsPivoted[[#This Row],[Date]],$J$7:$K$910,2,FALSE)</f>
        <v>2.5990000000000002</v>
      </c>
      <c r="F305" s="60">
        <f t="shared" si="4"/>
        <v>-0.11799999999999999</v>
      </c>
      <c r="G305" s="11">
        <v>1.504</v>
      </c>
      <c r="J305" s="61">
        <v>43548</v>
      </c>
      <c r="K305" s="60">
        <v>2.5990000000000002</v>
      </c>
      <c r="M305" s="61">
        <v>43548</v>
      </c>
      <c r="N305" s="60">
        <v>-0.11799999999999999</v>
      </c>
    </row>
    <row r="306" spans="2:14" s="11" customFormat="1" ht="13.15">
      <c r="B306" s="57">
        <v>43541</v>
      </c>
      <c r="C306" s="11">
        <v>-0.221</v>
      </c>
      <c r="D306" s="58">
        <v>-0.43</v>
      </c>
      <c r="E306" s="59">
        <f>VLOOKUP(tblEuroYieldsPivoted[[#This Row],[Date]],$J$7:$K$910,2,FALSE)</f>
        <v>2.62</v>
      </c>
      <c r="F306" s="60">
        <f t="shared" si="4"/>
        <v>-7.0000000000000007E-2</v>
      </c>
      <c r="G306" s="11">
        <v>1.468</v>
      </c>
      <c r="J306" s="61">
        <v>43541</v>
      </c>
      <c r="K306" s="60">
        <v>2.62</v>
      </c>
      <c r="M306" s="61">
        <v>43541</v>
      </c>
      <c r="N306" s="60">
        <v>-7.0000000000000007E-2</v>
      </c>
    </row>
    <row r="307" spans="2:14" s="11" customFormat="1" ht="13.15">
      <c r="B307" s="57">
        <v>43534</v>
      </c>
      <c r="C307" s="11">
        <v>-0.159</v>
      </c>
      <c r="D307" s="58">
        <v>-0.373</v>
      </c>
      <c r="E307" s="59">
        <f>VLOOKUP(tblEuroYieldsPivoted[[#This Row],[Date]],$J$7:$K$910,2,FALSE)</f>
        <v>2.6480000000000001</v>
      </c>
      <c r="F307" s="60">
        <f t="shared" si="4"/>
        <v>-2.1000000000000001E-2</v>
      </c>
      <c r="G307" s="11">
        <v>1.4359999999999999</v>
      </c>
      <c r="J307" s="61">
        <v>43534</v>
      </c>
      <c r="K307" s="60">
        <v>2.6480000000000001</v>
      </c>
      <c r="M307" s="61">
        <v>43534</v>
      </c>
      <c r="N307" s="60">
        <v>-2.1000000000000001E-2</v>
      </c>
    </row>
    <row r="308" spans="2:14" s="11" customFormat="1" ht="13.15">
      <c r="B308" s="57">
        <v>43527</v>
      </c>
      <c r="C308" s="11">
        <v>-0.154</v>
      </c>
      <c r="D308" s="58">
        <v>-0.38100000000000001</v>
      </c>
      <c r="E308" s="59">
        <f>VLOOKUP(tblEuroYieldsPivoted[[#This Row],[Date]],$J$7:$K$910,2,FALSE)</f>
        <v>2.89</v>
      </c>
      <c r="F308" s="60">
        <f t="shared" si="4"/>
        <v>-4.4999999999999998E-2</v>
      </c>
      <c r="G308" s="11">
        <v>1.425</v>
      </c>
      <c r="J308" s="61">
        <v>43527</v>
      </c>
      <c r="K308" s="60">
        <v>2.89</v>
      </c>
      <c r="M308" s="61">
        <v>43527</v>
      </c>
      <c r="N308" s="60">
        <v>-4.4999999999999998E-2</v>
      </c>
    </row>
    <row r="309" spans="2:14" s="11" customFormat="1" ht="13.15">
      <c r="B309" s="57">
        <v>43520</v>
      </c>
      <c r="C309" s="11">
        <v>-3.5000000000000003E-2</v>
      </c>
      <c r="D309" s="58">
        <v>-0.307</v>
      </c>
      <c r="E309" s="59">
        <f>VLOOKUP(tblEuroYieldsPivoted[[#This Row],[Date]],$J$7:$K$910,2,FALSE)</f>
        <v>2.8029999999999999</v>
      </c>
      <c r="F309" s="60">
        <f t="shared" si="4"/>
        <v>5.6000000000000001E-2</v>
      </c>
      <c r="G309" s="11">
        <v>1.6639999999999999</v>
      </c>
      <c r="J309" s="61">
        <v>43520</v>
      </c>
      <c r="K309" s="60">
        <v>2.8029999999999999</v>
      </c>
      <c r="M309" s="61">
        <v>43520</v>
      </c>
      <c r="N309" s="60">
        <v>5.6000000000000001E-2</v>
      </c>
    </row>
    <row r="310" spans="2:14" s="11" customFormat="1" ht="13.15">
      <c r="B310" s="57">
        <v>43513</v>
      </c>
      <c r="C310" s="11">
        <v>-8.8999999999999996E-2</v>
      </c>
      <c r="D310" s="58">
        <v>-0.38500000000000001</v>
      </c>
      <c r="E310" s="59">
        <f>VLOOKUP(tblEuroYieldsPivoted[[#This Row],[Date]],$J$7:$K$910,2,FALSE)</f>
        <v>3.089</v>
      </c>
      <c r="F310" s="60">
        <f t="shared" si="4"/>
        <v>5.1999999999999998E-2</v>
      </c>
      <c r="G310" s="11">
        <v>1.839</v>
      </c>
      <c r="J310" s="61">
        <v>43513</v>
      </c>
      <c r="K310" s="60">
        <v>3.089</v>
      </c>
      <c r="M310" s="61">
        <v>43513</v>
      </c>
      <c r="N310" s="60">
        <v>5.1999999999999998E-2</v>
      </c>
    </row>
    <row r="311" spans="2:14" s="11" customFormat="1" ht="13.15">
      <c r="B311" s="57">
        <v>43506</v>
      </c>
      <c r="C311" s="11">
        <v>-8.2000000000000003E-2</v>
      </c>
      <c r="D311" s="58">
        <v>-0.38400000000000001</v>
      </c>
      <c r="E311" s="59">
        <f>VLOOKUP(tblEuroYieldsPivoted[[#This Row],[Date]],$J$7:$K$910,2,FALSE)</f>
        <v>3.2469999999999999</v>
      </c>
      <c r="F311" s="60">
        <f t="shared" si="4"/>
        <v>7.6999999999999999E-2</v>
      </c>
      <c r="G311" s="11">
        <v>1.7569999999999999</v>
      </c>
      <c r="J311" s="61">
        <v>43506</v>
      </c>
      <c r="K311" s="60">
        <v>3.2469999999999999</v>
      </c>
      <c r="M311" s="61">
        <v>43506</v>
      </c>
      <c r="N311" s="60">
        <v>7.6999999999999999E-2</v>
      </c>
    </row>
    <row r="312" spans="2:14" s="11" customFormat="1" ht="13.15">
      <c r="B312" s="57">
        <v>43499</v>
      </c>
      <c r="C312" s="11">
        <v>-9.0999999999999998E-2</v>
      </c>
      <c r="D312" s="58">
        <v>-0.39800000000000002</v>
      </c>
      <c r="E312" s="59">
        <f>VLOOKUP(tblEuroYieldsPivoted[[#This Row],[Date]],$J$7:$K$910,2,FALSE)</f>
        <v>2.7839999999999998</v>
      </c>
      <c r="F312" s="60">
        <f t="shared" si="4"/>
        <v>7.1999999999999995E-2</v>
      </c>
      <c r="G312" s="11">
        <v>2.0449999999999999</v>
      </c>
      <c r="J312" s="61">
        <v>43499</v>
      </c>
      <c r="K312" s="60">
        <v>2.7839999999999998</v>
      </c>
      <c r="M312" s="61">
        <v>43499</v>
      </c>
      <c r="N312" s="60">
        <v>7.1999999999999995E-2</v>
      </c>
    </row>
    <row r="313" spans="2:14" s="11" customFormat="1" ht="13.15">
      <c r="B313" s="57">
        <v>43492</v>
      </c>
      <c r="C313" s="11">
        <v>-7.5999999999999998E-2</v>
      </c>
      <c r="D313" s="58">
        <v>-0.35199999999999998</v>
      </c>
      <c r="E313" s="59">
        <f>VLOOKUP(tblEuroYieldsPivoted[[#This Row],[Date]],$J$7:$K$910,2,FALSE)</f>
        <v>2.8969999999999998</v>
      </c>
      <c r="F313" s="60">
        <f t="shared" si="4"/>
        <v>6.3E-2</v>
      </c>
      <c r="G313" s="11">
        <v>1.6679999999999999</v>
      </c>
      <c r="J313" s="61">
        <v>43492</v>
      </c>
      <c r="K313" s="60">
        <v>2.8969999999999998</v>
      </c>
      <c r="M313" s="61">
        <v>43492</v>
      </c>
      <c r="N313" s="60">
        <v>6.3E-2</v>
      </c>
    </row>
    <row r="314" spans="2:14" s="11" customFormat="1" ht="13.15">
      <c r="B314" s="57">
        <v>43485</v>
      </c>
      <c r="C314" s="11">
        <v>-5.7000000000000002E-2</v>
      </c>
      <c r="D314" s="58">
        <v>-0.33200000000000002</v>
      </c>
      <c r="E314" s="59">
        <f>VLOOKUP(tblEuroYieldsPivoted[[#This Row],[Date]],$J$7:$K$910,2,FALSE)</f>
        <v>3.0609999999999999</v>
      </c>
      <c r="F314" s="60">
        <f t="shared" si="4"/>
        <v>-0.156</v>
      </c>
      <c r="G314" s="11">
        <v>1.5409999999999999</v>
      </c>
      <c r="J314" s="61">
        <v>43485</v>
      </c>
      <c r="K314" s="60">
        <v>3.0609999999999999</v>
      </c>
      <c r="M314" s="61">
        <v>43485</v>
      </c>
      <c r="N314" s="60">
        <v>-0.156</v>
      </c>
    </row>
    <row r="315" spans="2:14" s="11" customFormat="1" ht="13.15">
      <c r="B315" s="57">
        <v>43478</v>
      </c>
      <c r="C315" s="11">
        <v>-0.01</v>
      </c>
      <c r="D315" s="58">
        <v>-0.30199999999999999</v>
      </c>
      <c r="E315" s="59">
        <f>VLOOKUP(tblEuroYieldsPivoted[[#This Row],[Date]],$J$7:$K$910,2,FALSE)</f>
        <v>3.073</v>
      </c>
      <c r="F315" s="60">
        <f t="shared" si="4"/>
        <v>-9.5000000000000001E-2</v>
      </c>
      <c r="G315" s="11">
        <v>1.579</v>
      </c>
      <c r="J315" s="61">
        <v>43478</v>
      </c>
      <c r="K315" s="60">
        <v>3.073</v>
      </c>
      <c r="M315" s="61">
        <v>43478</v>
      </c>
      <c r="N315" s="60">
        <v>-9.5000000000000001E-2</v>
      </c>
    </row>
    <row r="316" spans="2:14" s="11" customFormat="1" ht="13.15">
      <c r="B316" s="57">
        <v>43471</v>
      </c>
      <c r="C316" s="11">
        <v>-2E-3</v>
      </c>
      <c r="D316" s="58">
        <v>-0.32200000000000001</v>
      </c>
      <c r="E316" s="59">
        <f>VLOOKUP(tblEuroYieldsPivoted[[#This Row],[Date]],$J$7:$K$910,2,FALSE)</f>
        <v>3.286</v>
      </c>
      <c r="F316" s="60">
        <f t="shared" si="4"/>
        <v>-0.109</v>
      </c>
      <c r="G316" s="11">
        <v>1.839</v>
      </c>
      <c r="J316" s="61">
        <v>43471</v>
      </c>
      <c r="K316" s="60">
        <v>3.286</v>
      </c>
      <c r="M316" s="61">
        <v>43471</v>
      </c>
      <c r="N316" s="60">
        <v>-0.109</v>
      </c>
    </row>
    <row r="317" spans="2:14" s="11" customFormat="1" ht="13.15">
      <c r="B317" s="57">
        <v>43464</v>
      </c>
      <c r="C317" s="11">
        <v>0.01</v>
      </c>
      <c r="D317" s="58">
        <v>-0.316</v>
      </c>
      <c r="E317" s="59">
        <f>VLOOKUP(tblEuroYieldsPivoted[[#This Row],[Date]],$J$7:$K$910,2,FALSE)</f>
        <v>3.335</v>
      </c>
      <c r="F317" s="60">
        <f t="shared" si="4"/>
        <v>-7.5999999999999998E-2</v>
      </c>
      <c r="G317" s="11">
        <v>1.875</v>
      </c>
      <c r="J317" s="61">
        <v>43464</v>
      </c>
      <c r="K317" s="60">
        <v>3.335</v>
      </c>
      <c r="M317" s="61">
        <v>43464</v>
      </c>
      <c r="N317" s="60">
        <v>-7.5999999999999998E-2</v>
      </c>
    </row>
    <row r="318" spans="2:14" s="11" customFormat="1" ht="13.15">
      <c r="B318" s="57">
        <v>43457</v>
      </c>
      <c r="C318" s="11">
        <v>0.04</v>
      </c>
      <c r="D318" s="58">
        <v>-0.27</v>
      </c>
      <c r="E318" s="59">
        <f>VLOOKUP(tblEuroYieldsPivoted[[#This Row],[Date]],$J$7:$K$910,2,FALSE)</f>
        <v>3.3650000000000002</v>
      </c>
      <c r="F318" s="60">
        <f t="shared" si="4"/>
        <v>-8.1000000000000003E-2</v>
      </c>
      <c r="G318" s="11">
        <v>1.81</v>
      </c>
      <c r="J318" s="61">
        <v>43457</v>
      </c>
      <c r="K318" s="60">
        <v>3.3650000000000002</v>
      </c>
      <c r="M318" s="61">
        <v>43457</v>
      </c>
      <c r="N318" s="60">
        <v>-8.1000000000000003E-2</v>
      </c>
    </row>
    <row r="319" spans="2:14" s="11" customFormat="1" ht="13.15">
      <c r="B319" s="57">
        <v>43450</v>
      </c>
      <c r="C319" s="11">
        <v>3.5999999999999997E-2</v>
      </c>
      <c r="D319" s="58">
        <v>-0.25900000000000001</v>
      </c>
      <c r="E319" s="59">
        <f>VLOOKUP(tblEuroYieldsPivoted[[#This Row],[Date]],$J$7:$K$910,2,FALSE)</f>
        <v>3.3220000000000001</v>
      </c>
      <c r="F319" s="60">
        <f t="shared" si="4"/>
        <v>-8.6999999999999994E-2</v>
      </c>
      <c r="G319" s="11">
        <v>1.8540000000000001</v>
      </c>
      <c r="J319" s="61">
        <v>43450</v>
      </c>
      <c r="K319" s="60">
        <v>3.3220000000000001</v>
      </c>
      <c r="M319" s="61">
        <v>43450</v>
      </c>
      <c r="N319" s="60">
        <v>-8.6999999999999994E-2</v>
      </c>
    </row>
    <row r="320" spans="2:14" s="11" customFormat="1" ht="13.15">
      <c r="B320" s="57">
        <v>43443</v>
      </c>
      <c r="C320" s="11">
        <v>1.7999999999999999E-2</v>
      </c>
      <c r="D320" s="58">
        <v>-0.27400000000000002</v>
      </c>
      <c r="E320" s="59">
        <f>VLOOKUP(tblEuroYieldsPivoted[[#This Row],[Date]],$J$7:$K$910,2,FALSE)</f>
        <v>3.32</v>
      </c>
      <c r="F320" s="60">
        <f t="shared" si="4"/>
        <v>-4.1000000000000002E-2</v>
      </c>
      <c r="G320" s="11">
        <v>2.012</v>
      </c>
      <c r="J320" s="61">
        <v>43443</v>
      </c>
      <c r="K320" s="60">
        <v>3.32</v>
      </c>
      <c r="M320" s="61">
        <v>43443</v>
      </c>
      <c r="N320" s="60">
        <v>-4.1000000000000002E-2</v>
      </c>
    </row>
    <row r="321" spans="2:14" s="11" customFormat="1" ht="13.15">
      <c r="B321" s="57">
        <v>43436</v>
      </c>
      <c r="C321" s="11">
        <v>0.02</v>
      </c>
      <c r="D321" s="58">
        <v>-0.28299999999999997</v>
      </c>
      <c r="E321" s="59">
        <f>VLOOKUP(tblEuroYieldsPivoted[[#This Row],[Date]],$J$7:$K$910,2,FALSE)</f>
        <v>3.31</v>
      </c>
      <c r="F321" s="60">
        <f t="shared" si="4"/>
        <v>-6.4000000000000001E-2</v>
      </c>
      <c r="G321" s="11">
        <v>2.218</v>
      </c>
      <c r="J321" s="61">
        <v>43436</v>
      </c>
      <c r="K321" s="60">
        <v>3.31</v>
      </c>
      <c r="M321" s="61">
        <v>43436</v>
      </c>
      <c r="N321" s="60">
        <v>-6.4000000000000001E-2</v>
      </c>
    </row>
    <row r="322" spans="2:14" s="11" customFormat="1" ht="13.15">
      <c r="B322" s="57">
        <v>43429</v>
      </c>
      <c r="C322" s="11">
        <v>2.3E-2</v>
      </c>
      <c r="D322" s="58">
        <v>-0.26700000000000002</v>
      </c>
      <c r="E322" s="59">
        <f>VLOOKUP(tblEuroYieldsPivoted[[#This Row],[Date]],$J$7:$K$910,2,FALSE)</f>
        <v>3.2749999999999999</v>
      </c>
      <c r="F322" s="60">
        <f t="shared" si="4"/>
        <v>-6.5000000000000002E-2</v>
      </c>
      <c r="G322" s="11">
        <v>2.3330000000000002</v>
      </c>
      <c r="J322" s="61">
        <v>43429</v>
      </c>
      <c r="K322" s="60">
        <v>3.2749999999999999</v>
      </c>
      <c r="M322" s="61">
        <v>43429</v>
      </c>
      <c r="N322" s="60">
        <v>-6.5000000000000002E-2</v>
      </c>
    </row>
    <row r="323" spans="2:14" s="11" customFormat="1" ht="13.15">
      <c r="B323" s="57">
        <v>43422</v>
      </c>
      <c r="C323" s="11">
        <v>0.06</v>
      </c>
      <c r="D323" s="58">
        <v>-0.23799999999999999</v>
      </c>
      <c r="E323" s="59">
        <f>VLOOKUP(tblEuroYieldsPivoted[[#This Row],[Date]],$J$7:$K$910,2,FALSE)</f>
        <v>3.528</v>
      </c>
      <c r="F323" s="60">
        <f t="shared" si="4"/>
        <v>-3.0000000000000001E-3</v>
      </c>
      <c r="G323" s="11">
        <v>2.504</v>
      </c>
      <c r="J323" s="61">
        <v>43422</v>
      </c>
      <c r="K323" s="60">
        <v>3.528</v>
      </c>
      <c r="M323" s="61">
        <v>43422</v>
      </c>
      <c r="N323" s="60">
        <v>-3.0000000000000001E-3</v>
      </c>
    </row>
    <row r="324" spans="2:14" s="11" customFormat="1" ht="13.15">
      <c r="B324" s="57">
        <v>43415</v>
      </c>
      <c r="C324" s="11">
        <v>0.09</v>
      </c>
      <c r="D324" s="58">
        <v>-0.23100000000000001</v>
      </c>
      <c r="E324" s="59">
        <f>VLOOKUP(tblEuroYieldsPivoted[[#This Row],[Date]],$J$7:$K$910,2,FALSE)</f>
        <v>3.5</v>
      </c>
      <c r="F324" s="60">
        <f t="shared" si="4"/>
        <v>2.7E-2</v>
      </c>
      <c r="G324" s="11">
        <v>2.7770000000000001</v>
      </c>
      <c r="J324" s="61">
        <v>43415</v>
      </c>
      <c r="K324" s="60">
        <v>3.5</v>
      </c>
      <c r="M324" s="61">
        <v>43415</v>
      </c>
      <c r="N324" s="60">
        <v>2.7E-2</v>
      </c>
    </row>
    <row r="325" spans="2:14" s="11" customFormat="1" ht="13.15">
      <c r="B325" s="57">
        <v>43408</v>
      </c>
      <c r="C325" s="11">
        <v>0.127</v>
      </c>
      <c r="D325" s="58">
        <v>-0.17699999999999999</v>
      </c>
      <c r="E325" s="59">
        <f>VLOOKUP(tblEuroYieldsPivoted[[#This Row],[Date]],$J$7:$K$910,2,FALSE)</f>
        <v>3.4260000000000002</v>
      </c>
      <c r="F325" s="60">
        <f t="shared" si="4"/>
        <v>-1.6E-2</v>
      </c>
      <c r="G325" s="11">
        <v>2.593</v>
      </c>
      <c r="J325" s="61">
        <v>43408</v>
      </c>
      <c r="K325" s="60">
        <v>3.4260000000000002</v>
      </c>
      <c r="M325" s="61">
        <v>43408</v>
      </c>
      <c r="N325" s="60">
        <v>-1.6E-2</v>
      </c>
    </row>
    <row r="326" spans="2:14" s="11" customFormat="1" ht="13.15">
      <c r="B326" s="57">
        <v>43401</v>
      </c>
      <c r="C326" s="11">
        <v>0.124</v>
      </c>
      <c r="D326" s="58">
        <v>-0.17299999999999999</v>
      </c>
      <c r="E326" s="59">
        <f>VLOOKUP(tblEuroYieldsPivoted[[#This Row],[Date]],$J$7:$K$910,2,FALSE)</f>
        <v>3.39</v>
      </c>
      <c r="F326" s="60">
        <f t="shared" si="4"/>
        <v>3.0000000000000001E-3</v>
      </c>
      <c r="G326" s="11">
        <v>2.4969999999999999</v>
      </c>
      <c r="J326" s="61">
        <v>43401</v>
      </c>
      <c r="K326" s="60">
        <v>3.39</v>
      </c>
      <c r="M326" s="61">
        <v>43401</v>
      </c>
      <c r="N326" s="60">
        <v>3.0000000000000001E-3</v>
      </c>
    </row>
    <row r="327" spans="2:14" s="11" customFormat="1" ht="13.15">
      <c r="B327" s="57">
        <v>43394</v>
      </c>
      <c r="C327" s="11">
        <v>8.4000000000000005E-2</v>
      </c>
      <c r="D327" s="58">
        <v>-0.21299999999999999</v>
      </c>
      <c r="E327" s="59">
        <f>VLOOKUP(tblEuroYieldsPivoted[[#This Row],[Date]],$J$7:$K$910,2,FALSE)</f>
        <v>3.4060000000000001</v>
      </c>
      <c r="F327" s="60">
        <f t="shared" si="4"/>
        <v>-0.03</v>
      </c>
      <c r="G327" s="11">
        <v>2.7789999999999999</v>
      </c>
      <c r="J327" s="61">
        <v>43394</v>
      </c>
      <c r="K327" s="60">
        <v>3.4060000000000001</v>
      </c>
      <c r="M327" s="61">
        <v>43394</v>
      </c>
      <c r="N327" s="60">
        <v>-0.03</v>
      </c>
    </row>
    <row r="328" spans="2:14" s="11" customFormat="1" ht="13.15">
      <c r="B328" s="57">
        <v>43387</v>
      </c>
      <c r="C328" s="11">
        <v>0.16700000000000001</v>
      </c>
      <c r="D328" s="58">
        <v>-0.124</v>
      </c>
      <c r="E328" s="59">
        <f>VLOOKUP(tblEuroYieldsPivoted[[#This Row],[Date]],$J$7:$K$910,2,FALSE)</f>
        <v>3.5190000000000001</v>
      </c>
      <c r="F328" s="60">
        <f t="shared" si="4"/>
        <v>4.1000000000000002E-2</v>
      </c>
      <c r="G328" s="11">
        <v>2.9940000000000002</v>
      </c>
      <c r="J328" s="61">
        <v>43387</v>
      </c>
      <c r="K328" s="60">
        <v>3.5190000000000001</v>
      </c>
      <c r="M328" s="61">
        <v>43387</v>
      </c>
      <c r="N328" s="60">
        <v>4.1000000000000002E-2</v>
      </c>
    </row>
    <row r="329" spans="2:14" s="11" customFormat="1" ht="13.15">
      <c r="B329" s="57">
        <v>43380</v>
      </c>
      <c r="C329" s="11">
        <v>0.21199999999999999</v>
      </c>
      <c r="D329" s="58">
        <v>-0.14099999999999999</v>
      </c>
      <c r="E329" s="59">
        <f>VLOOKUP(tblEuroYieldsPivoted[[#This Row],[Date]],$J$7:$K$910,2,FALSE)</f>
        <v>3.4380000000000002</v>
      </c>
      <c r="F329" s="60">
        <f t="shared" ref="F329:F392" si="5">VLOOKUP(B329,$M$8:$N$901,2,FALSE)</f>
        <v>6.8000000000000005E-2</v>
      </c>
      <c r="G329" s="11">
        <v>3.0579999999999998</v>
      </c>
      <c r="J329" s="61">
        <v>43380</v>
      </c>
      <c r="K329" s="60">
        <v>3.4380000000000002</v>
      </c>
      <c r="M329" s="61">
        <v>43380</v>
      </c>
      <c r="N329" s="60">
        <v>6.8000000000000005E-2</v>
      </c>
    </row>
    <row r="330" spans="2:14" s="11" customFormat="1" ht="13.15">
      <c r="B330" s="57">
        <v>43373</v>
      </c>
      <c r="C330" s="11">
        <v>0.24199999999999999</v>
      </c>
      <c r="D330" s="58">
        <v>-6.4000000000000001E-2</v>
      </c>
      <c r="E330" s="59">
        <f>VLOOKUP(tblEuroYieldsPivoted[[#This Row],[Date]],$J$7:$K$910,2,FALSE)</f>
        <v>3.53</v>
      </c>
      <c r="F330" s="60">
        <f t="shared" si="5"/>
        <v>7.5999999999999998E-2</v>
      </c>
      <c r="G330" s="11">
        <v>2.61</v>
      </c>
      <c r="J330" s="61">
        <v>43373</v>
      </c>
      <c r="K330" s="60">
        <v>3.53</v>
      </c>
      <c r="M330" s="61">
        <v>43373</v>
      </c>
      <c r="N330" s="60">
        <v>7.5999999999999998E-2</v>
      </c>
    </row>
    <row r="331" spans="2:14" s="11" customFormat="1" ht="13.15">
      <c r="B331" s="57">
        <v>43366</v>
      </c>
      <c r="C331" s="11">
        <v>0.18</v>
      </c>
      <c r="D331" s="58">
        <v>-0.13300000000000001</v>
      </c>
      <c r="E331" s="59">
        <f>VLOOKUP(tblEuroYieldsPivoted[[#This Row],[Date]],$J$7:$K$910,2,FALSE)</f>
        <v>3.266</v>
      </c>
      <c r="F331" s="60">
        <f t="shared" si="5"/>
        <v>2.4E-2</v>
      </c>
      <c r="G331" s="11">
        <v>2.2330000000000001</v>
      </c>
      <c r="J331" s="61">
        <v>43366</v>
      </c>
      <c r="K331" s="60">
        <v>3.266</v>
      </c>
      <c r="M331" s="61">
        <v>43366</v>
      </c>
      <c r="N331" s="60">
        <v>2.4E-2</v>
      </c>
    </row>
    <row r="332" spans="2:14" s="11" customFormat="1" ht="13.15">
      <c r="B332" s="57">
        <v>43359</v>
      </c>
      <c r="C332" s="11">
        <v>0.13</v>
      </c>
      <c r="D332" s="58">
        <v>-0.16200000000000001</v>
      </c>
      <c r="E332" s="59">
        <f>VLOOKUP(tblEuroYieldsPivoted[[#This Row],[Date]],$J$7:$K$910,2,FALSE)</f>
        <v>3.1160000000000001</v>
      </c>
      <c r="F332" s="60">
        <f t="shared" si="5"/>
        <v>2E-3</v>
      </c>
      <c r="G332" s="11">
        <v>1.8460000000000001</v>
      </c>
      <c r="J332" s="61">
        <v>43359</v>
      </c>
      <c r="K332" s="60">
        <v>3.1160000000000001</v>
      </c>
      <c r="M332" s="61">
        <v>43359</v>
      </c>
      <c r="N332" s="60">
        <v>2E-3</v>
      </c>
    </row>
    <row r="333" spans="2:14" s="11" customFormat="1" ht="13.15">
      <c r="B333" s="57">
        <v>43352</v>
      </c>
      <c r="C333" s="11">
        <v>0.12</v>
      </c>
      <c r="D333" s="58">
        <v>-0.17699999999999999</v>
      </c>
      <c r="E333" s="59">
        <f>VLOOKUP(tblEuroYieldsPivoted[[#This Row],[Date]],$J$7:$K$910,2,FALSE)</f>
        <v>3.18</v>
      </c>
      <c r="F333" s="60">
        <f t="shared" si="5"/>
        <v>-1.7000000000000001E-2</v>
      </c>
      <c r="G333" s="11">
        <v>2.0059999999999998</v>
      </c>
      <c r="J333" s="61">
        <v>43352</v>
      </c>
      <c r="K333" s="60">
        <v>3.18</v>
      </c>
      <c r="M333" s="61">
        <v>43352</v>
      </c>
      <c r="N333" s="60">
        <v>-1.7000000000000001E-2</v>
      </c>
    </row>
    <row r="334" spans="2:14" s="11" customFormat="1" ht="13.15">
      <c r="B334" s="57">
        <v>43345</v>
      </c>
      <c r="C334" s="11">
        <v>7.1999999999999995E-2</v>
      </c>
      <c r="D334" s="58">
        <v>-0.221</v>
      </c>
      <c r="E334" s="59">
        <f>VLOOKUP(tblEuroYieldsPivoted[[#This Row],[Date]],$J$7:$K$910,2,FALSE)</f>
        <v>3.39</v>
      </c>
      <c r="F334" s="60">
        <f t="shared" si="5"/>
        <v>-5.3999999999999999E-2</v>
      </c>
      <c r="G334" s="11">
        <v>2.0760000000000001</v>
      </c>
      <c r="J334" s="61">
        <v>43345</v>
      </c>
      <c r="K334" s="60">
        <v>3.39</v>
      </c>
      <c r="M334" s="61">
        <v>43345</v>
      </c>
      <c r="N334" s="60">
        <v>-5.3999999999999999E-2</v>
      </c>
    </row>
    <row r="335" spans="2:14" s="11" customFormat="1" ht="13.15">
      <c r="B335" s="57">
        <v>43338</v>
      </c>
      <c r="C335" s="11">
        <v>0.04</v>
      </c>
      <c r="D335" s="58">
        <v>-0.28399999999999997</v>
      </c>
      <c r="E335" s="59">
        <f>VLOOKUP(tblEuroYieldsPivoted[[#This Row],[Date]],$J$7:$K$910,2,FALSE)</f>
        <v>3.431</v>
      </c>
      <c r="F335" s="60">
        <f t="shared" si="5"/>
        <v>-8.1000000000000003E-2</v>
      </c>
      <c r="G335" s="11">
        <v>2.5790000000000002</v>
      </c>
      <c r="J335" s="61">
        <v>43338</v>
      </c>
      <c r="K335" s="60">
        <v>3.431</v>
      </c>
      <c r="M335" s="61">
        <v>43338</v>
      </c>
      <c r="N335" s="60">
        <v>-8.1000000000000003E-2</v>
      </c>
    </row>
    <row r="336" spans="2:14" s="11" customFormat="1" ht="13.15">
      <c r="B336" s="57">
        <v>43331</v>
      </c>
      <c r="C336" s="11">
        <v>2.7E-2</v>
      </c>
      <c r="D336" s="58">
        <v>-0.27</v>
      </c>
      <c r="E336" s="59">
        <f>VLOOKUP(tblEuroYieldsPivoted[[#This Row],[Date]],$J$7:$K$910,2,FALSE)</f>
        <v>3.2040000000000002</v>
      </c>
      <c r="F336" s="60">
        <f t="shared" si="5"/>
        <v>-7.9000000000000001E-2</v>
      </c>
      <c r="G336" s="11">
        <v>2.395</v>
      </c>
      <c r="J336" s="61">
        <v>43331</v>
      </c>
      <c r="K336" s="60">
        <v>3.2040000000000002</v>
      </c>
      <c r="M336" s="61">
        <v>43331</v>
      </c>
      <c r="N336" s="60">
        <v>-7.9000000000000001E-2</v>
      </c>
    </row>
    <row r="337" spans="2:14" s="11" customFormat="1" ht="13.15">
      <c r="B337" s="57">
        <v>43324</v>
      </c>
      <c r="C337" s="11">
        <v>-4.0000000000000001E-3</v>
      </c>
      <c r="D337" s="58">
        <v>-0.32700000000000001</v>
      </c>
      <c r="E337" s="59">
        <f>VLOOKUP(tblEuroYieldsPivoted[[#This Row],[Date]],$J$7:$K$910,2,FALSE)</f>
        <v>3.3069999999999999</v>
      </c>
      <c r="F337" s="60">
        <f t="shared" si="5"/>
        <v>-0.108</v>
      </c>
      <c r="G337" s="11">
        <v>2.3889999999999998</v>
      </c>
      <c r="J337" s="61">
        <v>43324</v>
      </c>
      <c r="K337" s="60">
        <v>3.3069999999999999</v>
      </c>
      <c r="M337" s="61">
        <v>43324</v>
      </c>
      <c r="N337" s="60">
        <v>-0.108</v>
      </c>
    </row>
    <row r="338" spans="2:14" s="11" customFormat="1" ht="13.15">
      <c r="B338" s="57">
        <v>43317</v>
      </c>
      <c r="C338" s="11">
        <v>1.6E-2</v>
      </c>
      <c r="D338" s="58">
        <v>-0.29899999999999999</v>
      </c>
      <c r="E338" s="59">
        <f>VLOOKUP(tblEuroYieldsPivoted[[#This Row],[Date]],$J$7:$K$910,2,FALSE)</f>
        <v>3.2530000000000001</v>
      </c>
      <c r="F338" s="60">
        <f t="shared" si="5"/>
        <v>-0.11</v>
      </c>
      <c r="G338" s="11">
        <v>2.222</v>
      </c>
      <c r="J338" s="61">
        <v>43317</v>
      </c>
      <c r="K338" s="60">
        <v>3.2530000000000001</v>
      </c>
      <c r="M338" s="61">
        <v>43317</v>
      </c>
      <c r="N338" s="60">
        <v>-0.11</v>
      </c>
    </row>
    <row r="339" spans="2:14" s="11" customFormat="1" ht="13.15">
      <c r="B339" s="57">
        <v>43310</v>
      </c>
      <c r="C339" s="11">
        <v>0.09</v>
      </c>
      <c r="D339" s="58">
        <v>-0.21299999999999999</v>
      </c>
      <c r="E339" s="59">
        <f>VLOOKUP(tblEuroYieldsPivoted[[#This Row],[Date]],$J$7:$K$910,2,FALSE)</f>
        <v>3.2069999999999999</v>
      </c>
      <c r="F339" s="60">
        <f t="shared" si="5"/>
        <v>-3.5000000000000003E-2</v>
      </c>
      <c r="G339" s="11">
        <v>2.1179999999999999</v>
      </c>
      <c r="J339" s="61">
        <v>43310</v>
      </c>
      <c r="K339" s="60">
        <v>3.2069999999999999</v>
      </c>
      <c r="M339" s="61">
        <v>43310</v>
      </c>
      <c r="N339" s="60">
        <v>-3.5000000000000003E-2</v>
      </c>
    </row>
    <row r="340" spans="2:14" s="11" customFormat="1" ht="13.15">
      <c r="B340" s="57">
        <v>43303</v>
      </c>
      <c r="C340" s="11">
        <v>6.7000000000000004E-2</v>
      </c>
      <c r="D340" s="58">
        <v>-0.223</v>
      </c>
      <c r="E340" s="59">
        <f>VLOOKUP(tblEuroYieldsPivoted[[#This Row],[Date]],$J$7:$K$910,2,FALSE)</f>
        <v>2.8940000000000001</v>
      </c>
      <c r="F340" s="60">
        <f t="shared" si="5"/>
        <v>-7.8E-2</v>
      </c>
      <c r="G340" s="11">
        <v>1.8380000000000001</v>
      </c>
      <c r="J340" s="61">
        <v>43303</v>
      </c>
      <c r="K340" s="60">
        <v>2.8940000000000001</v>
      </c>
      <c r="M340" s="61">
        <v>43303</v>
      </c>
      <c r="N340" s="60">
        <v>-7.8E-2</v>
      </c>
    </row>
    <row r="341" spans="2:14" s="11" customFormat="1" ht="13.15">
      <c r="B341" s="57">
        <v>43296</v>
      </c>
      <c r="C341" s="11">
        <v>4.1000000000000002E-2</v>
      </c>
      <c r="D341" s="58">
        <v>-0.25</v>
      </c>
      <c r="E341" s="59">
        <f>VLOOKUP(tblEuroYieldsPivoted[[#This Row],[Date]],$J$7:$K$910,2,FALSE)</f>
        <v>2.9969999999999999</v>
      </c>
      <c r="F341" s="60">
        <f t="shared" si="5"/>
        <v>-9.8000000000000004E-2</v>
      </c>
      <c r="G341" s="11">
        <v>1.661</v>
      </c>
      <c r="J341" s="61">
        <v>43296</v>
      </c>
      <c r="K341" s="60">
        <v>2.9969999999999999</v>
      </c>
      <c r="M341" s="61">
        <v>43296</v>
      </c>
      <c r="N341" s="60">
        <v>-9.8000000000000004E-2</v>
      </c>
    </row>
    <row r="342" spans="2:14" s="11" customFormat="1" ht="13.15">
      <c r="B342" s="57">
        <v>43289</v>
      </c>
      <c r="C342" s="11">
        <v>1.0999999999999999E-2</v>
      </c>
      <c r="D342" s="58">
        <v>-0.309</v>
      </c>
      <c r="E342" s="59">
        <f>VLOOKUP(tblEuroYieldsPivoted[[#This Row],[Date]],$J$7:$K$910,2,FALSE)</f>
        <v>2.93</v>
      </c>
      <c r="F342" s="60">
        <f t="shared" si="5"/>
        <v>-0.11799999999999999</v>
      </c>
      <c r="G342" s="11">
        <v>1.7110000000000001</v>
      </c>
      <c r="J342" s="61">
        <v>43289</v>
      </c>
      <c r="K342" s="60">
        <v>2.93</v>
      </c>
      <c r="M342" s="61">
        <v>43289</v>
      </c>
      <c r="N342" s="60">
        <v>-0.11799999999999999</v>
      </c>
    </row>
    <row r="343" spans="2:14" s="11" customFormat="1" ht="13.15">
      <c r="B343" s="57">
        <v>43282</v>
      </c>
      <c r="C343" s="11">
        <v>2E-3</v>
      </c>
      <c r="D343" s="58">
        <v>-0.29499999999999998</v>
      </c>
      <c r="E343" s="59">
        <f>VLOOKUP(tblEuroYieldsPivoted[[#This Row],[Date]],$J$7:$K$910,2,FALSE)</f>
        <v>3.0920000000000001</v>
      </c>
      <c r="F343" s="60">
        <f t="shared" si="5"/>
        <v>-0.13300000000000001</v>
      </c>
      <c r="G343" s="11">
        <v>1.8640000000000001</v>
      </c>
      <c r="J343" s="61">
        <v>43282</v>
      </c>
      <c r="K343" s="60">
        <v>3.0920000000000001</v>
      </c>
      <c r="M343" s="61">
        <v>43282</v>
      </c>
      <c r="N343" s="60">
        <v>-0.13300000000000001</v>
      </c>
    </row>
    <row r="344" spans="2:14" s="11" customFormat="1" ht="13.15">
      <c r="B344" s="57">
        <v>43275</v>
      </c>
      <c r="C344" s="11">
        <v>2.4E-2</v>
      </c>
      <c r="D344" s="58">
        <v>-0.30299999999999999</v>
      </c>
      <c r="E344" s="59">
        <f>VLOOKUP(tblEuroYieldsPivoted[[#This Row],[Date]],$J$7:$K$910,2,FALSE)</f>
        <v>3.1080000000000001</v>
      </c>
      <c r="F344" s="60">
        <f t="shared" si="5"/>
        <v>-0.13200000000000001</v>
      </c>
      <c r="G344" s="11">
        <v>1.7470000000000001</v>
      </c>
      <c r="J344" s="61">
        <v>43275</v>
      </c>
      <c r="K344" s="60">
        <v>3.1080000000000001</v>
      </c>
      <c r="M344" s="61">
        <v>43275</v>
      </c>
      <c r="N344" s="60">
        <v>-0.13200000000000001</v>
      </c>
    </row>
    <row r="345" spans="2:14" s="11" customFormat="1" ht="13.15">
      <c r="B345" s="57">
        <v>43268</v>
      </c>
      <c r="C345" s="11">
        <v>2.3E-2</v>
      </c>
      <c r="D345" s="58">
        <v>-0.29599999999999999</v>
      </c>
      <c r="E345" s="59">
        <f>VLOOKUP(tblEuroYieldsPivoted[[#This Row],[Date]],$J$7:$K$910,2,FALSE)</f>
        <v>3.2959999999999998</v>
      </c>
      <c r="F345" s="60">
        <f t="shared" si="5"/>
        <v>-0.152</v>
      </c>
      <c r="G345" s="11">
        <v>1.837</v>
      </c>
      <c r="J345" s="61">
        <v>43268</v>
      </c>
      <c r="K345" s="60">
        <v>3.2959999999999998</v>
      </c>
      <c r="M345" s="61">
        <v>43268</v>
      </c>
      <c r="N345" s="60">
        <v>-0.152</v>
      </c>
    </row>
    <row r="346" spans="2:14" s="11" customFormat="1" ht="13.15">
      <c r="B346" s="57">
        <v>43261</v>
      </c>
      <c r="C346" s="11">
        <v>-0.1</v>
      </c>
      <c r="D346" s="58">
        <v>-0.22900000000000001</v>
      </c>
      <c r="E346" s="59">
        <f>VLOOKUP(tblEuroYieldsPivoted[[#This Row],[Date]],$J$7:$K$910,2,FALSE)</f>
        <v>3.7709999999999999</v>
      </c>
      <c r="F346" s="60">
        <f t="shared" si="5"/>
        <v>-6.6000000000000003E-2</v>
      </c>
      <c r="G346" s="11">
        <v>1.591</v>
      </c>
      <c r="J346" s="61">
        <v>43261</v>
      </c>
      <c r="K346" s="60">
        <v>3.7709999999999999</v>
      </c>
      <c r="M346" s="61">
        <v>43261</v>
      </c>
      <c r="N346" s="60">
        <v>-6.6000000000000003E-2</v>
      </c>
    </row>
    <row r="347" spans="2:14" s="11" customFormat="1" ht="13.15">
      <c r="B347" s="57">
        <v>43254</v>
      </c>
      <c r="C347" s="11">
        <v>-4.4999999999999998E-2</v>
      </c>
      <c r="D347" s="58">
        <v>-0.19800000000000001</v>
      </c>
      <c r="E347" s="59">
        <f>VLOOKUP(tblEuroYieldsPivoted[[#This Row],[Date]],$J$7:$K$910,2,FALSE)</f>
        <v>4.0149999999999997</v>
      </c>
      <c r="F347" s="60">
        <f t="shared" si="5"/>
        <v>3.3000000000000002E-2</v>
      </c>
      <c r="G347" s="11">
        <v>2.4980000000000002</v>
      </c>
      <c r="J347" s="61">
        <v>43254</v>
      </c>
      <c r="K347" s="60">
        <v>4.0149999999999997</v>
      </c>
      <c r="M347" s="61">
        <v>43254</v>
      </c>
      <c r="N347" s="60">
        <v>3.3000000000000002E-2</v>
      </c>
    </row>
    <row r="348" spans="2:14" s="11" customFormat="1" ht="13.15">
      <c r="B348" s="57">
        <v>43247</v>
      </c>
      <c r="C348" s="11">
        <v>-8.4000000000000005E-2</v>
      </c>
      <c r="D348" s="58">
        <v>-0.223</v>
      </c>
      <c r="E348" s="59">
        <f>VLOOKUP(tblEuroYieldsPivoted[[#This Row],[Date]],$J$7:$K$910,2,FALSE)</f>
        <v>3.87</v>
      </c>
      <c r="F348" s="60">
        <f t="shared" si="5"/>
        <v>1.0999999999999999E-2</v>
      </c>
      <c r="G348" s="11">
        <v>1.84</v>
      </c>
      <c r="J348" s="61">
        <v>43247</v>
      </c>
      <c r="K348" s="60">
        <v>3.87</v>
      </c>
      <c r="M348" s="61">
        <v>43247</v>
      </c>
      <c r="N348" s="60">
        <v>1.0999999999999999E-2</v>
      </c>
    </row>
    <row r="349" spans="2:14" s="11" customFormat="1" ht="13.15">
      <c r="B349" s="57">
        <v>43240</v>
      </c>
      <c r="C349" s="11">
        <v>-0.10100000000000001</v>
      </c>
      <c r="D349" s="58">
        <v>-0.22</v>
      </c>
      <c r="E349" s="59">
        <f>VLOOKUP(tblEuroYieldsPivoted[[#This Row],[Date]],$J$7:$K$910,2,FALSE)</f>
        <v>3.371</v>
      </c>
      <c r="F349" s="60">
        <f t="shared" si="5"/>
        <v>2.1000000000000001E-2</v>
      </c>
      <c r="G349" s="11">
        <v>1.35</v>
      </c>
      <c r="J349" s="61">
        <v>43240</v>
      </c>
      <c r="K349" s="60">
        <v>3.371</v>
      </c>
      <c r="M349" s="61">
        <v>43240</v>
      </c>
      <c r="N349" s="60">
        <v>2.1000000000000001E-2</v>
      </c>
    </row>
    <row r="350" spans="2:14" s="11" customFormat="1" ht="13.15">
      <c r="B350" s="57">
        <v>43233</v>
      </c>
      <c r="C350" s="11">
        <v>2.4E-2</v>
      </c>
      <c r="D350" s="58">
        <v>-5.6000000000000001E-2</v>
      </c>
      <c r="E350" s="59">
        <f>VLOOKUP(tblEuroYieldsPivoted[[#This Row],[Date]],$J$7:$K$910,2,FALSE)</f>
        <v>3.5539999999999998</v>
      </c>
      <c r="F350" s="60">
        <f t="shared" si="5"/>
        <v>5.8999999999999997E-2</v>
      </c>
      <c r="G350" s="11">
        <v>1.0209999999999999</v>
      </c>
      <c r="J350" s="61">
        <v>43233</v>
      </c>
      <c r="K350" s="60">
        <v>3.5539999999999998</v>
      </c>
      <c r="M350" s="61">
        <v>43233</v>
      </c>
      <c r="N350" s="60">
        <v>5.8999999999999997E-2</v>
      </c>
    </row>
    <row r="351" spans="2:14" s="11" customFormat="1" ht="13.15">
      <c r="B351" s="57">
        <v>43226</v>
      </c>
      <c r="C351" s="11">
        <v>2.9000000000000001E-2</v>
      </c>
      <c r="D351" s="58">
        <v>-0.06</v>
      </c>
      <c r="E351" s="59">
        <f>VLOOKUP(tblEuroYieldsPivoted[[#This Row],[Date]],$J$7:$K$910,2,FALSE)</f>
        <v>3.0329999999999999</v>
      </c>
      <c r="F351" s="60">
        <f t="shared" si="5"/>
        <v>5.3999999999999999E-2</v>
      </c>
      <c r="G351" s="11">
        <v>0.70699999999999996</v>
      </c>
      <c r="J351" s="61">
        <v>43226</v>
      </c>
      <c r="K351" s="60">
        <v>3.0329999999999999</v>
      </c>
      <c r="M351" s="61">
        <v>43226</v>
      </c>
      <c r="N351" s="60">
        <v>5.3999999999999999E-2</v>
      </c>
    </row>
    <row r="352" spans="2:14" s="11" customFormat="1" ht="13.15">
      <c r="B352" s="57">
        <v>43219</v>
      </c>
      <c r="C352" s="11">
        <v>-4.0000000000000001E-3</v>
      </c>
      <c r="D352" s="58">
        <v>-7.0999999999999994E-2</v>
      </c>
      <c r="E352" s="59">
        <f>VLOOKUP(tblEuroYieldsPivoted[[#This Row],[Date]],$J$7:$K$910,2,FALSE)</f>
        <v>3.1629999999999998</v>
      </c>
      <c r="F352" s="60">
        <f t="shared" si="5"/>
        <v>0.05</v>
      </c>
      <c r="G352" s="11">
        <v>0.64800000000000002</v>
      </c>
      <c r="J352" s="61">
        <v>43219</v>
      </c>
      <c r="K352" s="60">
        <v>3.1629999999999998</v>
      </c>
      <c r="M352" s="61">
        <v>43219</v>
      </c>
      <c r="N352" s="60">
        <v>0.05</v>
      </c>
    </row>
    <row r="353" spans="2:14" s="11" customFormat="1" ht="13.15">
      <c r="B353" s="57">
        <v>43212</v>
      </c>
      <c r="C353" s="11">
        <v>1.9E-2</v>
      </c>
      <c r="D353" s="58">
        <v>-4.5999999999999999E-2</v>
      </c>
      <c r="E353" s="59">
        <f>VLOOKUP(tblEuroYieldsPivoted[[#This Row],[Date]],$J$7:$K$910,2,FALSE)</f>
        <v>3</v>
      </c>
      <c r="F353" s="60">
        <f t="shared" si="5"/>
        <v>6.5000000000000002E-2</v>
      </c>
      <c r="G353" s="11">
        <v>0.61299999999999999</v>
      </c>
      <c r="J353" s="61">
        <v>43212</v>
      </c>
      <c r="K353" s="60">
        <v>3</v>
      </c>
      <c r="M353" s="61">
        <v>43212</v>
      </c>
      <c r="N353" s="60">
        <v>6.5000000000000002E-2</v>
      </c>
    </row>
    <row r="354" spans="2:14" s="11" customFormat="1" ht="13.15">
      <c r="B354" s="57">
        <v>43205</v>
      </c>
      <c r="C354" s="11">
        <v>3.4000000000000002E-2</v>
      </c>
      <c r="D354" s="58">
        <v>-0.03</v>
      </c>
      <c r="E354" s="59">
        <f>VLOOKUP(tblEuroYieldsPivoted[[#This Row],[Date]],$J$7:$K$910,2,FALSE)</f>
        <v>3.2240000000000002</v>
      </c>
      <c r="F354" s="60">
        <f t="shared" si="5"/>
        <v>0.09</v>
      </c>
      <c r="G354" s="11">
        <v>0.64200000000000002</v>
      </c>
      <c r="J354" s="61">
        <v>43205</v>
      </c>
      <c r="K354" s="60">
        <v>3.2240000000000002</v>
      </c>
      <c r="M354" s="61">
        <v>43205</v>
      </c>
      <c r="N354" s="60">
        <v>0.09</v>
      </c>
    </row>
    <row r="355" spans="2:14" s="11" customFormat="1" ht="13.15">
      <c r="B355" s="57">
        <v>43198</v>
      </c>
      <c r="C355" s="11">
        <v>0</v>
      </c>
      <c r="D355" s="58">
        <v>-8.7999999999999995E-2</v>
      </c>
      <c r="E355" s="59">
        <f>VLOOKUP(tblEuroYieldsPivoted[[#This Row],[Date]],$J$7:$K$910,2,FALSE)</f>
        <v>3.3</v>
      </c>
      <c r="F355" s="60">
        <f t="shared" si="5"/>
        <v>0.05</v>
      </c>
      <c r="G355" s="11">
        <v>0.67</v>
      </c>
      <c r="J355" s="61">
        <v>43198</v>
      </c>
      <c r="K355" s="60">
        <v>3.3</v>
      </c>
      <c r="M355" s="61">
        <v>43198</v>
      </c>
      <c r="N355" s="60">
        <v>0.05</v>
      </c>
    </row>
    <row r="356" spans="2:14" s="11" customFormat="1" ht="13.15">
      <c r="B356" s="57">
        <v>43191</v>
      </c>
      <c r="C356" s="11">
        <v>-3.6999999999999998E-2</v>
      </c>
      <c r="D356" s="58">
        <v>-0.1</v>
      </c>
      <c r="E356" s="59">
        <f>VLOOKUP(tblEuroYieldsPivoted[[#This Row],[Date]],$J$7:$K$910,2,FALSE)</f>
        <v>3.173</v>
      </c>
      <c r="F356" s="60">
        <f t="shared" si="5"/>
        <v>2E-3</v>
      </c>
      <c r="G356" s="11">
        <v>0.66400000000000003</v>
      </c>
      <c r="J356" s="61">
        <v>43191</v>
      </c>
      <c r="K356" s="60">
        <v>3.173</v>
      </c>
      <c r="M356" s="61">
        <v>43191</v>
      </c>
      <c r="N356" s="60">
        <v>2E-3</v>
      </c>
    </row>
    <row r="357" spans="2:14" s="11" customFormat="1" ht="13.15">
      <c r="B357" s="57">
        <v>43184</v>
      </c>
      <c r="C357" s="11">
        <v>-3.7999999999999999E-2</v>
      </c>
      <c r="D357" s="58">
        <v>-0.10299999999999999</v>
      </c>
      <c r="E357" s="59">
        <f>VLOOKUP(tblEuroYieldsPivoted[[#This Row],[Date]],$J$7:$K$910,2,FALSE)</f>
        <v>3.4319999999999999</v>
      </c>
      <c r="F357" s="60">
        <f t="shared" si="5"/>
        <v>2.1000000000000001E-2</v>
      </c>
      <c r="G357" s="11">
        <v>0.64700000000000002</v>
      </c>
      <c r="J357" s="61">
        <v>43184</v>
      </c>
      <c r="K357" s="60">
        <v>3.4319999999999999</v>
      </c>
      <c r="M357" s="61">
        <v>43184</v>
      </c>
      <c r="N357" s="60">
        <v>2.1000000000000001E-2</v>
      </c>
    </row>
    <row r="358" spans="2:14" s="11" customFormat="1" ht="13.15">
      <c r="B358" s="57">
        <v>43177</v>
      </c>
      <c r="C358" s="11">
        <v>-4.0000000000000001E-3</v>
      </c>
      <c r="D358" s="58">
        <v>-7.0000000000000007E-2</v>
      </c>
      <c r="E358" s="59">
        <f>VLOOKUP(tblEuroYieldsPivoted[[#This Row],[Date]],$J$7:$K$910,2,FALSE)</f>
        <v>3.573</v>
      </c>
      <c r="F358" s="60">
        <f t="shared" si="5"/>
        <v>5.8999999999999997E-2</v>
      </c>
      <c r="G358" s="11">
        <v>0.75700000000000001</v>
      </c>
      <c r="J358" s="61">
        <v>43177</v>
      </c>
      <c r="K358" s="60">
        <v>3.573</v>
      </c>
      <c r="M358" s="61">
        <v>43177</v>
      </c>
      <c r="N358" s="60">
        <v>5.8999999999999997E-2</v>
      </c>
    </row>
    <row r="359" spans="2:14" s="11" customFormat="1" ht="13.15">
      <c r="B359" s="57">
        <v>43170</v>
      </c>
      <c r="C359" s="11">
        <v>4.1000000000000002E-2</v>
      </c>
      <c r="D359" s="58">
        <v>-3.7999999999999999E-2</v>
      </c>
      <c r="E359" s="59">
        <f>VLOOKUP(tblEuroYieldsPivoted[[#This Row],[Date]],$J$7:$K$910,2,FALSE)</f>
        <v>3.49</v>
      </c>
      <c r="F359" s="60">
        <f t="shared" si="5"/>
        <v>0.09</v>
      </c>
      <c r="G359" s="11">
        <v>0.84399999999999997</v>
      </c>
      <c r="J359" s="61">
        <v>43170</v>
      </c>
      <c r="K359" s="60">
        <v>3.49</v>
      </c>
      <c r="M359" s="61">
        <v>43170</v>
      </c>
      <c r="N359" s="60">
        <v>0.09</v>
      </c>
    </row>
    <row r="360" spans="2:14" s="11" customFormat="1" ht="13.15">
      <c r="B360" s="57">
        <v>43163</v>
      </c>
      <c r="C360" s="11">
        <v>0.13300000000000001</v>
      </c>
      <c r="D360" s="58">
        <v>0.02</v>
      </c>
      <c r="E360" s="59">
        <f>VLOOKUP(tblEuroYieldsPivoted[[#This Row],[Date]],$J$7:$K$910,2,FALSE)</f>
        <v>3.5019999999999998</v>
      </c>
      <c r="F360" s="60">
        <f t="shared" si="5"/>
        <v>0.157</v>
      </c>
      <c r="G360" s="11">
        <v>0.85899999999999999</v>
      </c>
      <c r="J360" s="61">
        <v>43163</v>
      </c>
      <c r="K360" s="60">
        <v>3.5019999999999998</v>
      </c>
      <c r="M360" s="61">
        <v>43163</v>
      </c>
      <c r="N360" s="60">
        <v>0.157</v>
      </c>
    </row>
    <row r="361" spans="2:14" s="11" customFormat="1" ht="13.15">
      <c r="B361" s="57">
        <v>43156</v>
      </c>
      <c r="C361" s="11">
        <v>0.10199999999999999</v>
      </c>
      <c r="D361" s="58">
        <v>0.01</v>
      </c>
      <c r="E361" s="59">
        <f>VLOOKUP(tblEuroYieldsPivoted[[#This Row],[Date]],$J$7:$K$910,2,FALSE)</f>
        <v>3.6819999999999999</v>
      </c>
      <c r="F361" s="60">
        <f t="shared" si="5"/>
        <v>0.123</v>
      </c>
      <c r="G361" s="11">
        <v>0.88800000000000001</v>
      </c>
      <c r="J361" s="61">
        <v>43156</v>
      </c>
      <c r="K361" s="60">
        <v>3.6819999999999999</v>
      </c>
      <c r="M361" s="61">
        <v>43156</v>
      </c>
      <c r="N361" s="60">
        <v>0.123</v>
      </c>
    </row>
    <row r="362" spans="2:14" s="11" customFormat="1" ht="13.15">
      <c r="B362" s="57">
        <v>43149</v>
      </c>
      <c r="C362" s="11">
        <v>0.13700000000000001</v>
      </c>
      <c r="D362" s="58">
        <v>2.9000000000000001E-2</v>
      </c>
      <c r="E362" s="59">
        <f>VLOOKUP(tblEuroYieldsPivoted[[#This Row],[Date]],$J$7:$K$910,2,FALSE)</f>
        <v>3.6190000000000002</v>
      </c>
      <c r="F362" s="60">
        <f t="shared" si="5"/>
        <v>0.16500000000000001</v>
      </c>
      <c r="G362" s="11">
        <v>0.97899999999999998</v>
      </c>
      <c r="J362" s="61">
        <v>43149</v>
      </c>
      <c r="K362" s="60">
        <v>3.6190000000000002</v>
      </c>
      <c r="M362" s="61">
        <v>43149</v>
      </c>
      <c r="N362" s="60">
        <v>0.16500000000000001</v>
      </c>
    </row>
    <row r="363" spans="2:14" s="11" customFormat="1" ht="13.15">
      <c r="B363" s="57">
        <v>43142</v>
      </c>
      <c r="C363" s="11">
        <v>0.13400000000000001</v>
      </c>
      <c r="D363" s="58">
        <v>7.1999999999999995E-2</v>
      </c>
      <c r="E363" s="59">
        <f>VLOOKUP(tblEuroYieldsPivoted[[#This Row],[Date]],$J$7:$K$910,2,FALSE)</f>
        <v>3.4220000000000002</v>
      </c>
      <c r="F363" s="60">
        <f t="shared" si="5"/>
        <v>0.159</v>
      </c>
      <c r="G363" s="11">
        <v>0.68500000000000005</v>
      </c>
      <c r="J363" s="61">
        <v>43142</v>
      </c>
      <c r="K363" s="60">
        <v>3.4220000000000002</v>
      </c>
      <c r="M363" s="61">
        <v>43142</v>
      </c>
      <c r="N363" s="60">
        <v>0.159</v>
      </c>
    </row>
    <row r="364" spans="2:14" s="11" customFormat="1" ht="13.15">
      <c r="B364" s="57">
        <v>43135</v>
      </c>
      <c r="C364" s="11">
        <v>0.158</v>
      </c>
      <c r="D364" s="58">
        <v>-7.0000000000000001E-3</v>
      </c>
      <c r="E364" s="59">
        <f>VLOOKUP(tblEuroYieldsPivoted[[#This Row],[Date]],$J$7:$K$910,2,FALSE)</f>
        <v>3.53</v>
      </c>
      <c r="F364" s="60">
        <f t="shared" si="5"/>
        <v>0.14000000000000001</v>
      </c>
      <c r="G364" s="11">
        <v>0.71399999999999997</v>
      </c>
      <c r="J364" s="61">
        <v>43135</v>
      </c>
      <c r="K364" s="60">
        <v>3.53</v>
      </c>
      <c r="M364" s="61">
        <v>43135</v>
      </c>
      <c r="N364" s="60">
        <v>0.14000000000000001</v>
      </c>
    </row>
    <row r="365" spans="2:14" s="11" customFormat="1" ht="13.15">
      <c r="B365" s="57">
        <v>43128</v>
      </c>
      <c r="C365" s="11">
        <v>0.191</v>
      </c>
      <c r="D365" s="58">
        <v>0.02</v>
      </c>
      <c r="E365" s="59">
        <f>VLOOKUP(tblEuroYieldsPivoted[[#This Row],[Date]],$J$7:$K$910,2,FALSE)</f>
        <v>2.835</v>
      </c>
      <c r="F365" s="60">
        <f t="shared" si="5"/>
        <v>0.20499999999999999</v>
      </c>
      <c r="G365" s="11">
        <v>0.72599999999999998</v>
      </c>
      <c r="J365" s="61">
        <v>43128</v>
      </c>
      <c r="K365" s="60">
        <v>2.835</v>
      </c>
      <c r="M365" s="61">
        <v>43128</v>
      </c>
      <c r="N365" s="60">
        <v>0.20499999999999999</v>
      </c>
    </row>
    <row r="366" spans="2:14" s="11" customFormat="1" ht="13.15">
      <c r="B366" s="57">
        <v>43121</v>
      </c>
      <c r="C366" s="11">
        <v>0.14099999999999999</v>
      </c>
      <c r="D366" s="58">
        <v>-3.5999999999999997E-2</v>
      </c>
      <c r="E366" s="59">
        <f>VLOOKUP(tblEuroYieldsPivoted[[#This Row],[Date]],$J$7:$K$910,2,FALSE)</f>
        <v>2.7330000000000001</v>
      </c>
      <c r="F366" s="60">
        <f t="shared" si="5"/>
        <v>0.17399999999999999</v>
      </c>
      <c r="G366" s="11">
        <v>0.70499999999999996</v>
      </c>
      <c r="J366" s="61">
        <v>43121</v>
      </c>
      <c r="K366" s="60">
        <v>2.7330000000000001</v>
      </c>
      <c r="M366" s="61">
        <v>43121</v>
      </c>
      <c r="N366" s="60">
        <v>0.17399999999999999</v>
      </c>
    </row>
    <row r="367" spans="2:14" s="11" customFormat="1" ht="13.15">
      <c r="B367" s="57">
        <v>43114</v>
      </c>
      <c r="C367" s="11">
        <v>3.4000000000000002E-2</v>
      </c>
      <c r="D367" s="58">
        <v>-0.14000000000000001</v>
      </c>
      <c r="E367" s="59">
        <f>VLOOKUP(tblEuroYieldsPivoted[[#This Row],[Date]],$J$7:$K$910,2,FALSE)</f>
        <v>2.839</v>
      </c>
      <c r="F367" s="60">
        <f t="shared" si="5"/>
        <v>3.7999999999999999E-2</v>
      </c>
      <c r="G367" s="11">
        <v>0.66</v>
      </c>
      <c r="J367" s="61">
        <v>43114</v>
      </c>
      <c r="K367" s="60">
        <v>2.839</v>
      </c>
      <c r="M367" s="61">
        <v>43114</v>
      </c>
      <c r="N367" s="60">
        <v>3.7999999999999999E-2</v>
      </c>
    </row>
    <row r="368" spans="2:14" s="11" customFormat="1" ht="13.15">
      <c r="B368" s="57">
        <v>43107</v>
      </c>
      <c r="C368" s="11">
        <v>5.8999999999999997E-2</v>
      </c>
      <c r="D368" s="58">
        <v>-0.12</v>
      </c>
      <c r="E368" s="59">
        <f>VLOOKUP(tblEuroYieldsPivoted[[#This Row],[Date]],$J$7:$K$910,2,FALSE)</f>
        <v>3.1829999999999998</v>
      </c>
      <c r="F368" s="60">
        <f t="shared" si="5"/>
        <v>9.1999999999999998E-2</v>
      </c>
      <c r="G368" s="11">
        <v>0.68</v>
      </c>
      <c r="J368" s="61">
        <v>43107</v>
      </c>
      <c r="K368" s="60">
        <v>3.1829999999999998</v>
      </c>
      <c r="M368" s="61">
        <v>43107</v>
      </c>
      <c r="N368" s="60">
        <v>9.1999999999999998E-2</v>
      </c>
    </row>
    <row r="369" spans="2:14" s="11" customFormat="1" ht="13.15">
      <c r="B369" s="57">
        <v>43100</v>
      </c>
      <c r="C369" s="11">
        <v>-3.5999999999999997E-2</v>
      </c>
      <c r="D369" s="58">
        <v>-0.20699999999999999</v>
      </c>
      <c r="E369" s="59">
        <f>VLOOKUP(tblEuroYieldsPivoted[[#This Row],[Date]],$J$7:$K$910,2,FALSE)</f>
        <v>3.2130000000000001</v>
      </c>
      <c r="F369" s="60">
        <f t="shared" si="5"/>
        <v>3.9E-2</v>
      </c>
      <c r="G369" s="11">
        <v>0.65300000000000002</v>
      </c>
      <c r="J369" s="61">
        <v>43100</v>
      </c>
      <c r="K369" s="60">
        <v>3.2130000000000001</v>
      </c>
      <c r="M369" s="61">
        <v>43100</v>
      </c>
      <c r="N369" s="60">
        <v>3.9E-2</v>
      </c>
    </row>
    <row r="370" spans="2:14" s="11" customFormat="1" ht="13.15">
      <c r="B370" s="57">
        <v>43093</v>
      </c>
      <c r="C370" s="11">
        <v>-5.8000000000000003E-2</v>
      </c>
      <c r="D370" s="58">
        <v>-0.20200000000000001</v>
      </c>
      <c r="E370" s="59">
        <f>VLOOKUP(tblEuroYieldsPivoted[[#This Row],[Date]],$J$7:$K$910,2,FALSE)</f>
        <v>3.5129999999999999</v>
      </c>
      <c r="F370" s="60">
        <f t="shared" si="5"/>
        <v>9.1999999999999998E-2</v>
      </c>
      <c r="G370" s="11">
        <v>0.70799999999999996</v>
      </c>
      <c r="J370" s="61">
        <v>43093</v>
      </c>
      <c r="K370" s="60">
        <v>3.5129999999999999</v>
      </c>
      <c r="M370" s="61">
        <v>43093</v>
      </c>
      <c r="N370" s="60">
        <v>9.1999999999999998E-2</v>
      </c>
    </row>
    <row r="371" spans="2:14" s="11" customFormat="1" ht="13.15">
      <c r="B371" s="57">
        <v>43086</v>
      </c>
      <c r="C371" s="11">
        <v>-6.9000000000000006E-2</v>
      </c>
      <c r="D371" s="58">
        <v>-0.21099999999999999</v>
      </c>
      <c r="E371" s="59">
        <f>VLOOKUP(tblEuroYieldsPivoted[[#This Row],[Date]],$J$7:$K$910,2,FALSE)</f>
        <v>3.4529999999999998</v>
      </c>
      <c r="F371" s="60">
        <f t="shared" si="5"/>
        <v>2E-3</v>
      </c>
      <c r="G371" s="11">
        <v>0.58199999999999996</v>
      </c>
      <c r="J371" s="61">
        <v>43086</v>
      </c>
      <c r="K371" s="60">
        <v>3.4529999999999998</v>
      </c>
      <c r="M371" s="61">
        <v>43086</v>
      </c>
      <c r="N371" s="60">
        <v>2E-3</v>
      </c>
    </row>
    <row r="372" spans="2:14" s="11" customFormat="1" ht="13.15">
      <c r="B372" s="57">
        <v>43079</v>
      </c>
      <c r="C372" s="11">
        <v>-0.17299999999999999</v>
      </c>
      <c r="D372" s="58">
        <v>-0.33700000000000002</v>
      </c>
      <c r="E372" s="59">
        <f>VLOOKUP(tblEuroYieldsPivoted[[#This Row],[Date]],$J$7:$K$910,2,FALSE)</f>
        <v>3.29</v>
      </c>
      <c r="F372" s="60">
        <f t="shared" si="5"/>
        <v>-0.10299999999999999</v>
      </c>
      <c r="G372" s="11">
        <v>0.52900000000000003</v>
      </c>
      <c r="J372" s="61">
        <v>43079</v>
      </c>
      <c r="K372" s="60">
        <v>3.29</v>
      </c>
      <c r="M372" s="61">
        <v>43079</v>
      </c>
      <c r="N372" s="60">
        <v>-0.10299999999999999</v>
      </c>
    </row>
    <row r="373" spans="2:14" s="11" customFormat="1" ht="13.15">
      <c r="B373" s="57">
        <v>43072</v>
      </c>
      <c r="C373" s="11">
        <v>-0.19900000000000001</v>
      </c>
      <c r="D373" s="58">
        <v>-0.36299999999999999</v>
      </c>
      <c r="E373" s="59">
        <f>VLOOKUP(tblEuroYieldsPivoted[[#This Row],[Date]],$J$7:$K$910,2,FALSE)</f>
        <v>3.58</v>
      </c>
      <c r="F373" s="60">
        <f t="shared" si="5"/>
        <v>-0.14000000000000001</v>
      </c>
      <c r="G373" s="11">
        <v>0.38800000000000001</v>
      </c>
      <c r="J373" s="61">
        <v>43072</v>
      </c>
      <c r="K373" s="60">
        <v>3.58</v>
      </c>
      <c r="M373" s="61">
        <v>43072</v>
      </c>
      <c r="N373" s="60">
        <v>-0.14000000000000001</v>
      </c>
    </row>
    <row r="374" spans="2:14" s="11" customFormat="1" ht="13.15">
      <c r="B374" s="57">
        <v>43065</v>
      </c>
      <c r="C374" s="11">
        <v>-0.182</v>
      </c>
      <c r="D374" s="58">
        <v>-0.34599999999999997</v>
      </c>
      <c r="E374" s="59">
        <f>VLOOKUP(tblEuroYieldsPivoted[[#This Row],[Date]],$J$7:$K$910,2,FALSE)</f>
        <v>4.0919999999999996</v>
      </c>
      <c r="F374" s="60">
        <f t="shared" si="5"/>
        <v>-0.127</v>
      </c>
      <c r="G374" s="11">
        <v>0.45300000000000001</v>
      </c>
      <c r="J374" s="61">
        <v>43065</v>
      </c>
      <c r="K374" s="60">
        <v>4.0919999999999996</v>
      </c>
      <c r="M374" s="61">
        <v>43065</v>
      </c>
      <c r="N374" s="60">
        <v>-0.127</v>
      </c>
    </row>
    <row r="375" spans="2:14" s="11" customFormat="1" ht="13.15">
      <c r="B375" s="57">
        <v>43058</v>
      </c>
      <c r="C375" s="11">
        <v>-0.14199999999999999</v>
      </c>
      <c r="D375" s="58">
        <v>-0.32600000000000001</v>
      </c>
      <c r="E375" s="59">
        <f>VLOOKUP(tblEuroYieldsPivoted[[#This Row],[Date]],$J$7:$K$910,2,FALSE)</f>
        <v>4.1529999999999996</v>
      </c>
      <c r="F375" s="60">
        <f t="shared" si="5"/>
        <v>-0.03</v>
      </c>
      <c r="G375" s="11">
        <v>0.55500000000000005</v>
      </c>
      <c r="J375" s="61">
        <v>43058</v>
      </c>
      <c r="K375" s="60">
        <v>4.1529999999999996</v>
      </c>
      <c r="M375" s="61">
        <v>43058</v>
      </c>
      <c r="N375" s="60">
        <v>-0.03</v>
      </c>
    </row>
    <row r="376" spans="2:14" s="11" customFormat="1" ht="13.15">
      <c r="B376" s="57">
        <v>43051</v>
      </c>
      <c r="C376" s="11">
        <v>-0.18099999999999999</v>
      </c>
      <c r="D376" s="58">
        <v>-0.35</v>
      </c>
      <c r="E376" s="59">
        <f>VLOOKUP(tblEuroYieldsPivoted[[#This Row],[Date]],$J$7:$K$910,2,FALSE)</f>
        <v>4.1189999999999998</v>
      </c>
      <c r="F376" s="60">
        <f t="shared" si="5"/>
        <v>-7.1999999999999995E-2</v>
      </c>
      <c r="G376" s="11">
        <v>0.56200000000000006</v>
      </c>
      <c r="J376" s="61">
        <v>43051</v>
      </c>
      <c r="K376" s="60">
        <v>4.1189999999999998</v>
      </c>
      <c r="M376" s="61">
        <v>43051</v>
      </c>
      <c r="N376" s="60">
        <v>-7.1999999999999995E-2</v>
      </c>
    </row>
    <row r="377" spans="2:14" s="11" customFormat="1" ht="13.15">
      <c r="B377" s="57">
        <v>43044</v>
      </c>
      <c r="C377" s="11">
        <v>-0.13900000000000001</v>
      </c>
      <c r="D377" s="58">
        <v>-0.32600000000000001</v>
      </c>
      <c r="E377" s="59">
        <f>VLOOKUP(tblEuroYieldsPivoted[[#This Row],[Date]],$J$7:$K$910,2,FALSE)</f>
        <v>4.1879999999999997</v>
      </c>
      <c r="F377" s="60">
        <f t="shared" si="5"/>
        <v>-4.4999999999999998E-2</v>
      </c>
      <c r="G377" s="11">
        <v>0.59299999999999997</v>
      </c>
      <c r="J377" s="61">
        <v>43044</v>
      </c>
      <c r="K377" s="60">
        <v>4.1879999999999997</v>
      </c>
      <c r="M377" s="61">
        <v>43044</v>
      </c>
      <c r="N377" s="60">
        <v>-4.4999999999999998E-2</v>
      </c>
    </row>
    <row r="378" spans="2:14" s="11" customFormat="1" ht="13.15">
      <c r="B378" s="57">
        <v>43037</v>
      </c>
      <c r="C378" s="11">
        <v>-0.158</v>
      </c>
      <c r="D378" s="58">
        <v>-0.34899999999999998</v>
      </c>
      <c r="E378" s="59">
        <f>VLOOKUP(tblEuroYieldsPivoted[[#This Row],[Date]],$J$7:$K$910,2,FALSE)</f>
        <v>4.157</v>
      </c>
      <c r="F378" s="60">
        <f t="shared" si="5"/>
        <v>-6.4000000000000001E-2</v>
      </c>
      <c r="G378" s="11">
        <v>0.54500000000000004</v>
      </c>
      <c r="J378" s="61">
        <v>43037</v>
      </c>
      <c r="K378" s="60">
        <v>4.157</v>
      </c>
      <c r="M378" s="61">
        <v>43037</v>
      </c>
      <c r="N378" s="60">
        <v>-6.4000000000000001E-2</v>
      </c>
    </row>
    <row r="379" spans="2:14" s="11" customFormat="1" ht="13.15">
      <c r="B379" s="57">
        <v>43030</v>
      </c>
      <c r="C379" s="11">
        <v>-0.14199999999999999</v>
      </c>
      <c r="D379" s="58">
        <v>-0.35299999999999998</v>
      </c>
      <c r="E379" s="59">
        <f>VLOOKUP(tblEuroYieldsPivoted[[#This Row],[Date]],$J$7:$K$910,2,FALSE)</f>
        <v>4.5810000000000004</v>
      </c>
      <c r="F379" s="60">
        <f t="shared" si="5"/>
        <v>-8.2000000000000003E-2</v>
      </c>
      <c r="G379" s="11">
        <v>0.66700000000000004</v>
      </c>
      <c r="J379" s="61">
        <v>43030</v>
      </c>
      <c r="K379" s="60">
        <v>4.5810000000000004</v>
      </c>
      <c r="M379" s="61">
        <v>43030</v>
      </c>
      <c r="N379" s="60">
        <v>-8.2000000000000003E-2</v>
      </c>
    </row>
    <row r="380" spans="2:14" s="11" customFormat="1" ht="13.15">
      <c r="B380" s="57">
        <v>43023</v>
      </c>
      <c r="C380" s="11">
        <v>-6.8000000000000005E-2</v>
      </c>
      <c r="D380" s="58">
        <v>-0.27200000000000002</v>
      </c>
      <c r="E380" s="59">
        <f>VLOOKUP(tblEuroYieldsPivoted[[#This Row],[Date]],$J$7:$K$910,2,FALSE)</f>
        <v>4.5860000000000003</v>
      </c>
      <c r="F380" s="60">
        <f t="shared" si="5"/>
        <v>-6.0000000000000001E-3</v>
      </c>
      <c r="G380" s="11">
        <v>0.72599999999999998</v>
      </c>
      <c r="J380" s="61">
        <v>43023</v>
      </c>
      <c r="K380" s="60">
        <v>4.5860000000000003</v>
      </c>
      <c r="M380" s="61">
        <v>43023</v>
      </c>
      <c r="N380" s="60">
        <v>-6.0000000000000001E-3</v>
      </c>
    </row>
    <row r="381" spans="2:14" s="11" customFormat="1" ht="13.15">
      <c r="B381" s="57">
        <v>43016</v>
      </c>
      <c r="C381" s="11">
        <v>-8.3000000000000004E-2</v>
      </c>
      <c r="D381" s="58">
        <v>-0.314</v>
      </c>
      <c r="E381" s="59">
        <f>VLOOKUP(tblEuroYieldsPivoted[[#This Row],[Date]],$J$7:$K$910,2,FALSE)</f>
        <v>4.5890000000000004</v>
      </c>
      <c r="F381" s="60">
        <f t="shared" si="5"/>
        <v>-4.4999999999999998E-2</v>
      </c>
      <c r="G381" s="11">
        <v>0.79</v>
      </c>
      <c r="J381" s="61">
        <v>43016</v>
      </c>
      <c r="K381" s="60">
        <v>4.5890000000000004</v>
      </c>
      <c r="M381" s="61">
        <v>43016</v>
      </c>
      <c r="N381" s="60">
        <v>-4.4999999999999998E-2</v>
      </c>
    </row>
    <row r="382" spans="2:14" s="11" customFormat="1" ht="13.15">
      <c r="B382" s="57">
        <v>43009</v>
      </c>
      <c r="C382" s="11">
        <v>7.0000000000000001E-3</v>
      </c>
      <c r="D382" s="58">
        <v>-0.26</v>
      </c>
      <c r="E382" s="59">
        <f>VLOOKUP(tblEuroYieldsPivoted[[#This Row],[Date]],$J$7:$K$910,2,FALSE)</f>
        <v>4.633</v>
      </c>
      <c r="F382" s="60">
        <f t="shared" si="5"/>
        <v>-0.13600000000000001</v>
      </c>
      <c r="G382" s="11">
        <v>0.85599999999999998</v>
      </c>
      <c r="J382" s="61">
        <v>43009</v>
      </c>
      <c r="K382" s="60">
        <v>4.633</v>
      </c>
      <c r="M382" s="61">
        <v>43009</v>
      </c>
      <c r="N382" s="60">
        <v>-0.13600000000000001</v>
      </c>
    </row>
    <row r="383" spans="2:14" s="11" customFormat="1" ht="13.15">
      <c r="B383" s="57">
        <v>43002</v>
      </c>
      <c r="C383" s="11">
        <v>-7.0000000000000001E-3</v>
      </c>
      <c r="D383" s="58">
        <v>-0.26900000000000002</v>
      </c>
      <c r="E383" s="59">
        <f>VLOOKUP(tblEuroYieldsPivoted[[#This Row],[Date]],$J$7:$K$910,2,FALSE)</f>
        <v>4.6890000000000001</v>
      </c>
      <c r="F383" s="60">
        <f t="shared" si="5"/>
        <v>-0.151</v>
      </c>
      <c r="G383" s="11">
        <v>0.82799999999999996</v>
      </c>
      <c r="J383" s="61">
        <v>43002</v>
      </c>
      <c r="K383" s="60">
        <v>4.6890000000000001</v>
      </c>
      <c r="M383" s="61">
        <v>43002</v>
      </c>
      <c r="N383" s="60">
        <v>-0.151</v>
      </c>
    </row>
    <row r="384" spans="2:14" s="11" customFormat="1" ht="13.15">
      <c r="B384" s="57">
        <v>42995</v>
      </c>
      <c r="C384" s="11">
        <v>-0.154</v>
      </c>
      <c r="D384" s="58">
        <v>-0.25800000000000001</v>
      </c>
      <c r="E384" s="59">
        <f>VLOOKUP(tblEuroYieldsPivoted[[#This Row],[Date]],$J$7:$K$910,2,FALSE)</f>
        <v>4.4779999999999998</v>
      </c>
      <c r="F384" s="60">
        <f t="shared" si="5"/>
        <v>-0.13</v>
      </c>
      <c r="G384" s="11">
        <v>0.84699999999999998</v>
      </c>
      <c r="J384" s="61">
        <v>42995</v>
      </c>
      <c r="K384" s="60">
        <v>4.4779999999999998</v>
      </c>
      <c r="M384" s="61">
        <v>42995</v>
      </c>
      <c r="N384" s="60">
        <v>-0.13</v>
      </c>
    </row>
    <row r="385" spans="2:14" s="11" customFormat="1" ht="13.15">
      <c r="B385" s="57">
        <v>42988</v>
      </c>
      <c r="C385" s="11">
        <v>-0.157</v>
      </c>
      <c r="D385" s="58">
        <v>-0.27900000000000003</v>
      </c>
      <c r="E385" s="59">
        <f>VLOOKUP(tblEuroYieldsPivoted[[#This Row],[Date]],$J$7:$K$910,2,FALSE)</f>
        <v>4.4080000000000004</v>
      </c>
      <c r="F385" s="60">
        <f t="shared" si="5"/>
        <v>-0.13</v>
      </c>
      <c r="G385" s="11">
        <v>0.83099999999999996</v>
      </c>
      <c r="J385" s="61">
        <v>42988</v>
      </c>
      <c r="K385" s="60">
        <v>4.4080000000000004</v>
      </c>
      <c r="M385" s="61">
        <v>42988</v>
      </c>
      <c r="N385" s="60">
        <v>-0.13</v>
      </c>
    </row>
    <row r="386" spans="2:14" s="11" customFormat="1" ht="13.15">
      <c r="B386" s="57">
        <v>42981</v>
      </c>
      <c r="C386" s="11">
        <v>-0.245</v>
      </c>
      <c r="D386" s="58">
        <v>-0.38200000000000001</v>
      </c>
      <c r="E386" s="59">
        <f>VLOOKUP(tblEuroYieldsPivoted[[#This Row],[Date]],$J$7:$K$910,2,FALSE)</f>
        <v>4.4960000000000004</v>
      </c>
      <c r="F386" s="60">
        <f t="shared" si="5"/>
        <v>-0.20499999999999999</v>
      </c>
      <c r="G386" s="11">
        <v>0.755</v>
      </c>
      <c r="J386" s="61">
        <v>42981</v>
      </c>
      <c r="K386" s="60">
        <v>4.4960000000000004</v>
      </c>
      <c r="M386" s="61">
        <v>42981</v>
      </c>
      <c r="N386" s="60">
        <v>-0.20499999999999999</v>
      </c>
    </row>
    <row r="387" spans="2:14" s="11" customFormat="1" ht="13.15">
      <c r="B387" s="57">
        <v>42974</v>
      </c>
      <c r="C387" s="11">
        <v>-0.19700000000000001</v>
      </c>
      <c r="D387" s="58">
        <v>-0.33600000000000002</v>
      </c>
      <c r="E387" s="59">
        <f>VLOOKUP(tblEuroYieldsPivoted[[#This Row],[Date]],$J$7:$K$910,2,FALSE)</f>
        <v>4.6390000000000002</v>
      </c>
      <c r="F387" s="60">
        <f t="shared" si="5"/>
        <v>-0.159</v>
      </c>
      <c r="G387" s="11">
        <v>0.83699999999999997</v>
      </c>
      <c r="J387" s="61">
        <v>42974</v>
      </c>
      <c r="K387" s="60">
        <v>4.6390000000000002</v>
      </c>
      <c r="M387" s="61">
        <v>42974</v>
      </c>
      <c r="N387" s="60">
        <v>-0.159</v>
      </c>
    </row>
    <row r="388" spans="2:14" s="11" customFormat="1" ht="13.15">
      <c r="B388" s="57">
        <v>42967</v>
      </c>
      <c r="C388" s="11">
        <v>-0.16800000000000001</v>
      </c>
      <c r="D388" s="58">
        <v>-0.312</v>
      </c>
      <c r="E388" s="59">
        <f>VLOOKUP(tblEuroYieldsPivoted[[#This Row],[Date]],$J$7:$K$910,2,FALSE)</f>
        <v>4.6360000000000001</v>
      </c>
      <c r="F388" s="60">
        <f t="shared" si="5"/>
        <v>-0.13400000000000001</v>
      </c>
      <c r="G388" s="11">
        <v>0.89200000000000002</v>
      </c>
      <c r="J388" s="61">
        <v>42967</v>
      </c>
      <c r="K388" s="60">
        <v>4.6360000000000001</v>
      </c>
      <c r="M388" s="61">
        <v>42967</v>
      </c>
      <c r="N388" s="60">
        <v>-0.13400000000000001</v>
      </c>
    </row>
    <row r="389" spans="2:14" s="11" customFormat="1" ht="13.15">
      <c r="B389" s="57">
        <v>42960</v>
      </c>
      <c r="C389" s="11">
        <v>-0.14299999999999999</v>
      </c>
      <c r="D389" s="58">
        <v>-0.26100000000000001</v>
      </c>
      <c r="E389" s="59">
        <f>VLOOKUP(tblEuroYieldsPivoted[[#This Row],[Date]],$J$7:$K$910,2,FALSE)</f>
        <v>4.7270000000000003</v>
      </c>
      <c r="F389" s="60">
        <f t="shared" si="5"/>
        <v>-0.107</v>
      </c>
      <c r="G389" s="11">
        <v>0.82799999999999996</v>
      </c>
      <c r="J389" s="61">
        <v>42960</v>
      </c>
      <c r="K389" s="60">
        <v>4.7270000000000003</v>
      </c>
      <c r="M389" s="61">
        <v>42960</v>
      </c>
      <c r="N389" s="60">
        <v>-0.107</v>
      </c>
    </row>
    <row r="390" spans="2:14" s="11" customFormat="1" ht="13.15">
      <c r="B390" s="57">
        <v>42953</v>
      </c>
      <c r="C390" s="11">
        <v>-0.154</v>
      </c>
      <c r="D390" s="58">
        <v>-0.29499999999999998</v>
      </c>
      <c r="E390" s="59">
        <f>VLOOKUP(tblEuroYieldsPivoted[[#This Row],[Date]],$J$7:$K$910,2,FALSE)</f>
        <v>4.6790000000000003</v>
      </c>
      <c r="F390" s="60">
        <f t="shared" si="5"/>
        <v>-0.11600000000000001</v>
      </c>
      <c r="G390" s="11">
        <v>0.72299999999999998</v>
      </c>
      <c r="J390" s="61">
        <v>42953</v>
      </c>
      <c r="K390" s="60">
        <v>4.6790000000000003</v>
      </c>
      <c r="M390" s="61">
        <v>42953</v>
      </c>
      <c r="N390" s="60">
        <v>-0.11600000000000001</v>
      </c>
    </row>
    <row r="391" spans="2:14" s="11" customFormat="1" ht="13.15">
      <c r="B391" s="57">
        <v>42946</v>
      </c>
      <c r="C391" s="11">
        <v>-0.104</v>
      </c>
      <c r="D391" s="58">
        <v>-0.23</v>
      </c>
      <c r="E391" s="59">
        <f>VLOOKUP(tblEuroYieldsPivoted[[#This Row],[Date]],$J$7:$K$910,2,FALSE)</f>
        <v>4.59</v>
      </c>
      <c r="F391" s="60">
        <f t="shared" si="5"/>
        <v>-6.9000000000000006E-2</v>
      </c>
      <c r="G391" s="11">
        <v>0.73199999999999998</v>
      </c>
      <c r="J391" s="61">
        <v>42946</v>
      </c>
      <c r="K391" s="60">
        <v>4.59</v>
      </c>
      <c r="M391" s="61">
        <v>42946</v>
      </c>
      <c r="N391" s="60">
        <v>-6.9000000000000006E-2</v>
      </c>
    </row>
    <row r="392" spans="2:14" s="11" customFormat="1" ht="13.15">
      <c r="B392" s="57">
        <v>42939</v>
      </c>
      <c r="C392" s="11">
        <v>-6.7000000000000004E-2</v>
      </c>
      <c r="D392" s="58">
        <v>-0.17499999999999999</v>
      </c>
      <c r="E392" s="59" t="e">
        <f>VLOOKUP(tblEuroYieldsPivoted[[#This Row],[Date]],$J$7:$K$910,2,FALSE)</f>
        <v>#N/A</v>
      </c>
      <c r="F392" s="60">
        <f t="shared" si="5"/>
        <v>-1.7999999999999999E-2</v>
      </c>
      <c r="G392" s="11">
        <v>0.78600000000000003</v>
      </c>
      <c r="J392" s="61">
        <v>42757</v>
      </c>
      <c r="K392" s="60">
        <v>6.8079999999999998</v>
      </c>
      <c r="M392" s="61">
        <v>42939</v>
      </c>
      <c r="N392" s="60">
        <v>-1.7999999999999999E-2</v>
      </c>
    </row>
    <row r="393" spans="2:14" s="11" customFormat="1" ht="13.15">
      <c r="B393" s="57">
        <v>42932</v>
      </c>
      <c r="C393" s="11">
        <v>-7.3999999999999996E-2</v>
      </c>
      <c r="D393" s="58">
        <v>-0.17599999999999999</v>
      </c>
      <c r="E393" s="59" t="e">
        <f>VLOOKUP(tblEuroYieldsPivoted[[#This Row],[Date]],$J$7:$K$910,2,FALSE)</f>
        <v>#N/A</v>
      </c>
      <c r="F393" s="60">
        <f t="shared" ref="F393:F456" si="6">VLOOKUP(B393,$M$8:$N$901,2,FALSE)</f>
        <v>1E-3</v>
      </c>
      <c r="G393" s="11">
        <v>0.78700000000000003</v>
      </c>
      <c r="J393" s="61">
        <v>42750</v>
      </c>
      <c r="K393" s="60">
        <v>7.2789999999999999</v>
      </c>
      <c r="M393" s="61">
        <v>42932</v>
      </c>
      <c r="N393" s="60">
        <v>1E-3</v>
      </c>
    </row>
    <row r="394" spans="2:14" s="11" customFormat="1" ht="13.15">
      <c r="B394" s="57">
        <v>42925</v>
      </c>
      <c r="C394" s="11">
        <v>4.0000000000000001E-3</v>
      </c>
      <c r="D394" s="58">
        <v>-9.5000000000000001E-2</v>
      </c>
      <c r="E394" s="59" t="e">
        <f>VLOOKUP(tblEuroYieldsPivoted[[#This Row],[Date]],$J$7:$K$910,2,FALSE)</f>
        <v>#N/A</v>
      </c>
      <c r="F394" s="60">
        <f t="shared" si="6"/>
        <v>5.7000000000000002E-2</v>
      </c>
      <c r="G394" s="11">
        <v>0.92700000000000005</v>
      </c>
      <c r="J394" s="61">
        <v>42743</v>
      </c>
      <c r="K394" s="60">
        <v>7.3070000000000004</v>
      </c>
      <c r="M394" s="61">
        <v>42925</v>
      </c>
      <c r="N394" s="60">
        <v>5.7000000000000002E-2</v>
      </c>
    </row>
    <row r="395" spans="2:14" s="11" customFormat="1" ht="13.15">
      <c r="B395" s="57">
        <v>42918</v>
      </c>
      <c r="C395" s="11">
        <v>1.9E-2</v>
      </c>
      <c r="D395" s="58">
        <v>-7.5999999999999998E-2</v>
      </c>
      <c r="E395" s="59" t="e">
        <f>VLOOKUP(tblEuroYieldsPivoted[[#This Row],[Date]],$J$7:$K$910,2,FALSE)</f>
        <v>#N/A</v>
      </c>
      <c r="F395" s="60">
        <f t="shared" si="6"/>
        <v>4.2000000000000003E-2</v>
      </c>
      <c r="G395" s="11">
        <v>0.97</v>
      </c>
      <c r="J395" s="61">
        <v>42736</v>
      </c>
      <c r="K395" s="60">
        <v>6.9059999999999997</v>
      </c>
      <c r="M395" s="61">
        <v>42918</v>
      </c>
      <c r="N395" s="60">
        <v>4.2000000000000003E-2</v>
      </c>
    </row>
    <row r="396" spans="2:14" s="11" customFormat="1" ht="13.15">
      <c r="B396" s="57">
        <v>42911</v>
      </c>
      <c r="C396" s="11">
        <v>-3.6999999999999998E-2</v>
      </c>
      <c r="D396" s="58">
        <v>-0.221</v>
      </c>
      <c r="E396" s="59" t="e">
        <f>VLOOKUP(tblEuroYieldsPivoted[[#This Row],[Date]],$J$7:$K$910,2,FALSE)</f>
        <v>#N/A</v>
      </c>
      <c r="F396" s="60">
        <f t="shared" si="6"/>
        <v>6.0000000000000001E-3</v>
      </c>
      <c r="G396" s="11">
        <v>0.86299999999999999</v>
      </c>
      <c r="J396" s="61">
        <v>42729</v>
      </c>
      <c r="K396" s="60">
        <v>7.7930000000000001</v>
      </c>
      <c r="M396" s="61">
        <v>42911</v>
      </c>
      <c r="N396" s="60">
        <v>6.0000000000000001E-3</v>
      </c>
    </row>
    <row r="397" spans="2:14" s="11" customFormat="1" ht="13.15">
      <c r="B397" s="57">
        <v>42904</v>
      </c>
      <c r="C397" s="11">
        <v>-0.20300000000000001</v>
      </c>
      <c r="D397" s="58">
        <v>-0.375</v>
      </c>
      <c r="E397" s="59" t="e">
        <f>VLOOKUP(tblEuroYieldsPivoted[[#This Row],[Date]],$J$7:$K$910,2,FALSE)</f>
        <v>#N/A</v>
      </c>
      <c r="F397" s="60">
        <f t="shared" si="6"/>
        <v>-0.16300000000000001</v>
      </c>
      <c r="G397" s="11">
        <v>0.69799999999999995</v>
      </c>
      <c r="J397" s="61">
        <v>42722</v>
      </c>
      <c r="K397" s="60">
        <v>8.0990000000000002</v>
      </c>
      <c r="M397" s="61">
        <v>42904</v>
      </c>
      <c r="N397" s="60">
        <v>-0.16300000000000001</v>
      </c>
    </row>
    <row r="398" spans="2:14" s="11" customFormat="1" ht="13.15">
      <c r="B398" s="57">
        <v>42897</v>
      </c>
      <c r="C398" s="11">
        <v>-0.20300000000000001</v>
      </c>
      <c r="D398" s="58">
        <v>-0.40300000000000002</v>
      </c>
      <c r="E398" s="59" t="e">
        <f>VLOOKUP(tblEuroYieldsPivoted[[#This Row],[Date]],$J$7:$K$910,2,FALSE)</f>
        <v>#N/A</v>
      </c>
      <c r="F398" s="60">
        <f t="shared" si="6"/>
        <v>-0.186</v>
      </c>
      <c r="G398" s="11">
        <v>0.72399999999999998</v>
      </c>
      <c r="J398" s="61">
        <v>42715</v>
      </c>
      <c r="K398" s="60">
        <v>8.5719999999999992</v>
      </c>
      <c r="M398" s="61">
        <v>42897</v>
      </c>
      <c r="N398" s="60">
        <v>-0.186</v>
      </c>
    </row>
    <row r="399" spans="2:14" s="11" customFormat="1" ht="13.15">
      <c r="B399" s="57">
        <v>42890</v>
      </c>
      <c r="C399" s="11">
        <v>-0.24299999999999999</v>
      </c>
      <c r="D399" s="58">
        <v>-0.45300000000000001</v>
      </c>
      <c r="E399" s="59" t="e">
        <f>VLOOKUP(tblEuroYieldsPivoted[[#This Row],[Date]],$J$7:$K$910,2,FALSE)</f>
        <v>#N/A</v>
      </c>
      <c r="F399" s="60">
        <f t="shared" si="6"/>
        <v>-0.193</v>
      </c>
      <c r="G399" s="11">
        <v>0.79200000000000004</v>
      </c>
      <c r="J399" s="61">
        <v>42708</v>
      </c>
      <c r="K399" s="60">
        <v>7.8369999999999997</v>
      </c>
      <c r="M399" s="61">
        <v>42890</v>
      </c>
      <c r="N399" s="60">
        <v>-0.193</v>
      </c>
    </row>
    <row r="400" spans="2:14" s="11" customFormat="1" ht="13.15">
      <c r="B400" s="57">
        <v>42883</v>
      </c>
      <c r="C400" s="11">
        <v>-0.19800000000000001</v>
      </c>
      <c r="D400" s="58">
        <v>-0.44800000000000001</v>
      </c>
      <c r="E400" s="59" t="e">
        <f>VLOOKUP(tblEuroYieldsPivoted[[#This Row],[Date]],$J$7:$K$910,2,FALSE)</f>
        <v>#N/A</v>
      </c>
      <c r="F400" s="60">
        <f t="shared" si="6"/>
        <v>-0.111</v>
      </c>
      <c r="G400" s="11">
        <v>0.92300000000000004</v>
      </c>
      <c r="J400" s="61">
        <v>42701</v>
      </c>
      <c r="K400" s="60">
        <v>6.6760000000000002</v>
      </c>
      <c r="M400" s="61">
        <v>42883</v>
      </c>
      <c r="N400" s="60">
        <v>-0.111</v>
      </c>
    </row>
    <row r="401" spans="2:14" s="11" customFormat="1" ht="13.15">
      <c r="B401" s="57">
        <v>42876</v>
      </c>
      <c r="C401" s="11">
        <v>-0.152</v>
      </c>
      <c r="D401" s="58">
        <v>-0.39800000000000002</v>
      </c>
      <c r="E401" s="59" t="e">
        <f>VLOOKUP(tblEuroYieldsPivoted[[#This Row],[Date]],$J$7:$K$910,2,FALSE)</f>
        <v>#N/A</v>
      </c>
      <c r="F401" s="60">
        <f t="shared" si="6"/>
        <v>-0.11899999999999999</v>
      </c>
      <c r="G401" s="11">
        <v>0.84199999999999997</v>
      </c>
      <c r="J401" s="61">
        <v>42694</v>
      </c>
      <c r="K401" s="60">
        <v>7.1980000000000004</v>
      </c>
      <c r="M401" s="61">
        <v>42876</v>
      </c>
      <c r="N401" s="60">
        <v>-0.11899999999999999</v>
      </c>
    </row>
    <row r="402" spans="2:14" s="11" customFormat="1" ht="13.15">
      <c r="B402" s="57">
        <v>42869</v>
      </c>
      <c r="C402" s="11">
        <v>-0.11600000000000001</v>
      </c>
      <c r="D402" s="58">
        <v>-0.34300000000000003</v>
      </c>
      <c r="E402" s="59" t="e">
        <f>VLOOKUP(tblEuroYieldsPivoted[[#This Row],[Date]],$J$7:$K$910,2,FALSE)</f>
        <v>#N/A</v>
      </c>
      <c r="F402" s="60">
        <f t="shared" si="6"/>
        <v>-8.5999999999999993E-2</v>
      </c>
      <c r="G402" s="11">
        <v>0.84499999999999997</v>
      </c>
      <c r="J402" s="61">
        <v>42687</v>
      </c>
      <c r="K402" s="60">
        <v>6.8</v>
      </c>
      <c r="M402" s="61">
        <v>42869</v>
      </c>
      <c r="N402" s="60">
        <v>-8.5999999999999993E-2</v>
      </c>
    </row>
    <row r="403" spans="2:14" s="11" customFormat="1" ht="13.15">
      <c r="B403" s="57">
        <v>42862</v>
      </c>
      <c r="C403" s="11">
        <v>-7.2999999999999995E-2</v>
      </c>
      <c r="D403" s="58">
        <v>-0.32600000000000001</v>
      </c>
      <c r="E403" s="59" t="e">
        <f>VLOOKUP(tblEuroYieldsPivoted[[#This Row],[Date]],$J$7:$K$910,2,FALSE)</f>
        <v>#N/A</v>
      </c>
      <c r="F403" s="60">
        <f t="shared" si="6"/>
        <v>-5.1999999999999998E-2</v>
      </c>
      <c r="G403" s="11">
        <v>0.95599999999999996</v>
      </c>
      <c r="J403" s="61">
        <v>42680</v>
      </c>
      <c r="K403" s="60">
        <v>7.5419999999999998</v>
      </c>
      <c r="M403" s="61">
        <v>42862</v>
      </c>
      <c r="N403" s="60">
        <v>-5.1999999999999998E-2</v>
      </c>
    </row>
    <row r="404" spans="2:14" s="11" customFormat="1" ht="13.15">
      <c r="B404" s="57">
        <v>42855</v>
      </c>
      <c r="C404" s="11">
        <v>-4.2000000000000003E-2</v>
      </c>
      <c r="D404" s="58">
        <v>-0.30099999999999999</v>
      </c>
      <c r="E404" s="59" t="e">
        <f>VLOOKUP(tblEuroYieldsPivoted[[#This Row],[Date]],$J$7:$K$910,2,FALSE)</f>
        <v>#N/A</v>
      </c>
      <c r="F404" s="60">
        <f t="shared" si="6"/>
        <v>-3.2000000000000001E-2</v>
      </c>
      <c r="G404" s="11">
        <v>0.95299999999999996</v>
      </c>
      <c r="J404" s="61">
        <v>42673</v>
      </c>
      <c r="K404" s="60">
        <v>7.8449999999999998</v>
      </c>
      <c r="M404" s="61">
        <v>42855</v>
      </c>
      <c r="N404" s="60">
        <v>-3.2000000000000001E-2</v>
      </c>
    </row>
    <row r="405" spans="2:14" s="11" customFormat="1" ht="13.15">
      <c r="B405" s="57">
        <v>42848</v>
      </c>
      <c r="C405" s="11">
        <v>-0.10199999999999999</v>
      </c>
      <c r="D405" s="58">
        <v>-0.38900000000000001</v>
      </c>
      <c r="E405" s="59" t="e">
        <f>VLOOKUP(tblEuroYieldsPivoted[[#This Row],[Date]],$J$7:$K$910,2,FALSE)</f>
        <v>#N/A</v>
      </c>
      <c r="F405" s="60">
        <f t="shared" si="6"/>
        <v>-3.3000000000000002E-2</v>
      </c>
      <c r="G405" s="11">
        <v>1.0469999999999999</v>
      </c>
      <c r="J405" s="61">
        <v>42666</v>
      </c>
      <c r="K405" s="60">
        <v>8.6869999999999994</v>
      </c>
      <c r="M405" s="61">
        <v>42848</v>
      </c>
      <c r="N405" s="60">
        <v>-3.3000000000000002E-2</v>
      </c>
    </row>
    <row r="406" spans="2:14" s="11" customFormat="1" ht="13.15">
      <c r="B406" s="57">
        <v>42841</v>
      </c>
      <c r="C406" s="11">
        <v>0.108</v>
      </c>
      <c r="D406" s="58">
        <v>-0.44</v>
      </c>
      <c r="E406" s="59" t="e">
        <f>VLOOKUP(tblEuroYieldsPivoted[[#This Row],[Date]],$J$7:$K$910,2,FALSE)</f>
        <v>#N/A</v>
      </c>
      <c r="F406" s="60">
        <f t="shared" si="6"/>
        <v>6.8000000000000005E-2</v>
      </c>
      <c r="G406" s="11">
        <v>1.0860000000000001</v>
      </c>
      <c r="J406" s="61">
        <v>42659</v>
      </c>
      <c r="K406" s="60">
        <v>8.8190000000000008</v>
      </c>
      <c r="M406" s="61">
        <v>42841</v>
      </c>
      <c r="N406" s="60">
        <v>6.8000000000000005E-2</v>
      </c>
    </row>
    <row r="407" spans="2:14" s="11" customFormat="1" ht="13.15">
      <c r="B407" s="57">
        <v>42834</v>
      </c>
      <c r="C407" s="11">
        <v>7.2999999999999995E-2</v>
      </c>
      <c r="D407" s="58">
        <v>-0.52</v>
      </c>
      <c r="E407" s="59" t="e">
        <f>VLOOKUP(tblEuroYieldsPivoted[[#This Row],[Date]],$J$7:$K$910,2,FALSE)</f>
        <v>#N/A</v>
      </c>
      <c r="F407" s="60">
        <f t="shared" si="6"/>
        <v>2.7E-2</v>
      </c>
      <c r="G407" s="11">
        <v>1.093</v>
      </c>
      <c r="J407" s="61">
        <v>42652</v>
      </c>
      <c r="K407" s="60">
        <v>9.2119999999999997</v>
      </c>
      <c r="M407" s="61">
        <v>42834</v>
      </c>
      <c r="N407" s="60">
        <v>2.7E-2</v>
      </c>
    </row>
    <row r="408" spans="2:14" s="11" customFormat="1" ht="13.15">
      <c r="B408" s="57">
        <v>42827</v>
      </c>
      <c r="C408" s="11">
        <v>-4.0000000000000001E-3</v>
      </c>
      <c r="D408" s="58">
        <v>-0.48299999999999998</v>
      </c>
      <c r="E408" s="59" t="e">
        <f>VLOOKUP(tblEuroYieldsPivoted[[#This Row],[Date]],$J$7:$K$910,2,FALSE)</f>
        <v>#N/A</v>
      </c>
      <c r="F408" s="60">
        <f t="shared" si="6"/>
        <v>-5.1999999999999998E-2</v>
      </c>
      <c r="G408" s="11">
        <v>1.0029999999999999</v>
      </c>
      <c r="J408" s="61">
        <v>42645</v>
      </c>
      <c r="K408" s="60">
        <v>8.9459999999999997</v>
      </c>
      <c r="M408" s="61">
        <v>42827</v>
      </c>
      <c r="N408" s="60">
        <v>-5.1999999999999998E-2</v>
      </c>
    </row>
    <row r="409" spans="2:14" s="11" customFormat="1" ht="13.15">
      <c r="B409" s="57">
        <v>42820</v>
      </c>
      <c r="C409" s="11">
        <v>0.127</v>
      </c>
      <c r="D409" s="58">
        <v>-0.38100000000000001</v>
      </c>
      <c r="E409" s="59" t="e">
        <f>VLOOKUP(tblEuroYieldsPivoted[[#This Row],[Date]],$J$7:$K$910,2,FALSE)</f>
        <v>#N/A</v>
      </c>
      <c r="F409" s="60">
        <f t="shared" si="6"/>
        <v>5.2999999999999999E-2</v>
      </c>
      <c r="G409" s="11">
        <v>1.1060000000000001</v>
      </c>
      <c r="J409" s="61">
        <v>42638</v>
      </c>
      <c r="K409" s="60">
        <v>9.0519999999999996</v>
      </c>
      <c r="M409" s="61">
        <v>42820</v>
      </c>
      <c r="N409" s="60">
        <v>5.2999999999999999E-2</v>
      </c>
    </row>
    <row r="410" spans="2:14" s="11" customFormat="1" ht="13.15">
      <c r="B410" s="57">
        <v>42813</v>
      </c>
      <c r="C410" s="11">
        <v>0.187</v>
      </c>
      <c r="D410" s="58">
        <v>-0.313</v>
      </c>
      <c r="E410" s="59" t="e">
        <f>VLOOKUP(tblEuroYieldsPivoted[[#This Row],[Date]],$J$7:$K$910,2,FALSE)</f>
        <v>#N/A</v>
      </c>
      <c r="F410" s="60">
        <f t="shared" si="6"/>
        <v>0.123</v>
      </c>
      <c r="G410" s="11">
        <v>1.157</v>
      </c>
      <c r="J410" s="61">
        <v>42631</v>
      </c>
      <c r="K410" s="60">
        <v>8.8659999999999997</v>
      </c>
      <c r="M410" s="61">
        <v>42813</v>
      </c>
      <c r="N410" s="60">
        <v>0.123</v>
      </c>
    </row>
    <row r="411" spans="2:14" s="11" customFormat="1" ht="13.15">
      <c r="B411" s="57">
        <v>42806</v>
      </c>
      <c r="C411" s="11">
        <v>8.2000000000000003E-2</v>
      </c>
      <c r="D411" s="58">
        <v>-0.32700000000000001</v>
      </c>
      <c r="E411" s="59" t="e">
        <f>VLOOKUP(tblEuroYieldsPivoted[[#This Row],[Date]],$J$7:$K$910,2,FALSE)</f>
        <v>#N/A</v>
      </c>
      <c r="F411" s="60">
        <f t="shared" si="6"/>
        <v>0.16700000000000001</v>
      </c>
      <c r="G411" s="11">
        <v>1.3220000000000001</v>
      </c>
      <c r="J411" s="61">
        <v>42624</v>
      </c>
      <c r="K411" s="60">
        <v>10.234</v>
      </c>
      <c r="M411" s="61">
        <v>42806</v>
      </c>
      <c r="N411" s="60">
        <v>0.16700000000000001</v>
      </c>
    </row>
    <row r="412" spans="2:14" s="11" customFormat="1" ht="13.15">
      <c r="B412" s="57">
        <v>42799</v>
      </c>
      <c r="C412" s="11">
        <v>5.8000000000000003E-2</v>
      </c>
      <c r="D412" s="58">
        <v>-0.30599999999999999</v>
      </c>
      <c r="E412" s="59" t="e">
        <f>VLOOKUP(tblEuroYieldsPivoted[[#This Row],[Date]],$J$7:$K$910,2,FALSE)</f>
        <v>#N/A</v>
      </c>
      <c r="F412" s="60">
        <f t="shared" si="6"/>
        <v>0.18</v>
      </c>
      <c r="G412" s="11">
        <v>1.03</v>
      </c>
      <c r="J412" s="61">
        <v>42617</v>
      </c>
      <c r="K412" s="60">
        <v>9.2550000000000008</v>
      </c>
      <c r="M412" s="61">
        <v>42799</v>
      </c>
      <c r="N412" s="60">
        <v>0.18</v>
      </c>
    </row>
    <row r="413" spans="2:14" s="11" customFormat="1" ht="13.15">
      <c r="B413" s="57">
        <v>42792</v>
      </c>
      <c r="C413" s="11">
        <v>-8.4000000000000005E-2</v>
      </c>
      <c r="D413" s="58">
        <v>-0.41699999999999998</v>
      </c>
      <c r="E413" s="59" t="e">
        <f>VLOOKUP(tblEuroYieldsPivoted[[#This Row],[Date]],$J$7:$K$910,2,FALSE)</f>
        <v>#N/A</v>
      </c>
      <c r="F413" s="60">
        <f t="shared" si="6"/>
        <v>5.2999999999999999E-2</v>
      </c>
      <c r="G413" s="11">
        <v>0.79600000000000004</v>
      </c>
      <c r="J413" s="61">
        <v>42610</v>
      </c>
      <c r="K413" s="60">
        <v>8.8629999999999995</v>
      </c>
      <c r="M413" s="61">
        <v>42792</v>
      </c>
      <c r="N413" s="60">
        <v>5.2999999999999999E-2</v>
      </c>
    </row>
    <row r="414" spans="2:14" s="11" customFormat="1" ht="13.15">
      <c r="B414" s="57">
        <v>42785</v>
      </c>
      <c r="C414" s="11">
        <v>-0.12</v>
      </c>
      <c r="D414" s="58">
        <v>-0.59499999999999997</v>
      </c>
      <c r="E414" s="59" t="e">
        <f>VLOOKUP(tblEuroYieldsPivoted[[#This Row],[Date]],$J$7:$K$910,2,FALSE)</f>
        <v>#N/A</v>
      </c>
      <c r="F414" s="60">
        <f t="shared" si="6"/>
        <v>-3.9E-2</v>
      </c>
      <c r="G414" s="11">
        <v>0.97099999999999997</v>
      </c>
      <c r="J414" s="61">
        <v>42603</v>
      </c>
      <c r="K414" s="60">
        <v>8.7569999999999997</v>
      </c>
      <c r="M414" s="61">
        <v>42785</v>
      </c>
      <c r="N414" s="60">
        <v>-3.9E-2</v>
      </c>
    </row>
    <row r="415" spans="2:14" s="11" customFormat="1" ht="13.15">
      <c r="B415" s="57">
        <v>42778</v>
      </c>
      <c r="C415" s="11">
        <v>-6.6000000000000003E-2</v>
      </c>
      <c r="D415" s="58">
        <v>-0.46100000000000002</v>
      </c>
      <c r="E415" s="59" t="e">
        <f>VLOOKUP(tblEuroYieldsPivoted[[#This Row],[Date]],$J$7:$K$910,2,FALSE)</f>
        <v>#N/A</v>
      </c>
      <c r="F415" s="60">
        <f t="shared" si="6"/>
        <v>0.10199999999999999</v>
      </c>
      <c r="G415" s="11">
        <v>0.91</v>
      </c>
      <c r="J415" s="61">
        <v>42596</v>
      </c>
      <c r="K415" s="60">
        <v>8.48</v>
      </c>
      <c r="M415" s="61">
        <v>42778</v>
      </c>
      <c r="N415" s="60">
        <v>0.10199999999999999</v>
      </c>
    </row>
    <row r="416" spans="2:14" s="11" customFormat="1" ht="13.15">
      <c r="B416" s="57">
        <v>42771</v>
      </c>
      <c r="C416" s="11">
        <v>-3.5999999999999997E-2</v>
      </c>
      <c r="D416" s="58">
        <v>-0.439</v>
      </c>
      <c r="E416" s="59" t="e">
        <f>VLOOKUP(tblEuroYieldsPivoted[[#This Row],[Date]],$J$7:$K$910,2,FALSE)</f>
        <v>#N/A</v>
      </c>
      <c r="F416" s="60">
        <f t="shared" si="6"/>
        <v>0.124</v>
      </c>
      <c r="G416" s="11">
        <v>0.91800000000000004</v>
      </c>
      <c r="J416" s="61">
        <v>42589</v>
      </c>
      <c r="K416" s="60">
        <v>8.843</v>
      </c>
      <c r="M416" s="61">
        <v>42771</v>
      </c>
      <c r="N416" s="60">
        <v>0.124</v>
      </c>
    </row>
    <row r="417" spans="2:14" s="11" customFormat="1" ht="13.15">
      <c r="B417" s="57">
        <v>42764</v>
      </c>
      <c r="C417" s="11">
        <v>-7.4999999999999997E-2</v>
      </c>
      <c r="D417" s="58">
        <v>-0.35099999999999998</v>
      </c>
      <c r="E417" s="59" t="e">
        <f>VLOOKUP(tblEuroYieldsPivoted[[#This Row],[Date]],$J$7:$K$910,2,FALSE)</f>
        <v>#N/A</v>
      </c>
      <c r="F417" s="60">
        <f t="shared" si="6"/>
        <v>0.14199999999999999</v>
      </c>
      <c r="G417" s="11">
        <v>0.88700000000000001</v>
      </c>
      <c r="J417" s="61">
        <v>42582</v>
      </c>
      <c r="K417" s="60">
        <v>9.3290000000000006</v>
      </c>
      <c r="M417" s="61">
        <v>42764</v>
      </c>
      <c r="N417" s="60">
        <v>0.14199999999999999</v>
      </c>
    </row>
    <row r="418" spans="2:14" s="11" customFormat="1" ht="13.15">
      <c r="B418" s="57">
        <v>42757</v>
      </c>
      <c r="C418" s="11">
        <v>-3.3000000000000002E-2</v>
      </c>
      <c r="D418" s="58">
        <v>-0.36399999999999999</v>
      </c>
      <c r="E418" s="59">
        <f>VLOOKUP(tblEuroYieldsPivoted[[#This Row],[Date]],$J$7:$K$910,2,FALSE)</f>
        <v>6.8079999999999998</v>
      </c>
      <c r="F418" s="60">
        <f t="shared" si="6"/>
        <v>0.153</v>
      </c>
      <c r="G418" s="11">
        <v>0.87</v>
      </c>
      <c r="J418" s="61">
        <v>42575</v>
      </c>
      <c r="K418" s="60">
        <v>9.2439999999999998</v>
      </c>
      <c r="M418" s="61">
        <v>42757</v>
      </c>
      <c r="N418" s="60">
        <v>0.153</v>
      </c>
    </row>
    <row r="419" spans="2:14" s="11" customFormat="1" ht="13.15">
      <c r="B419" s="57">
        <v>42750</v>
      </c>
      <c r="C419" s="11">
        <v>-0.13900000000000001</v>
      </c>
      <c r="D419" s="58">
        <v>-0.41199999999999998</v>
      </c>
      <c r="E419" s="59">
        <f>VLOOKUP(tblEuroYieldsPivoted[[#This Row],[Date]],$J$7:$K$910,2,FALSE)</f>
        <v>7.2789999999999999</v>
      </c>
      <c r="F419" s="60">
        <f t="shared" si="6"/>
        <v>9.5000000000000001E-2</v>
      </c>
      <c r="G419" s="11">
        <v>0.69099999999999995</v>
      </c>
      <c r="J419" s="61">
        <v>42568</v>
      </c>
      <c r="K419" s="60">
        <v>9.2949999999999999</v>
      </c>
      <c r="M419" s="61">
        <v>42750</v>
      </c>
      <c r="N419" s="60">
        <v>9.5000000000000001E-2</v>
      </c>
    </row>
    <row r="420" spans="2:14" s="11" customFormat="1" ht="13.15">
      <c r="B420" s="57">
        <v>42743</v>
      </c>
      <c r="C420" s="11">
        <v>-0.17699999999999999</v>
      </c>
      <c r="D420" s="58">
        <v>-0.47299999999999998</v>
      </c>
      <c r="E420" s="59">
        <f>VLOOKUP(tblEuroYieldsPivoted[[#This Row],[Date]],$J$7:$K$910,2,FALSE)</f>
        <v>7.3070000000000004</v>
      </c>
      <c r="F420" s="60">
        <f t="shared" si="6"/>
        <v>5.3999999999999999E-2</v>
      </c>
      <c r="G420" s="11">
        <v>0.64400000000000002</v>
      </c>
      <c r="J420" s="61">
        <v>42561</v>
      </c>
      <c r="K420" s="60">
        <v>9.1140000000000008</v>
      </c>
      <c r="M420" s="61">
        <v>42743</v>
      </c>
      <c r="N420" s="60">
        <v>5.3999999999999999E-2</v>
      </c>
    </row>
    <row r="421" spans="2:14" s="11" customFormat="1" ht="13.15">
      <c r="B421" s="57">
        <v>42736</v>
      </c>
      <c r="C421" s="11">
        <v>-0.17699999999999999</v>
      </c>
      <c r="D421" s="58">
        <v>-0.47399999999999998</v>
      </c>
      <c r="E421" s="59">
        <f>VLOOKUP(tblEuroYieldsPivoted[[#This Row],[Date]],$J$7:$K$910,2,FALSE)</f>
        <v>6.9059999999999997</v>
      </c>
      <c r="F421" s="60">
        <f t="shared" si="6"/>
        <v>6.2E-2</v>
      </c>
      <c r="G421" s="11">
        <v>0.72299999999999998</v>
      </c>
      <c r="J421" s="61">
        <v>42554</v>
      </c>
      <c r="K421" s="60">
        <v>9.3339999999999996</v>
      </c>
      <c r="M421" s="61">
        <v>42736</v>
      </c>
      <c r="N421" s="60">
        <v>6.2E-2</v>
      </c>
    </row>
    <row r="422" spans="2:14" s="11" customFormat="1" ht="13.15">
      <c r="B422" s="57">
        <v>42729</v>
      </c>
      <c r="C422" s="11">
        <v>-0.27500000000000002</v>
      </c>
      <c r="D422" s="58">
        <v>-0.53600000000000003</v>
      </c>
      <c r="E422" s="59">
        <f>VLOOKUP(tblEuroYieldsPivoted[[#This Row],[Date]],$J$7:$K$910,2,FALSE)</f>
        <v>7.7930000000000001</v>
      </c>
      <c r="F422" s="60">
        <f t="shared" si="6"/>
        <v>-0.11899999999999999</v>
      </c>
      <c r="G422" s="11">
        <v>0.60499999999999998</v>
      </c>
      <c r="J422" s="61">
        <v>42547</v>
      </c>
      <c r="K422" s="60">
        <v>8.5350000000000001</v>
      </c>
      <c r="M422" s="61">
        <v>42729</v>
      </c>
      <c r="N422" s="60">
        <v>-0.11899999999999999</v>
      </c>
    </row>
    <row r="423" spans="2:14" s="11" customFormat="1" ht="13.15">
      <c r="B423" s="57">
        <v>42722</v>
      </c>
      <c r="C423" s="11">
        <v>-0.247</v>
      </c>
      <c r="D423" s="58">
        <v>-0.52300000000000002</v>
      </c>
      <c r="E423" s="59">
        <f>VLOOKUP(tblEuroYieldsPivoted[[#This Row],[Date]],$J$7:$K$910,2,FALSE)</f>
        <v>8.0990000000000002</v>
      </c>
      <c r="F423" s="60">
        <f t="shared" si="6"/>
        <v>-6.7000000000000004E-2</v>
      </c>
      <c r="G423" s="11">
        <v>0.58799999999999997</v>
      </c>
      <c r="J423" s="61">
        <v>42540</v>
      </c>
      <c r="K423" s="60">
        <v>9.6159999999999997</v>
      </c>
      <c r="M423" s="61">
        <v>42722</v>
      </c>
      <c r="N423" s="60">
        <v>-6.7000000000000004E-2</v>
      </c>
    </row>
    <row r="424" spans="2:14" s="11" customFormat="1" ht="13.15">
      <c r="B424" s="57">
        <v>42715</v>
      </c>
      <c r="C424" s="11">
        <v>-0.20599999999999999</v>
      </c>
      <c r="D424" s="58">
        <v>-0.47899999999999998</v>
      </c>
      <c r="E424" s="59">
        <f>VLOOKUP(tblEuroYieldsPivoted[[#This Row],[Date]],$J$7:$K$910,2,FALSE)</f>
        <v>8.5719999999999992</v>
      </c>
      <c r="F424" s="60">
        <f t="shared" si="6"/>
        <v>-4.0000000000000001E-3</v>
      </c>
      <c r="G424" s="11">
        <v>0.64900000000000002</v>
      </c>
      <c r="J424" s="61">
        <v>42533</v>
      </c>
      <c r="K424" s="60">
        <v>9.6859999999999999</v>
      </c>
      <c r="M424" s="61">
        <v>42715</v>
      </c>
      <c r="N424" s="60">
        <v>-4.0000000000000001E-3</v>
      </c>
    </row>
    <row r="425" spans="2:14" s="11" customFormat="1" ht="13.15">
      <c r="B425" s="57">
        <v>42708</v>
      </c>
      <c r="C425" s="11">
        <v>-0.22700000000000001</v>
      </c>
      <c r="D425" s="58">
        <v>-0.441</v>
      </c>
      <c r="E425" s="59">
        <f>VLOOKUP(tblEuroYieldsPivoted[[#This Row],[Date]],$J$7:$K$910,2,FALSE)</f>
        <v>7.8369999999999997</v>
      </c>
      <c r="F425" s="60">
        <f t="shared" si="6"/>
        <v>5.1999999999999998E-2</v>
      </c>
      <c r="G425" s="11">
        <v>0.80900000000000005</v>
      </c>
      <c r="J425" s="61">
        <v>42526</v>
      </c>
      <c r="K425" s="60">
        <v>8.0340000000000007</v>
      </c>
      <c r="M425" s="61">
        <v>42708</v>
      </c>
      <c r="N425" s="60">
        <v>5.1999999999999998E-2</v>
      </c>
    </row>
    <row r="426" spans="2:14" s="11" customFormat="1" ht="13.15">
      <c r="B426" s="57">
        <v>42701</v>
      </c>
      <c r="C426" s="11">
        <v>-0.2</v>
      </c>
      <c r="D426" s="58">
        <v>-0.42399999999999999</v>
      </c>
      <c r="E426" s="59">
        <f>VLOOKUP(tblEuroYieldsPivoted[[#This Row],[Date]],$J$7:$K$910,2,FALSE)</f>
        <v>6.6760000000000002</v>
      </c>
      <c r="F426" s="60">
        <f t="shared" si="6"/>
        <v>-1.7000000000000001E-2</v>
      </c>
      <c r="G426" s="11">
        <v>0.84799999999999998</v>
      </c>
      <c r="J426" s="61">
        <v>42519</v>
      </c>
      <c r="K426" s="60">
        <v>7.7489999999999997</v>
      </c>
      <c r="M426" s="61">
        <v>42701</v>
      </c>
      <c r="N426" s="60">
        <v>-1.7000000000000001E-2</v>
      </c>
    </row>
    <row r="427" spans="2:14" s="11" customFormat="1" ht="13.15">
      <c r="B427" s="57">
        <v>42694</v>
      </c>
      <c r="C427" s="11">
        <v>-0.16200000000000001</v>
      </c>
      <c r="D427" s="58">
        <v>-0.436</v>
      </c>
      <c r="E427" s="59">
        <f>VLOOKUP(tblEuroYieldsPivoted[[#This Row],[Date]],$J$7:$K$910,2,FALSE)</f>
        <v>7.1980000000000004</v>
      </c>
      <c r="F427" s="60">
        <f t="shared" si="6"/>
        <v>1.7000000000000001E-2</v>
      </c>
      <c r="G427" s="11">
        <v>1</v>
      </c>
      <c r="J427" s="61">
        <v>42512</v>
      </c>
      <c r="K427" s="60">
        <v>7.3280000000000003</v>
      </c>
      <c r="M427" s="61">
        <v>42694</v>
      </c>
      <c r="N427" s="60">
        <v>1.7000000000000001E-2</v>
      </c>
    </row>
    <row r="428" spans="2:14" s="11" customFormat="1" ht="13.15">
      <c r="B428" s="57">
        <v>42687</v>
      </c>
      <c r="C428" s="11">
        <v>-0.13500000000000001</v>
      </c>
      <c r="D428" s="58">
        <v>-0.36299999999999999</v>
      </c>
      <c r="E428" s="59">
        <f>VLOOKUP(tblEuroYieldsPivoted[[#This Row],[Date]],$J$7:$K$910,2,FALSE)</f>
        <v>6.8</v>
      </c>
      <c r="F428" s="60">
        <f t="shared" si="6"/>
        <v>0.13400000000000001</v>
      </c>
      <c r="G428" s="11">
        <v>0.93899999999999995</v>
      </c>
      <c r="J428" s="61">
        <v>42505</v>
      </c>
      <c r="K428" s="60">
        <v>7.7110000000000003</v>
      </c>
      <c r="M428" s="61">
        <v>42687</v>
      </c>
      <c r="N428" s="60">
        <v>0.13400000000000001</v>
      </c>
    </row>
    <row r="429" spans="2:14" s="11" customFormat="1" ht="13.15">
      <c r="B429" s="57">
        <v>42680</v>
      </c>
      <c r="C429" s="11">
        <v>-0.105</v>
      </c>
      <c r="D429" s="58">
        <v>-0.33100000000000002</v>
      </c>
      <c r="E429" s="59">
        <f>VLOOKUP(tblEuroYieldsPivoted[[#This Row],[Date]],$J$7:$K$910,2,FALSE)</f>
        <v>7.5419999999999998</v>
      </c>
      <c r="F429" s="60">
        <f t="shared" si="6"/>
        <v>0.14199999999999999</v>
      </c>
      <c r="G429" s="11">
        <v>0.74</v>
      </c>
      <c r="J429" s="61">
        <v>42498</v>
      </c>
      <c r="K429" s="60">
        <v>7.931</v>
      </c>
      <c r="M429" s="61">
        <v>42680</v>
      </c>
      <c r="N429" s="60">
        <v>0.14199999999999999</v>
      </c>
    </row>
    <row r="430" spans="2:14" s="11" customFormat="1" ht="13.15">
      <c r="B430" s="57">
        <v>42673</v>
      </c>
      <c r="C430" s="11">
        <v>-0.27600000000000002</v>
      </c>
      <c r="D430" s="58">
        <v>-0.42599999999999999</v>
      </c>
      <c r="E430" s="59">
        <f>VLOOKUP(tblEuroYieldsPivoted[[#This Row],[Date]],$J$7:$K$910,2,FALSE)</f>
        <v>7.8449999999999998</v>
      </c>
      <c r="F430" s="60">
        <f t="shared" si="6"/>
        <v>-8.1000000000000003E-2</v>
      </c>
      <c r="G430" s="11">
        <v>0.55600000000000005</v>
      </c>
      <c r="J430" s="61">
        <v>42491</v>
      </c>
      <c r="K430" s="60">
        <v>9.6929999999999996</v>
      </c>
      <c r="M430" s="61">
        <v>42673</v>
      </c>
      <c r="N430" s="60">
        <v>-8.1000000000000003E-2</v>
      </c>
    </row>
    <row r="431" spans="2:14" s="11" customFormat="1" ht="13.15">
      <c r="B431" s="57">
        <v>42666</v>
      </c>
      <c r="C431" s="11">
        <v>-0.247</v>
      </c>
      <c r="D431" s="58">
        <v>-0.39</v>
      </c>
      <c r="E431" s="59">
        <f>VLOOKUP(tblEuroYieldsPivoted[[#This Row],[Date]],$J$7:$K$910,2,FALSE)</f>
        <v>8.6869999999999994</v>
      </c>
      <c r="F431" s="60">
        <f t="shared" si="6"/>
        <v>-8.5000000000000006E-2</v>
      </c>
      <c r="G431" s="11">
        <v>0.54800000000000004</v>
      </c>
      <c r="J431" s="61">
        <v>42484</v>
      </c>
      <c r="K431" s="60">
        <v>9.6929999999999996</v>
      </c>
      <c r="M431" s="61">
        <v>42666</v>
      </c>
      <c r="N431" s="60">
        <v>-8.5000000000000006E-2</v>
      </c>
    </row>
    <row r="432" spans="2:14" s="11" customFormat="1" ht="13.15">
      <c r="B432" s="57">
        <v>42659</v>
      </c>
      <c r="C432" s="11">
        <v>-0.36099999999999999</v>
      </c>
      <c r="D432" s="58">
        <v>-0.495</v>
      </c>
      <c r="E432" s="59">
        <f>VLOOKUP(tblEuroYieldsPivoted[[#This Row],[Date]],$J$7:$K$910,2,FALSE)</f>
        <v>8.8190000000000008</v>
      </c>
      <c r="F432" s="60">
        <f t="shared" si="6"/>
        <v>-0.19900000000000001</v>
      </c>
      <c r="G432" s="11">
        <v>0.36299999999999999</v>
      </c>
      <c r="J432" s="61">
        <v>42477</v>
      </c>
      <c r="K432" s="60">
        <v>8.8689999999999998</v>
      </c>
      <c r="M432" s="61">
        <v>42659</v>
      </c>
      <c r="N432" s="60">
        <v>-0.19900000000000001</v>
      </c>
    </row>
    <row r="433" spans="2:14" s="11" customFormat="1" ht="13.15">
      <c r="B433" s="57">
        <v>42652</v>
      </c>
      <c r="C433" s="11">
        <v>-0.33</v>
      </c>
      <c r="D433" s="58">
        <v>-0.48</v>
      </c>
      <c r="E433" s="59">
        <f>VLOOKUP(tblEuroYieldsPivoted[[#This Row],[Date]],$J$7:$K$910,2,FALSE)</f>
        <v>9.2119999999999997</v>
      </c>
      <c r="F433" s="60">
        <f t="shared" si="6"/>
        <v>-0.14799999999999999</v>
      </c>
      <c r="G433" s="11">
        <v>0.35599999999999998</v>
      </c>
      <c r="J433" s="61">
        <v>42470</v>
      </c>
      <c r="K433" s="60">
        <v>10.446</v>
      </c>
      <c r="M433" s="61">
        <v>42652</v>
      </c>
      <c r="N433" s="60">
        <v>-0.14799999999999999</v>
      </c>
    </row>
    <row r="434" spans="2:14" s="11" customFormat="1" ht="13.15">
      <c r="B434" s="57">
        <v>42645</v>
      </c>
      <c r="C434" s="11">
        <v>-0.35099999999999998</v>
      </c>
      <c r="D434" s="58">
        <v>-0.49299999999999999</v>
      </c>
      <c r="E434" s="59">
        <f>VLOOKUP(tblEuroYieldsPivoted[[#This Row],[Date]],$J$7:$K$910,2,FALSE)</f>
        <v>8.9459999999999997</v>
      </c>
      <c r="F434" s="60">
        <f t="shared" si="6"/>
        <v>-0.14299999999999999</v>
      </c>
      <c r="G434" s="11">
        <v>0.35699999999999998</v>
      </c>
      <c r="J434" s="61">
        <v>42463</v>
      </c>
      <c r="K434" s="60">
        <v>9.8190000000000008</v>
      </c>
      <c r="M434" s="61">
        <v>42645</v>
      </c>
      <c r="N434" s="60">
        <v>-0.14299999999999999</v>
      </c>
    </row>
    <row r="435" spans="2:14" s="11" customFormat="1" ht="13.15">
      <c r="B435" s="57">
        <v>42638</v>
      </c>
      <c r="C435" s="11">
        <v>-0.44400000000000001</v>
      </c>
      <c r="D435" s="58">
        <v>-0.56799999999999995</v>
      </c>
      <c r="E435" s="59">
        <f>VLOOKUP(tblEuroYieldsPivoted[[#This Row],[Date]],$J$7:$K$910,2,FALSE)</f>
        <v>9.0519999999999996</v>
      </c>
      <c r="F435" s="60">
        <f t="shared" si="6"/>
        <v>-0.22600000000000001</v>
      </c>
      <c r="G435" s="11">
        <v>0.26300000000000001</v>
      </c>
      <c r="J435" s="61">
        <v>42456</v>
      </c>
      <c r="K435" s="60">
        <v>9.0210000000000008</v>
      </c>
      <c r="M435" s="61">
        <v>42638</v>
      </c>
      <c r="N435" s="60">
        <v>-0.22600000000000001</v>
      </c>
    </row>
    <row r="436" spans="2:14" s="11" customFormat="1" ht="13.15">
      <c r="B436" s="57">
        <v>42631</v>
      </c>
      <c r="C436" s="11">
        <v>-0.41199999999999998</v>
      </c>
      <c r="D436" s="58">
        <v>-0.54600000000000004</v>
      </c>
      <c r="E436" s="59">
        <f>VLOOKUP(tblEuroYieldsPivoted[[#This Row],[Date]],$J$7:$K$910,2,FALSE)</f>
        <v>8.8659999999999997</v>
      </c>
      <c r="F436" s="60">
        <f t="shared" si="6"/>
        <v>-0.19</v>
      </c>
      <c r="G436" s="11">
        <v>0.26200000000000001</v>
      </c>
      <c r="J436" s="61">
        <v>42449</v>
      </c>
      <c r="K436" s="60">
        <v>9.7899999999999991</v>
      </c>
      <c r="M436" s="61">
        <v>42631</v>
      </c>
      <c r="N436" s="60">
        <v>-0.19</v>
      </c>
    </row>
    <row r="437" spans="2:14" s="11" customFormat="1" ht="13.15">
      <c r="B437" s="57">
        <v>42624</v>
      </c>
      <c r="C437" s="11">
        <v>-0.378</v>
      </c>
      <c r="D437" s="58">
        <v>-0.5</v>
      </c>
      <c r="E437" s="59">
        <f>VLOOKUP(tblEuroYieldsPivoted[[#This Row],[Date]],$J$7:$K$910,2,FALSE)</f>
        <v>10.234</v>
      </c>
      <c r="F437" s="60">
        <f t="shared" si="6"/>
        <v>-0.153</v>
      </c>
      <c r="G437" s="11">
        <v>0.34399999999999997</v>
      </c>
      <c r="J437" s="61">
        <v>42442</v>
      </c>
      <c r="K437" s="60">
        <v>8.9320000000000004</v>
      </c>
      <c r="M437" s="61">
        <v>42624</v>
      </c>
      <c r="N437" s="60">
        <v>-0.153</v>
      </c>
    </row>
    <row r="438" spans="2:14" s="11" customFormat="1" ht="13.15">
      <c r="B438" s="57">
        <v>42617</v>
      </c>
      <c r="C438" s="11">
        <v>-0.32500000000000001</v>
      </c>
      <c r="D438" s="58">
        <v>-0.48599999999999999</v>
      </c>
      <c r="E438" s="59">
        <f>VLOOKUP(tblEuroYieldsPivoted[[#This Row],[Date]],$J$7:$K$910,2,FALSE)</f>
        <v>9.2550000000000008</v>
      </c>
      <c r="F438" s="60">
        <f t="shared" si="6"/>
        <v>-0.13800000000000001</v>
      </c>
      <c r="G438" s="11">
        <v>0.30599999999999999</v>
      </c>
      <c r="J438" s="61">
        <v>42435</v>
      </c>
      <c r="K438" s="60">
        <v>9.5440000000000005</v>
      </c>
      <c r="M438" s="61">
        <v>42617</v>
      </c>
      <c r="N438" s="60">
        <v>-0.13800000000000001</v>
      </c>
    </row>
    <row r="439" spans="2:14" s="11" customFormat="1" ht="13.15">
      <c r="B439" s="57">
        <v>42610</v>
      </c>
      <c r="C439" s="11">
        <v>-0.36699999999999999</v>
      </c>
      <c r="D439" s="58">
        <v>-0.499</v>
      </c>
      <c r="E439" s="59">
        <f>VLOOKUP(tblEuroYieldsPivoted[[#This Row],[Date]],$J$7:$K$910,2,FALSE)</f>
        <v>8.8629999999999995</v>
      </c>
      <c r="F439" s="60">
        <f t="shared" si="6"/>
        <v>-0.10100000000000001</v>
      </c>
      <c r="G439" s="11">
        <v>0.27800000000000002</v>
      </c>
      <c r="J439" s="61">
        <v>42428</v>
      </c>
      <c r="K439" s="60">
        <v>11.772</v>
      </c>
      <c r="M439" s="61">
        <v>42610</v>
      </c>
      <c r="N439" s="60">
        <v>-0.10100000000000001</v>
      </c>
    </row>
    <row r="440" spans="2:14" s="11" customFormat="1" ht="13.15">
      <c r="B440" s="57">
        <v>42603</v>
      </c>
      <c r="C440" s="11">
        <v>-0.39800000000000002</v>
      </c>
      <c r="D440" s="58">
        <v>-0.5</v>
      </c>
      <c r="E440" s="59">
        <f>VLOOKUP(tblEuroYieldsPivoted[[#This Row],[Date]],$J$7:$K$910,2,FALSE)</f>
        <v>8.7569999999999997</v>
      </c>
      <c r="F440" s="60">
        <f t="shared" si="6"/>
        <v>-0.12</v>
      </c>
      <c r="G440" s="11">
        <v>0.22800000000000001</v>
      </c>
      <c r="J440" s="61">
        <v>42421</v>
      </c>
      <c r="K440" s="60">
        <v>13.221</v>
      </c>
      <c r="M440" s="61">
        <v>42603</v>
      </c>
      <c r="N440" s="60">
        <v>-0.12</v>
      </c>
    </row>
    <row r="441" spans="2:14" s="11" customFormat="1" ht="13.15">
      <c r="B441" s="57">
        <v>42596</v>
      </c>
      <c r="C441" s="11">
        <v>-0.38800000000000001</v>
      </c>
      <c r="D441" s="58">
        <v>-0.49399999999999999</v>
      </c>
      <c r="E441" s="59">
        <f>VLOOKUP(tblEuroYieldsPivoted[[#This Row],[Date]],$J$7:$K$910,2,FALSE)</f>
        <v>8.48</v>
      </c>
      <c r="F441" s="60">
        <f t="shared" si="6"/>
        <v>-0.122</v>
      </c>
      <c r="G441" s="11">
        <v>0.24099999999999999</v>
      </c>
      <c r="J441" s="61">
        <v>42414</v>
      </c>
      <c r="K441" s="60">
        <v>12.677</v>
      </c>
      <c r="M441" s="61">
        <v>42596</v>
      </c>
      <c r="N441" s="60">
        <v>-0.122</v>
      </c>
    </row>
    <row r="442" spans="2:14" s="11" customFormat="1" ht="13.15">
      <c r="B442" s="57">
        <v>42589</v>
      </c>
      <c r="C442" s="11">
        <v>-0.432</v>
      </c>
      <c r="D442" s="58">
        <v>-0.54600000000000004</v>
      </c>
      <c r="E442" s="59">
        <f>VLOOKUP(tblEuroYieldsPivoted[[#This Row],[Date]],$J$7:$K$910,2,FALSE)</f>
        <v>8.843</v>
      </c>
      <c r="F442" s="60">
        <f t="shared" si="6"/>
        <v>-0.33600000000000002</v>
      </c>
      <c r="G442" s="11">
        <v>0.20300000000000001</v>
      </c>
      <c r="J442" s="61">
        <v>42407</v>
      </c>
      <c r="K442" s="60">
        <v>14.564</v>
      </c>
      <c r="M442" s="61">
        <v>42589</v>
      </c>
      <c r="N442" s="60">
        <v>-0.33600000000000002</v>
      </c>
    </row>
    <row r="443" spans="2:14" s="11" customFormat="1" ht="13.15">
      <c r="B443" s="57">
        <v>42582</v>
      </c>
      <c r="C443" s="11">
        <v>-0.38800000000000001</v>
      </c>
      <c r="D443" s="58">
        <v>-0.51600000000000001</v>
      </c>
      <c r="E443" s="59">
        <f>VLOOKUP(tblEuroYieldsPivoted[[#This Row],[Date]],$J$7:$K$910,2,FALSE)</f>
        <v>9.3290000000000006</v>
      </c>
      <c r="F443" s="60">
        <f t="shared" si="6"/>
        <v>-0.254</v>
      </c>
      <c r="G443" s="11">
        <v>0.251</v>
      </c>
      <c r="J443" s="61">
        <v>42400</v>
      </c>
      <c r="K443" s="60">
        <v>12.122999999999999</v>
      </c>
      <c r="M443" s="61">
        <v>42582</v>
      </c>
      <c r="N443" s="60">
        <v>-0.254</v>
      </c>
    </row>
    <row r="444" spans="2:14" s="11" customFormat="1" ht="13.15">
      <c r="B444" s="57">
        <v>42575</v>
      </c>
      <c r="C444" s="11">
        <v>-0.39200000000000002</v>
      </c>
      <c r="D444" s="58">
        <v>-0.52700000000000002</v>
      </c>
      <c r="E444" s="59">
        <f>VLOOKUP(tblEuroYieldsPivoted[[#This Row],[Date]],$J$7:$K$910,2,FALSE)</f>
        <v>9.2439999999999998</v>
      </c>
      <c r="F444" s="60">
        <f t="shared" si="6"/>
        <v>-0.28599999999999998</v>
      </c>
      <c r="G444" s="11">
        <v>0.28799999999999998</v>
      </c>
      <c r="J444" s="61">
        <v>42393</v>
      </c>
      <c r="K444" s="60">
        <v>11.853999999999999</v>
      </c>
      <c r="M444" s="61">
        <v>42575</v>
      </c>
      <c r="N444" s="60">
        <v>-0.28599999999999998</v>
      </c>
    </row>
    <row r="445" spans="2:14" s="11" customFormat="1" ht="13.15">
      <c r="B445" s="57">
        <v>42568</v>
      </c>
      <c r="C445" s="11">
        <v>-0.33600000000000002</v>
      </c>
      <c r="D445" s="58">
        <v>-0.48599999999999999</v>
      </c>
      <c r="E445" s="59">
        <f>VLOOKUP(tblEuroYieldsPivoted[[#This Row],[Date]],$J$7:$K$910,2,FALSE)</f>
        <v>9.2949999999999999</v>
      </c>
      <c r="F445" s="60">
        <f t="shared" si="6"/>
        <v>-0.254</v>
      </c>
      <c r="G445" s="11">
        <v>0.313</v>
      </c>
      <c r="J445" s="61">
        <v>42386</v>
      </c>
      <c r="K445" s="60">
        <v>11.193</v>
      </c>
      <c r="M445" s="61">
        <v>42568</v>
      </c>
      <c r="N445" s="60">
        <v>-0.254</v>
      </c>
    </row>
    <row r="446" spans="2:14" s="11" customFormat="1" ht="13.15">
      <c r="B446" s="57">
        <v>42561</v>
      </c>
      <c r="C446" s="11">
        <v>-0.34399999999999997</v>
      </c>
      <c r="D446" s="58">
        <v>-0.54500000000000004</v>
      </c>
      <c r="E446" s="59">
        <f>VLOOKUP(tblEuroYieldsPivoted[[#This Row],[Date]],$J$7:$K$910,2,FALSE)</f>
        <v>9.1140000000000008</v>
      </c>
      <c r="F446" s="60">
        <f t="shared" si="6"/>
        <v>-0.26300000000000001</v>
      </c>
      <c r="G446" s="11">
        <v>0.33500000000000002</v>
      </c>
      <c r="J446" s="61">
        <v>42379</v>
      </c>
      <c r="K446" s="60">
        <v>9.3889999999999993</v>
      </c>
      <c r="M446" s="61">
        <v>42561</v>
      </c>
      <c r="N446" s="60">
        <v>-0.26300000000000001</v>
      </c>
    </row>
    <row r="447" spans="2:14" s="11" customFormat="1" ht="13.15">
      <c r="B447" s="57">
        <v>42554</v>
      </c>
      <c r="C447" s="11">
        <v>-0.42099999999999999</v>
      </c>
      <c r="D447" s="58">
        <v>-0.61899999999999999</v>
      </c>
      <c r="E447" s="59">
        <f>VLOOKUP(tblEuroYieldsPivoted[[#This Row],[Date]],$J$7:$K$910,2,FALSE)</f>
        <v>9.3339999999999996</v>
      </c>
      <c r="F447" s="60">
        <f t="shared" si="6"/>
        <v>-0.253</v>
      </c>
      <c r="G447" s="11">
        <v>0.29899999999999999</v>
      </c>
      <c r="J447" s="61">
        <v>42372</v>
      </c>
      <c r="K447" s="60">
        <v>8.4700000000000006</v>
      </c>
      <c r="M447" s="61">
        <v>42554</v>
      </c>
      <c r="N447" s="60">
        <v>-0.253</v>
      </c>
    </row>
    <row r="448" spans="2:14" s="11" customFormat="1" ht="13.15">
      <c r="B448" s="57">
        <v>42547</v>
      </c>
      <c r="C448" s="11">
        <v>-0.36799999999999999</v>
      </c>
      <c r="D448" s="58">
        <v>-0.56299999999999994</v>
      </c>
      <c r="E448" s="59">
        <f>VLOOKUP(tblEuroYieldsPivoted[[#This Row],[Date]],$J$7:$K$910,2,FALSE)</f>
        <v>8.5350000000000001</v>
      </c>
      <c r="F448" s="60">
        <f t="shared" si="6"/>
        <v>-0.224</v>
      </c>
      <c r="G448" s="11">
        <v>0.29399999999999998</v>
      </c>
      <c r="J448" s="61">
        <v>42365</v>
      </c>
      <c r="K448" s="60">
        <v>7.7309999999999999</v>
      </c>
      <c r="M448" s="61">
        <v>42547</v>
      </c>
      <c r="N448" s="60">
        <v>-0.224</v>
      </c>
    </row>
    <row r="449" spans="2:14" s="11" customFormat="1" ht="13.15">
      <c r="B449" s="57">
        <v>42540</v>
      </c>
      <c r="C449" s="11">
        <v>-0.25800000000000001</v>
      </c>
      <c r="D449" s="58">
        <v>-0.54</v>
      </c>
      <c r="E449" s="59">
        <f>VLOOKUP(tblEuroYieldsPivoted[[#This Row],[Date]],$J$7:$K$910,2,FALSE)</f>
        <v>9.6159999999999997</v>
      </c>
      <c r="F449" s="60">
        <f t="shared" si="6"/>
        <v>4.3999999999999997E-2</v>
      </c>
      <c r="G449" s="11">
        <v>0.49399999999999999</v>
      </c>
      <c r="J449" s="61">
        <v>42358</v>
      </c>
      <c r="K449" s="60">
        <v>7.8090000000000002</v>
      </c>
      <c r="M449" s="61">
        <v>42540</v>
      </c>
      <c r="N449" s="60">
        <v>4.3999999999999997E-2</v>
      </c>
    </row>
    <row r="450" spans="2:14" s="11" customFormat="1" ht="13.15">
      <c r="B450" s="57">
        <v>42533</v>
      </c>
      <c r="C450" s="11">
        <v>-0.192</v>
      </c>
      <c r="D450" s="58">
        <v>-0.497</v>
      </c>
      <c r="E450" s="59">
        <f>VLOOKUP(tblEuroYieldsPivoted[[#This Row],[Date]],$J$7:$K$910,2,FALSE)</f>
        <v>9.6859999999999999</v>
      </c>
      <c r="F450" s="60">
        <f t="shared" si="6"/>
        <v>0.02</v>
      </c>
      <c r="G450" s="11">
        <v>0.49099999999999999</v>
      </c>
      <c r="J450" s="61">
        <v>42351</v>
      </c>
      <c r="K450" s="60">
        <v>7.577</v>
      </c>
      <c r="M450" s="61">
        <v>42533</v>
      </c>
      <c r="N450" s="60">
        <v>0.02</v>
      </c>
    </row>
    <row r="451" spans="2:14" s="11" customFormat="1" ht="13.15">
      <c r="B451" s="57">
        <v>42526</v>
      </c>
      <c r="C451" s="11">
        <v>-0.19500000000000001</v>
      </c>
      <c r="D451" s="58">
        <v>-0.42699999999999999</v>
      </c>
      <c r="E451" s="59">
        <f>VLOOKUP(tblEuroYieldsPivoted[[#This Row],[Date]],$J$7:$K$910,2,FALSE)</f>
        <v>8.0340000000000007</v>
      </c>
      <c r="F451" s="60">
        <f t="shared" si="6"/>
        <v>-6.8000000000000005E-2</v>
      </c>
      <c r="G451" s="11">
        <v>0.42499999999999999</v>
      </c>
      <c r="J451" s="61">
        <v>42344</v>
      </c>
      <c r="K451" s="60">
        <v>8.4939999999999998</v>
      </c>
      <c r="M451" s="61">
        <v>42526</v>
      </c>
      <c r="N451" s="60">
        <v>-6.8000000000000005E-2</v>
      </c>
    </row>
    <row r="452" spans="2:14" s="11" customFormat="1" ht="13.15">
      <c r="B452" s="57">
        <v>42519</v>
      </c>
      <c r="C452" s="11">
        <v>-0.19</v>
      </c>
      <c r="D452" s="58">
        <v>-0.40799999999999997</v>
      </c>
      <c r="E452" s="59">
        <f>VLOOKUP(tblEuroYieldsPivoted[[#This Row],[Date]],$J$7:$K$910,2,FALSE)</f>
        <v>7.7489999999999997</v>
      </c>
      <c r="F452" s="60">
        <f t="shared" si="6"/>
        <v>-7.1999999999999995E-2</v>
      </c>
      <c r="G452" s="11">
        <v>0.432</v>
      </c>
      <c r="J452" s="61">
        <v>42337</v>
      </c>
      <c r="K452" s="60">
        <v>8.4250000000000007</v>
      </c>
      <c r="M452" s="61">
        <v>42519</v>
      </c>
      <c r="N452" s="60">
        <v>-7.1999999999999995E-2</v>
      </c>
    </row>
    <row r="453" spans="2:14" s="11" customFormat="1" ht="13.15">
      <c r="B453" s="57">
        <v>42512</v>
      </c>
      <c r="C453" s="11">
        <v>-0.182</v>
      </c>
      <c r="D453" s="58">
        <v>-0.379</v>
      </c>
      <c r="E453" s="59">
        <f>VLOOKUP(tblEuroYieldsPivoted[[#This Row],[Date]],$J$7:$K$910,2,FALSE)</f>
        <v>7.3280000000000003</v>
      </c>
      <c r="F453" s="60">
        <f t="shared" si="6"/>
        <v>-6.0999999999999999E-2</v>
      </c>
      <c r="G453" s="11">
        <v>0.438</v>
      </c>
      <c r="J453" s="61">
        <v>42330</v>
      </c>
      <c r="K453" s="60">
        <v>7.1280000000000001</v>
      </c>
      <c r="M453" s="61">
        <v>42512</v>
      </c>
      <c r="N453" s="60">
        <v>-6.0999999999999999E-2</v>
      </c>
    </row>
    <row r="454" spans="2:14" s="11" customFormat="1" ht="13.15">
      <c r="B454" s="57">
        <v>42505</v>
      </c>
      <c r="C454" s="11">
        <v>-0.14699999999999999</v>
      </c>
      <c r="D454" s="58">
        <v>-0.35</v>
      </c>
      <c r="E454" s="59">
        <f>VLOOKUP(tblEuroYieldsPivoted[[#This Row],[Date]],$J$7:$K$910,2,FALSE)</f>
        <v>7.7110000000000003</v>
      </c>
      <c r="F454" s="60">
        <f t="shared" si="6"/>
        <v>2E-3</v>
      </c>
      <c r="G454" s="11">
        <v>0.51700000000000002</v>
      </c>
      <c r="J454" s="61">
        <v>42323</v>
      </c>
      <c r="K454" s="60">
        <v>6.9189999999999996</v>
      </c>
      <c r="M454" s="61">
        <v>42505</v>
      </c>
      <c r="N454" s="60">
        <v>2E-3</v>
      </c>
    </row>
    <row r="455" spans="2:14" s="11" customFormat="1" ht="13.15">
      <c r="B455" s="57">
        <v>42498</v>
      </c>
      <c r="C455" s="11">
        <v>-0.17</v>
      </c>
      <c r="D455" s="58">
        <v>-0.376</v>
      </c>
      <c r="E455" s="59">
        <f>VLOOKUP(tblEuroYieldsPivoted[[#This Row],[Date]],$J$7:$K$910,2,FALSE)</f>
        <v>7.931</v>
      </c>
      <c r="F455" s="60">
        <f t="shared" si="6"/>
        <v>-2.5999999999999999E-2</v>
      </c>
      <c r="G455" s="11">
        <v>0.502</v>
      </c>
      <c r="J455" s="61">
        <v>42316</v>
      </c>
      <c r="K455" s="60">
        <v>6.9329999999999998</v>
      </c>
      <c r="M455" s="61">
        <v>42498</v>
      </c>
      <c r="N455" s="60">
        <v>-2.5999999999999999E-2</v>
      </c>
    </row>
    <row r="456" spans="2:14" s="11" customFormat="1" ht="13.15">
      <c r="B456" s="57">
        <v>42491</v>
      </c>
      <c r="C456" s="11">
        <v>-0.16</v>
      </c>
      <c r="D456" s="58">
        <v>-0.373</v>
      </c>
      <c r="E456" s="59">
        <f>VLOOKUP(tblEuroYieldsPivoted[[#This Row],[Date]],$J$7:$K$910,2,FALSE)</f>
        <v>9.6929999999999996</v>
      </c>
      <c r="F456" s="60">
        <f t="shared" si="6"/>
        <v>1.0999999999999999E-2</v>
      </c>
      <c r="G456" s="11">
        <v>0.35899999999999999</v>
      </c>
      <c r="J456" s="61">
        <v>42309</v>
      </c>
      <c r="K456" s="60">
        <v>7.375</v>
      </c>
      <c r="M456" s="61">
        <v>42491</v>
      </c>
      <c r="N456" s="60">
        <v>1.0999999999999999E-2</v>
      </c>
    </row>
    <row r="457" spans="2:14" s="11" customFormat="1" ht="13.15">
      <c r="B457" s="57">
        <v>42484</v>
      </c>
      <c r="C457" s="11">
        <v>-7.2999999999999995E-2</v>
      </c>
      <c r="D457" s="58">
        <v>-0.28100000000000003</v>
      </c>
      <c r="E457" s="59">
        <f>VLOOKUP(tblEuroYieldsPivoted[[#This Row],[Date]],$J$7:$K$910,2,FALSE)</f>
        <v>9.6929999999999996</v>
      </c>
      <c r="F457" s="60">
        <f t="shared" ref="F457:F520" si="7">VLOOKUP(B457,$M$8:$N$901,2,FALSE)</f>
        <v>3.1E-2</v>
      </c>
      <c r="G457" s="11">
        <v>0.40300000000000002</v>
      </c>
      <c r="J457" s="61">
        <v>42302</v>
      </c>
      <c r="K457" s="60">
        <v>7.766</v>
      </c>
      <c r="M457" s="61">
        <v>42484</v>
      </c>
      <c r="N457" s="60">
        <v>3.1E-2</v>
      </c>
    </row>
    <row r="458" spans="2:14" s="11" customFormat="1" ht="13.15">
      <c r="B458" s="57">
        <v>42477</v>
      </c>
      <c r="C458" s="11">
        <v>-0.16500000000000001</v>
      </c>
      <c r="D458" s="58">
        <v>-0.32700000000000001</v>
      </c>
      <c r="E458" s="59">
        <f>VLOOKUP(tblEuroYieldsPivoted[[#This Row],[Date]],$J$7:$K$910,2,FALSE)</f>
        <v>8.8689999999999998</v>
      </c>
      <c r="F458" s="60">
        <f t="shared" si="7"/>
        <v>2.5000000000000001E-2</v>
      </c>
      <c r="G458" s="11">
        <v>0.41099999999999998</v>
      </c>
      <c r="J458" s="61">
        <v>42295</v>
      </c>
      <c r="K458" s="60">
        <v>7.3220000000000001</v>
      </c>
      <c r="M458" s="61">
        <v>42477</v>
      </c>
      <c r="N458" s="60">
        <v>2.5000000000000001E-2</v>
      </c>
    </row>
    <row r="459" spans="2:14" s="11" customFormat="1" ht="13.15">
      <c r="B459" s="57">
        <v>42470</v>
      </c>
      <c r="C459" s="11">
        <v>-0.21199999999999999</v>
      </c>
      <c r="D459" s="58">
        <v>-0.378</v>
      </c>
      <c r="E459" s="59">
        <f>VLOOKUP(tblEuroYieldsPivoted[[#This Row],[Date]],$J$7:$K$910,2,FALSE)</f>
        <v>10.446</v>
      </c>
      <c r="F459" s="60">
        <f t="shared" si="7"/>
        <v>-1.6E-2</v>
      </c>
      <c r="G459" s="11">
        <v>0.35</v>
      </c>
      <c r="J459" s="61">
        <v>42288</v>
      </c>
      <c r="K459" s="60">
        <v>8.3979999999999997</v>
      </c>
      <c r="M459" s="61">
        <v>42470</v>
      </c>
      <c r="N459" s="60">
        <v>-1.6E-2</v>
      </c>
    </row>
    <row r="460" spans="2:14" s="11" customFormat="1" ht="13.15">
      <c r="B460" s="57">
        <v>42463</v>
      </c>
      <c r="C460" s="11">
        <v>-0.23</v>
      </c>
      <c r="D460" s="58">
        <v>-0.39100000000000001</v>
      </c>
      <c r="E460" s="59">
        <f>VLOOKUP(tblEuroYieldsPivoted[[#This Row],[Date]],$J$7:$K$910,2,FALSE)</f>
        <v>9.8190000000000008</v>
      </c>
      <c r="F460" s="60">
        <f t="shared" si="7"/>
        <v>-7.0000000000000001E-3</v>
      </c>
      <c r="G460" s="11">
        <v>0.34899999999999998</v>
      </c>
      <c r="J460" s="61">
        <v>42281</v>
      </c>
      <c r="K460" s="60">
        <v>8.3729999999999993</v>
      </c>
      <c r="M460" s="61">
        <v>42463</v>
      </c>
      <c r="N460" s="60">
        <v>-7.0000000000000001E-3</v>
      </c>
    </row>
    <row r="461" spans="2:14" s="11" customFormat="1" ht="13.15">
      <c r="B461" s="57">
        <v>42456</v>
      </c>
      <c r="C461" s="11">
        <v>-0.20300000000000001</v>
      </c>
      <c r="D461" s="58">
        <v>-0.32600000000000001</v>
      </c>
      <c r="E461" s="59">
        <f>VLOOKUP(tblEuroYieldsPivoted[[#This Row],[Date]],$J$7:$K$910,2,FALSE)</f>
        <v>9.0210000000000008</v>
      </c>
      <c r="F461" s="60">
        <f t="shared" si="7"/>
        <v>2.1000000000000001E-2</v>
      </c>
      <c r="G461" s="11">
        <v>0.27300000000000002</v>
      </c>
      <c r="J461" s="61">
        <v>42274</v>
      </c>
      <c r="K461" s="60">
        <v>8.9870000000000001</v>
      </c>
      <c r="M461" s="61">
        <v>42456</v>
      </c>
      <c r="N461" s="60">
        <v>2.1000000000000001E-2</v>
      </c>
    </row>
    <row r="462" spans="2:14" s="11" customFormat="1" ht="13.15">
      <c r="B462" s="57">
        <v>42449</v>
      </c>
      <c r="C462" s="11">
        <v>-0.17299999999999999</v>
      </c>
      <c r="D462" s="58">
        <v>-0.308</v>
      </c>
      <c r="E462" s="59">
        <f>VLOOKUP(tblEuroYieldsPivoted[[#This Row],[Date]],$J$7:$K$910,2,FALSE)</f>
        <v>9.7899999999999991</v>
      </c>
      <c r="F462" s="60">
        <f t="shared" si="7"/>
        <v>7.0999999999999994E-2</v>
      </c>
      <c r="G462" s="11">
        <v>0.34100000000000003</v>
      </c>
      <c r="J462" s="61">
        <v>42267</v>
      </c>
      <c r="K462" s="60">
        <v>9.4039999999999999</v>
      </c>
      <c r="M462" s="61">
        <v>42449</v>
      </c>
      <c r="N462" s="60">
        <v>7.0999999999999994E-2</v>
      </c>
    </row>
    <row r="463" spans="2:14" s="11" customFormat="1" ht="13.15">
      <c r="B463" s="57">
        <v>42442</v>
      </c>
      <c r="C463" s="11">
        <v>-0.161</v>
      </c>
      <c r="D463" s="58">
        <v>-0.29099999999999998</v>
      </c>
      <c r="E463" s="59">
        <f>VLOOKUP(tblEuroYieldsPivoted[[#This Row],[Date]],$J$7:$K$910,2,FALSE)</f>
        <v>8.9320000000000004</v>
      </c>
      <c r="F463" s="60">
        <f t="shared" si="7"/>
        <v>3.2000000000000001E-2</v>
      </c>
      <c r="G463" s="11">
        <v>0.28599999999999998</v>
      </c>
      <c r="J463" s="61">
        <v>42260</v>
      </c>
      <c r="K463" s="60">
        <v>9.1890000000000001</v>
      </c>
      <c r="M463" s="61">
        <v>42442</v>
      </c>
      <c r="N463" s="60">
        <v>3.2000000000000001E-2</v>
      </c>
    </row>
    <row r="464" spans="2:14" s="11" customFormat="1" ht="13.15">
      <c r="B464" s="57">
        <v>42435</v>
      </c>
      <c r="C464" s="11">
        <v>-0.157</v>
      </c>
      <c r="D464" s="58">
        <v>-0.27200000000000002</v>
      </c>
      <c r="E464" s="59">
        <f>VLOOKUP(tblEuroYieldsPivoted[[#This Row],[Date]],$J$7:$K$910,2,FALSE)</f>
        <v>9.5440000000000005</v>
      </c>
      <c r="F464" s="60">
        <f t="shared" si="7"/>
        <v>5.7000000000000002E-2</v>
      </c>
      <c r="G464" s="11">
        <v>0.317</v>
      </c>
      <c r="J464" s="61">
        <v>42253</v>
      </c>
      <c r="K464" s="60">
        <v>9.9469999999999992</v>
      </c>
      <c r="M464" s="61">
        <v>42435</v>
      </c>
      <c r="N464" s="60">
        <v>5.7000000000000002E-2</v>
      </c>
    </row>
    <row r="465" spans="2:14" s="11" customFormat="1" ht="13.15">
      <c r="B465" s="57">
        <v>42428</v>
      </c>
      <c r="C465" s="11">
        <v>-0.17799999999999999</v>
      </c>
      <c r="D465" s="58">
        <v>-0.34300000000000003</v>
      </c>
      <c r="E465" s="59">
        <f>VLOOKUP(tblEuroYieldsPivoted[[#This Row],[Date]],$J$7:$K$910,2,FALSE)</f>
        <v>11.772</v>
      </c>
      <c r="F465" s="60">
        <f t="shared" si="7"/>
        <v>4.2000000000000003E-2</v>
      </c>
      <c r="G465" s="11">
        <v>0.38600000000000001</v>
      </c>
      <c r="J465" s="61">
        <v>42246</v>
      </c>
      <c r="K465" s="60">
        <v>10.113</v>
      </c>
      <c r="M465" s="61">
        <v>42428</v>
      </c>
      <c r="N465" s="60">
        <v>4.2000000000000003E-2</v>
      </c>
    </row>
    <row r="466" spans="2:14" s="11" customFormat="1" ht="13.15">
      <c r="B466" s="57">
        <v>42421</v>
      </c>
      <c r="C466" s="11">
        <v>-0.19900000000000001</v>
      </c>
      <c r="D466" s="58">
        <v>-0.36799999999999999</v>
      </c>
      <c r="E466" s="59">
        <f>VLOOKUP(tblEuroYieldsPivoted[[#This Row],[Date]],$J$7:$K$910,2,FALSE)</f>
        <v>13.221</v>
      </c>
      <c r="F466" s="60">
        <f t="shared" si="7"/>
        <v>8.9999999999999993E-3</v>
      </c>
      <c r="G466" s="11">
        <v>0.48299999999999998</v>
      </c>
      <c r="J466" s="61">
        <v>42239</v>
      </c>
      <c r="K466" s="60">
        <v>10.747</v>
      </c>
      <c r="M466" s="61">
        <v>42421</v>
      </c>
      <c r="N466" s="60">
        <v>8.9999999999999993E-3</v>
      </c>
    </row>
    <row r="467" spans="2:14" s="11" customFormat="1" ht="13.15">
      <c r="B467" s="57">
        <v>42414</v>
      </c>
      <c r="C467" s="11">
        <v>-0.156</v>
      </c>
      <c r="D467" s="58">
        <v>-0.32300000000000001</v>
      </c>
      <c r="E467" s="59">
        <f>VLOOKUP(tblEuroYieldsPivoted[[#This Row],[Date]],$J$7:$K$910,2,FALSE)</f>
        <v>12.677</v>
      </c>
      <c r="F467" s="60">
        <f t="shared" si="7"/>
        <v>2.1999999999999999E-2</v>
      </c>
      <c r="G467" s="11">
        <v>0.53900000000000003</v>
      </c>
      <c r="J467" s="61">
        <v>42232</v>
      </c>
      <c r="K467" s="60">
        <v>11.923</v>
      </c>
      <c r="M467" s="61">
        <v>42414</v>
      </c>
      <c r="N467" s="60">
        <v>2.1999999999999999E-2</v>
      </c>
    </row>
    <row r="468" spans="2:14" s="11" customFormat="1" ht="13.15">
      <c r="B468" s="57">
        <v>42407</v>
      </c>
      <c r="C468" s="11">
        <v>-0.108</v>
      </c>
      <c r="D468" s="58">
        <v>-0.28000000000000003</v>
      </c>
      <c r="E468" s="59">
        <f>VLOOKUP(tblEuroYieldsPivoted[[#This Row],[Date]],$J$7:$K$910,2,FALSE)</f>
        <v>14.564</v>
      </c>
      <c r="F468" s="60">
        <f t="shared" si="7"/>
        <v>8.7999999999999995E-2</v>
      </c>
      <c r="G468" s="11">
        <v>0.60599999999999998</v>
      </c>
      <c r="J468" s="61">
        <v>42225</v>
      </c>
      <c r="K468" s="60">
        <v>11.956</v>
      </c>
      <c r="M468" s="61">
        <v>42407</v>
      </c>
      <c r="N468" s="60">
        <v>8.7999999999999995E-2</v>
      </c>
    </row>
    <row r="469" spans="2:14" s="11" customFormat="1" ht="13.15">
      <c r="B469" s="57">
        <v>42400</v>
      </c>
      <c r="C469" s="11">
        <v>-0.128</v>
      </c>
      <c r="D469" s="58">
        <v>-0.311</v>
      </c>
      <c r="E469" s="59">
        <f>VLOOKUP(tblEuroYieldsPivoted[[#This Row],[Date]],$J$7:$K$910,2,FALSE)</f>
        <v>12.122999999999999</v>
      </c>
      <c r="F469" s="60">
        <f t="shared" si="7"/>
        <v>1.2E-2</v>
      </c>
      <c r="G469" s="11">
        <v>0.502</v>
      </c>
      <c r="J469" s="61">
        <v>42218</v>
      </c>
      <c r="K469" s="60">
        <v>17.116</v>
      </c>
      <c r="M469" s="61">
        <v>42400</v>
      </c>
      <c r="N469" s="60">
        <v>1.2E-2</v>
      </c>
    </row>
    <row r="470" spans="2:14" s="11" customFormat="1" ht="13.15">
      <c r="B470" s="57">
        <v>42393</v>
      </c>
      <c r="C470" s="11">
        <v>-0.13200000000000001</v>
      </c>
      <c r="D470" s="58">
        <v>-0.30299999999999999</v>
      </c>
      <c r="E470" s="59">
        <f>VLOOKUP(tblEuroYieldsPivoted[[#This Row],[Date]],$J$7:$K$910,2,FALSE)</f>
        <v>11.853999999999999</v>
      </c>
      <c r="F470" s="60">
        <f t="shared" si="7"/>
        <v>-3.4000000000000002E-2</v>
      </c>
      <c r="G470" s="11">
        <v>0.42899999999999999</v>
      </c>
      <c r="J470" s="61">
        <v>42211</v>
      </c>
      <c r="K470" s="60">
        <v>17.795000000000002</v>
      </c>
      <c r="M470" s="61">
        <v>42393</v>
      </c>
      <c r="N470" s="60">
        <v>-3.4000000000000002E-2</v>
      </c>
    </row>
    <row r="471" spans="2:14" s="11" customFormat="1" ht="13.15">
      <c r="B471" s="57">
        <v>42386</v>
      </c>
      <c r="C471" s="11">
        <v>-2.5999999999999999E-2</v>
      </c>
      <c r="D471" s="58">
        <v>-0.22800000000000001</v>
      </c>
      <c r="E471" s="59">
        <f>VLOOKUP(tblEuroYieldsPivoted[[#This Row],[Date]],$J$7:$K$910,2,FALSE)</f>
        <v>11.193</v>
      </c>
      <c r="F471" s="60">
        <f t="shared" si="7"/>
        <v>4.0000000000000001E-3</v>
      </c>
      <c r="G471" s="11">
        <v>0.53500000000000003</v>
      </c>
      <c r="J471" s="61">
        <v>42204</v>
      </c>
      <c r="K471" s="60">
        <v>16.262</v>
      </c>
      <c r="M471" s="61">
        <v>42386</v>
      </c>
      <c r="N471" s="60">
        <v>4.0000000000000001E-3</v>
      </c>
    </row>
    <row r="472" spans="2:14" s="11" customFormat="1" ht="13.15">
      <c r="B472" s="57">
        <v>42379</v>
      </c>
      <c r="C472" s="11">
        <v>3.5000000000000003E-2</v>
      </c>
      <c r="D472" s="58">
        <v>-0.161</v>
      </c>
      <c r="E472" s="59">
        <f>VLOOKUP(tblEuroYieldsPivoted[[#This Row],[Date]],$J$7:$K$910,2,FALSE)</f>
        <v>9.3889999999999993</v>
      </c>
      <c r="F472" s="60">
        <f t="shared" si="7"/>
        <v>6.5000000000000002E-2</v>
      </c>
      <c r="G472" s="11">
        <v>0.55300000000000005</v>
      </c>
      <c r="J472" s="61">
        <v>42197</v>
      </c>
      <c r="K472" s="60">
        <v>16.672999999999998</v>
      </c>
      <c r="M472" s="61">
        <v>42379</v>
      </c>
      <c r="N472" s="60">
        <v>6.5000000000000002E-2</v>
      </c>
    </row>
    <row r="473" spans="2:14" s="11" customFormat="1" ht="13.15">
      <c r="B473" s="57">
        <v>42372</v>
      </c>
      <c r="C473" s="11">
        <v>4.1000000000000002E-2</v>
      </c>
      <c r="D473" s="58">
        <v>-0.13600000000000001</v>
      </c>
      <c r="E473" s="59">
        <f>VLOOKUP(tblEuroYieldsPivoted[[#This Row],[Date]],$J$7:$K$910,2,FALSE)</f>
        <v>8.4700000000000006</v>
      </c>
      <c r="F473" s="60">
        <f t="shared" si="7"/>
        <v>5.3999999999999999E-2</v>
      </c>
      <c r="G473" s="11">
        <v>0.55000000000000004</v>
      </c>
      <c r="J473" s="61">
        <v>42190</v>
      </c>
      <c r="K473" s="60">
        <v>22.074000000000002</v>
      </c>
      <c r="M473" s="61">
        <v>42372</v>
      </c>
      <c r="N473" s="60">
        <v>5.3999999999999999E-2</v>
      </c>
    </row>
    <row r="474" spans="2:14" s="11" customFormat="1" ht="13.15">
      <c r="B474" s="57">
        <v>42365</v>
      </c>
      <c r="C474" s="11">
        <v>9.1999999999999998E-2</v>
      </c>
      <c r="D474" s="58">
        <v>-3.7999999999999999E-2</v>
      </c>
      <c r="E474" s="59">
        <f>VLOOKUP(tblEuroYieldsPivoted[[#This Row],[Date]],$J$7:$K$910,2,FALSE)</f>
        <v>7.7309999999999999</v>
      </c>
      <c r="F474" s="60">
        <f t="shared" si="7"/>
        <v>0.151</v>
      </c>
      <c r="G474" s="11">
        <v>0.621</v>
      </c>
      <c r="J474" s="61">
        <v>42183</v>
      </c>
      <c r="K474" s="60">
        <v>23.803999999999998</v>
      </c>
      <c r="M474" s="61">
        <v>42365</v>
      </c>
      <c r="N474" s="60">
        <v>0.151</v>
      </c>
    </row>
    <row r="475" spans="2:14" s="11" customFormat="1" ht="13.15">
      <c r="B475" s="57">
        <v>42358</v>
      </c>
      <c r="C475" s="11">
        <v>0.104</v>
      </c>
      <c r="D475" s="58">
        <v>-3.6999999999999998E-2</v>
      </c>
      <c r="E475" s="59">
        <f>VLOOKUP(tblEuroYieldsPivoted[[#This Row],[Date]],$J$7:$K$910,2,FALSE)</f>
        <v>7.8090000000000002</v>
      </c>
      <c r="F475" s="60">
        <f t="shared" si="7"/>
        <v>0.16200000000000001</v>
      </c>
      <c r="G475" s="11">
        <v>0.65600000000000003</v>
      </c>
      <c r="J475" s="61">
        <v>42176</v>
      </c>
      <c r="K475" s="60">
        <v>15.557</v>
      </c>
      <c r="M475" s="61">
        <v>42358</v>
      </c>
      <c r="N475" s="60">
        <v>0.16200000000000001</v>
      </c>
    </row>
    <row r="476" spans="2:14" s="11" customFormat="1" ht="13.15">
      <c r="B476" s="57">
        <v>42351</v>
      </c>
      <c r="C476" s="11">
        <v>5.8000000000000003E-2</v>
      </c>
      <c r="D476" s="58">
        <v>-9.6000000000000002E-2</v>
      </c>
      <c r="E476" s="59">
        <f>VLOOKUP(tblEuroYieldsPivoted[[#This Row],[Date]],$J$7:$K$910,2,FALSE)</f>
        <v>7.577</v>
      </c>
      <c r="F476" s="60">
        <f t="shared" si="7"/>
        <v>0.128</v>
      </c>
      <c r="G476" s="11">
        <v>0.61499999999999999</v>
      </c>
      <c r="J476" s="61">
        <v>42169</v>
      </c>
      <c r="K476" s="60">
        <v>19.131</v>
      </c>
      <c r="M476" s="61">
        <v>42351</v>
      </c>
      <c r="N476" s="60">
        <v>0.128</v>
      </c>
    </row>
    <row r="477" spans="2:14" s="11" customFormat="1" ht="13.15">
      <c r="B477" s="57">
        <v>42344</v>
      </c>
      <c r="C477" s="11">
        <v>2.8000000000000001E-2</v>
      </c>
      <c r="D477" s="58">
        <v>-0.108</v>
      </c>
      <c r="E477" s="59">
        <f>VLOOKUP(tblEuroYieldsPivoted[[#This Row],[Date]],$J$7:$K$910,2,FALSE)</f>
        <v>8.4939999999999998</v>
      </c>
      <c r="F477" s="60">
        <f t="shared" si="7"/>
        <v>9.2999999999999999E-2</v>
      </c>
      <c r="G477" s="11">
        <v>0.59199999999999997</v>
      </c>
      <c r="J477" s="61">
        <v>42162</v>
      </c>
      <c r="K477" s="60">
        <v>17.568999999999999</v>
      </c>
      <c r="M477" s="61">
        <v>42344</v>
      </c>
      <c r="N477" s="60">
        <v>9.2999999999999999E-2</v>
      </c>
    </row>
    <row r="478" spans="2:14" s="11" customFormat="1" ht="13.15">
      <c r="B478" s="57">
        <v>42337</v>
      </c>
      <c r="C478" s="11">
        <v>0.153</v>
      </c>
      <c r="D478" s="58">
        <v>-2E-3</v>
      </c>
      <c r="E478" s="59">
        <f>VLOOKUP(tblEuroYieldsPivoted[[#This Row],[Date]],$J$7:$K$910,2,FALSE)</f>
        <v>8.4250000000000007</v>
      </c>
      <c r="F478" s="60">
        <f t="shared" si="7"/>
        <v>0.188</v>
      </c>
      <c r="G478" s="11">
        <v>0.64700000000000002</v>
      </c>
      <c r="J478" s="61">
        <v>42155</v>
      </c>
      <c r="K478" s="60">
        <v>17.213000000000001</v>
      </c>
      <c r="M478" s="61">
        <v>42337</v>
      </c>
      <c r="N478" s="60">
        <v>0.188</v>
      </c>
    </row>
    <row r="479" spans="2:14" s="11" customFormat="1" ht="13.15">
      <c r="B479" s="57">
        <v>42330</v>
      </c>
      <c r="C479" s="11">
        <v>-0.02</v>
      </c>
      <c r="D479" s="58">
        <v>-0.192</v>
      </c>
      <c r="E479" s="59">
        <f>VLOOKUP(tblEuroYieldsPivoted[[#This Row],[Date]],$J$7:$K$910,2,FALSE)</f>
        <v>7.1280000000000001</v>
      </c>
      <c r="F479" s="60">
        <f t="shared" si="7"/>
        <v>2.1000000000000001E-2</v>
      </c>
      <c r="G479" s="11">
        <v>0.438</v>
      </c>
      <c r="J479" s="61">
        <v>42148</v>
      </c>
      <c r="K479" s="60">
        <v>16.077999999999999</v>
      </c>
      <c r="M479" s="61">
        <v>42330</v>
      </c>
      <c r="N479" s="60">
        <v>2.1000000000000001E-2</v>
      </c>
    </row>
    <row r="480" spans="2:14" s="11" customFormat="1" ht="13.15">
      <c r="B480" s="57">
        <v>42323</v>
      </c>
      <c r="C480" s="11">
        <v>1.9E-2</v>
      </c>
      <c r="D480" s="58">
        <v>-0.14899999999999999</v>
      </c>
      <c r="E480" s="59">
        <f>VLOOKUP(tblEuroYieldsPivoted[[#This Row],[Date]],$J$7:$K$910,2,FALSE)</f>
        <v>6.9189999999999996</v>
      </c>
      <c r="F480" s="60">
        <f t="shared" si="7"/>
        <v>8.5000000000000006E-2</v>
      </c>
      <c r="G480" s="11">
        <v>0.52500000000000002</v>
      </c>
      <c r="J480" s="61">
        <v>42141</v>
      </c>
      <c r="K480" s="60">
        <v>16.59</v>
      </c>
      <c r="M480" s="61">
        <v>42323</v>
      </c>
      <c r="N480" s="60">
        <v>8.5000000000000006E-2</v>
      </c>
    </row>
    <row r="481" spans="2:14" s="11" customFormat="1" ht="13.15">
      <c r="B481" s="57">
        <v>42316</v>
      </c>
      <c r="C481" s="11">
        <v>5.1999999999999998E-2</v>
      </c>
      <c r="D481" s="58">
        <v>-0.10100000000000001</v>
      </c>
      <c r="E481" s="59">
        <f>VLOOKUP(tblEuroYieldsPivoted[[#This Row],[Date]],$J$7:$K$910,2,FALSE)</f>
        <v>6.9329999999999998</v>
      </c>
      <c r="F481" s="60">
        <f t="shared" si="7"/>
        <v>0.14199999999999999</v>
      </c>
      <c r="G481" s="11">
        <v>0.54700000000000004</v>
      </c>
      <c r="J481" s="61">
        <v>42134</v>
      </c>
      <c r="K481" s="60">
        <v>14.946999999999999</v>
      </c>
      <c r="M481" s="61">
        <v>42316</v>
      </c>
      <c r="N481" s="60">
        <v>0.14199999999999999</v>
      </c>
    </row>
    <row r="482" spans="2:14" s="11" customFormat="1" ht="13.15">
      <c r="B482" s="57">
        <v>42309</v>
      </c>
      <c r="C482" s="11">
        <v>0.17100000000000001</v>
      </c>
      <c r="D482" s="58">
        <v>0.01</v>
      </c>
      <c r="E482" s="59">
        <f>VLOOKUP(tblEuroYieldsPivoted[[#This Row],[Date]],$J$7:$K$910,2,FALSE)</f>
        <v>7.375</v>
      </c>
      <c r="F482" s="60">
        <f t="shared" si="7"/>
        <v>0.24299999999999999</v>
      </c>
      <c r="G482" s="11">
        <v>0.72699999999999998</v>
      </c>
      <c r="J482" s="61">
        <v>42127</v>
      </c>
      <c r="K482" s="60">
        <v>14.907999999999999</v>
      </c>
      <c r="M482" s="61">
        <v>42309</v>
      </c>
      <c r="N482" s="60">
        <v>0.24299999999999999</v>
      </c>
    </row>
    <row r="483" spans="2:14" s="11" customFormat="1" ht="13.15">
      <c r="B483" s="57">
        <v>42302</v>
      </c>
      <c r="C483" s="11">
        <v>0.10199999999999999</v>
      </c>
      <c r="D483" s="58">
        <v>-7.4999999999999997E-2</v>
      </c>
      <c r="E483" s="59">
        <f>VLOOKUP(tblEuroYieldsPivoted[[#This Row],[Date]],$J$7:$K$910,2,FALSE)</f>
        <v>7.766</v>
      </c>
      <c r="F483" s="60">
        <f t="shared" si="7"/>
        <v>0.19400000000000001</v>
      </c>
      <c r="G483" s="11">
        <v>0.50600000000000001</v>
      </c>
      <c r="J483" s="61">
        <v>42120</v>
      </c>
      <c r="K483" s="60">
        <v>15.558</v>
      </c>
      <c r="M483" s="61">
        <v>42302</v>
      </c>
      <c r="N483" s="60">
        <v>0.19400000000000001</v>
      </c>
    </row>
    <row r="484" spans="2:14" s="11" customFormat="1" ht="13.15">
      <c r="B484" s="57">
        <v>42295</v>
      </c>
      <c r="C484" s="11">
        <v>8.4000000000000005E-2</v>
      </c>
      <c r="D484" s="58">
        <v>-9.6000000000000002E-2</v>
      </c>
      <c r="E484" s="59">
        <f>VLOOKUP(tblEuroYieldsPivoted[[#This Row],[Date]],$J$7:$K$910,2,FALSE)</f>
        <v>7.3220000000000001</v>
      </c>
      <c r="F484" s="60">
        <f t="shared" si="7"/>
        <v>0.108</v>
      </c>
      <c r="G484" s="11">
        <v>0.51400000000000001</v>
      </c>
      <c r="J484" s="61">
        <v>42113</v>
      </c>
      <c r="K484" s="60">
        <v>18.231000000000002</v>
      </c>
      <c r="M484" s="61">
        <v>42295</v>
      </c>
      <c r="N484" s="60">
        <v>0.108</v>
      </c>
    </row>
    <row r="485" spans="2:14" s="11" customFormat="1" ht="13.15">
      <c r="B485" s="57">
        <v>42288</v>
      </c>
      <c r="C485" s="11">
        <v>8.7999999999999995E-2</v>
      </c>
      <c r="D485" s="58">
        <v>-3.4000000000000002E-2</v>
      </c>
      <c r="E485" s="59">
        <f>VLOOKUP(tblEuroYieldsPivoted[[#This Row],[Date]],$J$7:$K$910,2,FALSE)</f>
        <v>8.3979999999999997</v>
      </c>
      <c r="F485" s="60">
        <f t="shared" si="7"/>
        <v>0.188</v>
      </c>
      <c r="G485" s="11">
        <v>0.66</v>
      </c>
      <c r="J485" s="61">
        <v>42106</v>
      </c>
      <c r="K485" s="60">
        <v>18.655999999999999</v>
      </c>
      <c r="M485" s="61">
        <v>42288</v>
      </c>
      <c r="N485" s="60">
        <v>0.188</v>
      </c>
    </row>
    <row r="486" spans="2:14" s="11" customFormat="1" ht="13.15">
      <c r="B486" s="57">
        <v>42281</v>
      </c>
      <c r="C486" s="11">
        <v>0.13500000000000001</v>
      </c>
      <c r="D486" s="58">
        <v>1.4E-2</v>
      </c>
      <c r="E486" s="59">
        <f>VLOOKUP(tblEuroYieldsPivoted[[#This Row],[Date]],$J$7:$K$910,2,FALSE)</f>
        <v>8.3729999999999993</v>
      </c>
      <c r="F486" s="60">
        <f t="shared" si="7"/>
        <v>0.22900000000000001</v>
      </c>
      <c r="G486" s="11">
        <v>0.68799999999999994</v>
      </c>
      <c r="J486" s="61">
        <v>42099</v>
      </c>
      <c r="K486" s="60">
        <v>15.302</v>
      </c>
      <c r="M486" s="61">
        <v>42281</v>
      </c>
      <c r="N486" s="60">
        <v>0.22900000000000001</v>
      </c>
    </row>
    <row r="487" spans="2:14" s="11" customFormat="1" ht="13.15">
      <c r="B487" s="57">
        <v>42274</v>
      </c>
      <c r="C487" s="11">
        <v>0.08</v>
      </c>
      <c r="D487" s="58">
        <v>-4.7E-2</v>
      </c>
      <c r="E487" s="59">
        <f>VLOOKUP(tblEuroYieldsPivoted[[#This Row],[Date]],$J$7:$K$910,2,FALSE)</f>
        <v>8.9870000000000001</v>
      </c>
      <c r="F487" s="60">
        <f t="shared" si="7"/>
        <v>0.21</v>
      </c>
      <c r="G487" s="11">
        <v>0.67400000000000004</v>
      </c>
      <c r="J487" s="61">
        <v>42092</v>
      </c>
      <c r="K487" s="60">
        <v>17.722999999999999</v>
      </c>
      <c r="M487" s="61">
        <v>42274</v>
      </c>
      <c r="N487" s="60">
        <v>0.21</v>
      </c>
    </row>
    <row r="488" spans="2:14" s="11" customFormat="1" ht="13.15">
      <c r="B488" s="57">
        <v>42267</v>
      </c>
      <c r="C488" s="11">
        <v>0.159</v>
      </c>
      <c r="D488" s="58">
        <v>2.7E-2</v>
      </c>
      <c r="E488" s="59">
        <f>VLOOKUP(tblEuroYieldsPivoted[[#This Row],[Date]],$J$7:$K$910,2,FALSE)</f>
        <v>9.4039999999999999</v>
      </c>
      <c r="F488" s="60">
        <f t="shared" si="7"/>
        <v>0.30299999999999999</v>
      </c>
      <c r="G488" s="11">
        <v>0.77800000000000002</v>
      </c>
      <c r="J488" s="61">
        <v>42085</v>
      </c>
      <c r="K488" s="60">
        <v>15.994</v>
      </c>
      <c r="M488" s="61">
        <v>42267</v>
      </c>
      <c r="N488" s="60">
        <v>0.30299999999999999</v>
      </c>
    </row>
    <row r="489" spans="2:14" s="11" customFormat="1" ht="13.15">
      <c r="B489" s="57">
        <v>42260</v>
      </c>
      <c r="C489" s="11">
        <v>0.16900000000000001</v>
      </c>
      <c r="D489" s="58">
        <v>4.3999999999999997E-2</v>
      </c>
      <c r="E489" s="59">
        <f>VLOOKUP(tblEuroYieldsPivoted[[#This Row],[Date]],$J$7:$K$910,2,FALSE)</f>
        <v>9.1890000000000001</v>
      </c>
      <c r="F489" s="60">
        <f t="shared" si="7"/>
        <v>0.29399999999999998</v>
      </c>
      <c r="G489" s="11">
        <v>0.77100000000000002</v>
      </c>
      <c r="J489" s="61">
        <v>42078</v>
      </c>
      <c r="K489" s="60">
        <v>16.728000000000002</v>
      </c>
      <c r="M489" s="61">
        <v>42260</v>
      </c>
      <c r="N489" s="60">
        <v>0.29399999999999998</v>
      </c>
    </row>
    <row r="490" spans="2:14" s="11" customFormat="1" ht="13.15">
      <c r="B490" s="57">
        <v>42253</v>
      </c>
      <c r="C490" s="11">
        <v>0.17299999999999999</v>
      </c>
      <c r="D490" s="58">
        <v>2.7E-2</v>
      </c>
      <c r="E490" s="59">
        <f>VLOOKUP(tblEuroYieldsPivoted[[#This Row],[Date]],$J$7:$K$910,2,FALSE)</f>
        <v>9.9469999999999992</v>
      </c>
      <c r="F490" s="60">
        <f t="shared" si="7"/>
        <v>0.36</v>
      </c>
      <c r="G490" s="11">
        <v>0.78700000000000003</v>
      </c>
      <c r="J490" s="61">
        <v>42071</v>
      </c>
      <c r="K490" s="60">
        <v>15.404</v>
      </c>
      <c r="M490" s="61">
        <v>42253</v>
      </c>
      <c r="N490" s="60">
        <v>0.36</v>
      </c>
    </row>
    <row r="491" spans="2:14" s="11" customFormat="1" ht="13.15">
      <c r="B491" s="57">
        <v>42246</v>
      </c>
      <c r="C491" s="11">
        <v>0.186</v>
      </c>
      <c r="D491" s="58">
        <v>5.2999999999999999E-2</v>
      </c>
      <c r="E491" s="59">
        <f>VLOOKUP(tblEuroYieldsPivoted[[#This Row],[Date]],$J$7:$K$910,2,FALSE)</f>
        <v>10.113</v>
      </c>
      <c r="F491" s="60">
        <f t="shared" si="7"/>
        <v>0.36799999999999999</v>
      </c>
      <c r="G491" s="11">
        <v>0.83899999999999997</v>
      </c>
      <c r="J491" s="61">
        <v>42064</v>
      </c>
      <c r="K491" s="60">
        <v>12.128</v>
      </c>
      <c r="M491" s="61">
        <v>42246</v>
      </c>
      <c r="N491" s="60">
        <v>0.36799999999999999</v>
      </c>
    </row>
    <row r="492" spans="2:14" s="11" customFormat="1" ht="13.15">
      <c r="B492" s="57">
        <v>42239</v>
      </c>
      <c r="C492" s="11">
        <v>0.24199999999999999</v>
      </c>
      <c r="D492" s="58">
        <v>9.2999999999999999E-2</v>
      </c>
      <c r="E492" s="59">
        <f>VLOOKUP(tblEuroYieldsPivoted[[#This Row],[Date]],$J$7:$K$910,2,FALSE)</f>
        <v>10.747</v>
      </c>
      <c r="F492" s="60">
        <f t="shared" si="7"/>
        <v>0.41699999999999998</v>
      </c>
      <c r="G492" s="11">
        <v>0.89800000000000002</v>
      </c>
      <c r="J492" s="61">
        <v>42057</v>
      </c>
      <c r="K492" s="60">
        <v>12.891</v>
      </c>
      <c r="M492" s="61">
        <v>42239</v>
      </c>
      <c r="N492" s="60">
        <v>0.41699999999999998</v>
      </c>
    </row>
    <row r="493" spans="2:14" s="11" customFormat="1" ht="13.15">
      <c r="B493" s="57">
        <v>42232</v>
      </c>
      <c r="C493" s="11">
        <v>0.17100000000000001</v>
      </c>
      <c r="D493" s="58">
        <v>-7.0000000000000001E-3</v>
      </c>
      <c r="E493" s="59">
        <f>VLOOKUP(tblEuroYieldsPivoted[[#This Row],[Date]],$J$7:$K$910,2,FALSE)</f>
        <v>11.923</v>
      </c>
      <c r="F493" s="60">
        <f t="shared" si="7"/>
        <v>0.38300000000000001</v>
      </c>
      <c r="G493" s="11">
        <v>0.86899999999999999</v>
      </c>
      <c r="J493" s="61">
        <v>42050</v>
      </c>
      <c r="K493" s="60">
        <v>14.353999999999999</v>
      </c>
      <c r="M493" s="61">
        <v>42232</v>
      </c>
      <c r="N493" s="60">
        <v>0.38300000000000001</v>
      </c>
    </row>
    <row r="494" spans="2:14" s="11" customFormat="1" ht="13.15">
      <c r="B494" s="57">
        <v>42225</v>
      </c>
      <c r="C494" s="11">
        <v>0.16300000000000001</v>
      </c>
      <c r="D494" s="58">
        <v>3.5999999999999997E-2</v>
      </c>
      <c r="E494" s="59">
        <f>VLOOKUP(tblEuroYieldsPivoted[[#This Row],[Date]],$J$7:$K$910,2,FALSE)</f>
        <v>11.956</v>
      </c>
      <c r="F494" s="60">
        <f t="shared" si="7"/>
        <v>0.34</v>
      </c>
      <c r="G494" s="11">
        <v>0.79100000000000004</v>
      </c>
      <c r="J494" s="61">
        <v>42043</v>
      </c>
      <c r="K494" s="60">
        <v>12.978999999999999</v>
      </c>
      <c r="M494" s="61">
        <v>42225</v>
      </c>
      <c r="N494" s="60">
        <v>0.34</v>
      </c>
    </row>
    <row r="495" spans="2:14" s="11" customFormat="1" ht="13.15">
      <c r="B495" s="57">
        <v>42218</v>
      </c>
      <c r="C495" s="11">
        <v>0.158</v>
      </c>
      <c r="D495" s="58">
        <v>2.7E-2</v>
      </c>
      <c r="E495" s="59">
        <f>VLOOKUP(tblEuroYieldsPivoted[[#This Row],[Date]],$J$7:$K$910,2,FALSE)</f>
        <v>17.116</v>
      </c>
      <c r="F495" s="60">
        <f t="shared" si="7"/>
        <v>0.29299999999999998</v>
      </c>
      <c r="G495" s="11">
        <v>0.78900000000000003</v>
      </c>
      <c r="J495" s="61">
        <v>42036</v>
      </c>
      <c r="K495" s="60">
        <v>14.250999999999999</v>
      </c>
      <c r="M495" s="61">
        <v>42218</v>
      </c>
      <c r="N495" s="60">
        <v>0.29299999999999998</v>
      </c>
    </row>
    <row r="496" spans="2:14" s="11" customFormat="1" ht="13.15">
      <c r="B496" s="57">
        <v>42211</v>
      </c>
      <c r="C496" s="11">
        <v>0.182</v>
      </c>
      <c r="D496" s="58">
        <v>4.8000000000000001E-2</v>
      </c>
      <c r="E496" s="59">
        <f>VLOOKUP(tblEuroYieldsPivoted[[#This Row],[Date]],$J$7:$K$910,2,FALSE)</f>
        <v>17.795000000000002</v>
      </c>
      <c r="F496" s="60">
        <f t="shared" si="7"/>
        <v>0.32300000000000001</v>
      </c>
      <c r="G496" s="11">
        <v>0.79100000000000004</v>
      </c>
      <c r="J496" s="61">
        <v>42029</v>
      </c>
      <c r="K496" s="60">
        <v>15.045</v>
      </c>
      <c r="M496" s="61">
        <v>42211</v>
      </c>
      <c r="N496" s="60">
        <v>0.32300000000000001</v>
      </c>
    </row>
    <row r="497" spans="2:14" s="11" customFormat="1" ht="13.15">
      <c r="B497" s="57">
        <v>42204</v>
      </c>
      <c r="C497" s="11">
        <v>0.19600000000000001</v>
      </c>
      <c r="D497" s="58">
        <v>0.08</v>
      </c>
      <c r="E497" s="59">
        <f>VLOOKUP(tblEuroYieldsPivoted[[#This Row],[Date]],$J$7:$K$910,2,FALSE)</f>
        <v>16.262</v>
      </c>
      <c r="F497" s="60">
        <f t="shared" si="7"/>
        <v>0.40699999999999997</v>
      </c>
      <c r="G497" s="11">
        <v>0.86399999999999999</v>
      </c>
      <c r="J497" s="61">
        <v>42022</v>
      </c>
      <c r="K497" s="60">
        <v>9.2360000000000007</v>
      </c>
      <c r="M497" s="61">
        <v>42204</v>
      </c>
      <c r="N497" s="60">
        <v>0.40699999999999997</v>
      </c>
    </row>
    <row r="498" spans="2:14" s="11" customFormat="1" ht="13.15">
      <c r="B498" s="57">
        <v>42197</v>
      </c>
      <c r="C498" s="11">
        <v>0.27</v>
      </c>
      <c r="D498" s="58">
        <v>0.127</v>
      </c>
      <c r="E498" s="59">
        <f>VLOOKUP(tblEuroYieldsPivoted[[#This Row],[Date]],$J$7:$K$910,2,FALSE)</f>
        <v>16.672999999999998</v>
      </c>
      <c r="F498" s="60">
        <f t="shared" si="7"/>
        <v>0.48399999999999999</v>
      </c>
      <c r="G498" s="11">
        <v>0.92</v>
      </c>
      <c r="J498" s="61">
        <v>42015</v>
      </c>
      <c r="K498" s="60">
        <v>10.210000000000001</v>
      </c>
      <c r="M498" s="61">
        <v>42197</v>
      </c>
      <c r="N498" s="60">
        <v>0.48399999999999999</v>
      </c>
    </row>
    <row r="499" spans="2:14" s="11" customFormat="1" ht="13.15">
      <c r="B499" s="57">
        <v>42190</v>
      </c>
      <c r="C499" s="11">
        <v>0.36699999999999999</v>
      </c>
      <c r="D499" s="58">
        <v>0.22600000000000001</v>
      </c>
      <c r="E499" s="59">
        <f>VLOOKUP(tblEuroYieldsPivoted[[#This Row],[Date]],$J$7:$K$910,2,FALSE)</f>
        <v>22.074000000000002</v>
      </c>
      <c r="F499" s="60">
        <f t="shared" si="7"/>
        <v>0.63600000000000001</v>
      </c>
      <c r="G499" s="11">
        <v>1.119</v>
      </c>
      <c r="J499" s="61">
        <v>42008</v>
      </c>
      <c r="K499" s="60">
        <v>11.596</v>
      </c>
      <c r="M499" s="61">
        <v>42190</v>
      </c>
      <c r="N499" s="60">
        <v>0.63600000000000001</v>
      </c>
    </row>
    <row r="500" spans="2:14" s="11" customFormat="1" ht="13.15">
      <c r="B500" s="57">
        <v>42183</v>
      </c>
      <c r="C500" s="11">
        <v>0.33600000000000002</v>
      </c>
      <c r="D500" s="58">
        <v>0.128</v>
      </c>
      <c r="E500" s="59">
        <f>VLOOKUP(tblEuroYieldsPivoted[[#This Row],[Date]],$J$7:$K$910,2,FALSE)</f>
        <v>23.803999999999998</v>
      </c>
      <c r="F500" s="60">
        <f t="shared" si="7"/>
        <v>0.57499999999999996</v>
      </c>
      <c r="G500" s="11">
        <v>1.254</v>
      </c>
      <c r="J500" s="61">
        <v>42001</v>
      </c>
      <c r="K500" s="60">
        <v>10.214</v>
      </c>
      <c r="M500" s="61">
        <v>42183</v>
      </c>
      <c r="N500" s="60">
        <v>0.57499999999999996</v>
      </c>
    </row>
    <row r="501" spans="2:14" s="11" customFormat="1" ht="13.15">
      <c r="B501" s="57">
        <v>42176</v>
      </c>
      <c r="C501" s="11">
        <v>0.38500000000000001</v>
      </c>
      <c r="D501" s="58">
        <v>0.17</v>
      </c>
      <c r="E501" s="59">
        <f>VLOOKUP(tblEuroYieldsPivoted[[#This Row],[Date]],$J$7:$K$910,2,FALSE)</f>
        <v>15.557</v>
      </c>
      <c r="F501" s="60">
        <f t="shared" si="7"/>
        <v>0.63900000000000001</v>
      </c>
      <c r="G501" s="11">
        <v>1.0629999999999999</v>
      </c>
      <c r="J501" s="61">
        <v>41994</v>
      </c>
      <c r="K501" s="60">
        <v>9.173</v>
      </c>
      <c r="M501" s="61">
        <v>42176</v>
      </c>
      <c r="N501" s="60">
        <v>0.63900000000000001</v>
      </c>
    </row>
    <row r="502" spans="2:14" s="11" customFormat="1" ht="13.15">
      <c r="B502" s="57">
        <v>42169</v>
      </c>
      <c r="C502" s="11">
        <v>0.34799999999999998</v>
      </c>
      <c r="D502" s="58">
        <v>0.107</v>
      </c>
      <c r="E502" s="59">
        <f>VLOOKUP(tblEuroYieldsPivoted[[#This Row],[Date]],$J$7:$K$910,2,FALSE)</f>
        <v>19.131</v>
      </c>
      <c r="F502" s="60">
        <f t="shared" si="7"/>
        <v>0.65900000000000003</v>
      </c>
      <c r="G502" s="11">
        <v>1.2669999999999999</v>
      </c>
      <c r="J502" s="61">
        <v>41987</v>
      </c>
      <c r="K502" s="60">
        <v>8.8670000000000009</v>
      </c>
      <c r="M502" s="61">
        <v>42169</v>
      </c>
      <c r="N502" s="60">
        <v>0.65900000000000003</v>
      </c>
    </row>
    <row r="503" spans="2:14" s="11" customFormat="1" ht="13.15">
      <c r="B503" s="57">
        <v>42162</v>
      </c>
      <c r="C503" s="11">
        <v>0.378</v>
      </c>
      <c r="D503" s="58">
        <v>0.16900000000000001</v>
      </c>
      <c r="E503" s="59">
        <f>VLOOKUP(tblEuroYieldsPivoted[[#This Row],[Date]],$J$7:$K$910,2,FALSE)</f>
        <v>17.568999999999999</v>
      </c>
      <c r="F503" s="60">
        <f t="shared" si="7"/>
        <v>0.64900000000000002</v>
      </c>
      <c r="G503" s="11">
        <v>1.236</v>
      </c>
      <c r="J503" s="61">
        <v>41980</v>
      </c>
      <c r="K503" s="60">
        <v>9.8040000000000003</v>
      </c>
      <c r="M503" s="61">
        <v>42162</v>
      </c>
      <c r="N503" s="60">
        <v>0.64900000000000002</v>
      </c>
    </row>
    <row r="504" spans="2:14" s="11" customFormat="1" ht="13.15">
      <c r="B504" s="57">
        <v>42155</v>
      </c>
      <c r="C504" s="11">
        <v>0.33500000000000002</v>
      </c>
      <c r="D504" s="58">
        <v>0.17199999999999999</v>
      </c>
      <c r="E504" s="59">
        <f>VLOOKUP(tblEuroYieldsPivoted[[#This Row],[Date]],$J$7:$K$910,2,FALSE)</f>
        <v>17.213000000000001</v>
      </c>
      <c r="F504" s="60">
        <f t="shared" si="7"/>
        <v>0.67300000000000004</v>
      </c>
      <c r="G504" s="11">
        <v>1.1040000000000001</v>
      </c>
      <c r="J504" s="61">
        <v>41973</v>
      </c>
      <c r="K504" s="60">
        <v>6.3390000000000004</v>
      </c>
      <c r="M504" s="61">
        <v>42155</v>
      </c>
      <c r="N504" s="60">
        <v>0.67300000000000004</v>
      </c>
    </row>
    <row r="505" spans="2:14" s="11" customFormat="1" ht="13.15">
      <c r="B505" s="57">
        <v>42148</v>
      </c>
      <c r="C505" s="11">
        <v>0.155</v>
      </c>
      <c r="D505" s="58">
        <v>1E-3</v>
      </c>
      <c r="E505" s="59">
        <f>VLOOKUP(tblEuroYieldsPivoted[[#This Row],[Date]],$J$7:$K$910,2,FALSE)</f>
        <v>16.077999999999999</v>
      </c>
      <c r="F505" s="60">
        <f t="shared" si="7"/>
        <v>0.42</v>
      </c>
      <c r="G505" s="11">
        <v>0.83499999999999996</v>
      </c>
      <c r="J505" s="61">
        <v>41966</v>
      </c>
      <c r="K505" s="60">
        <v>7.1740000000000004</v>
      </c>
      <c r="M505" s="61">
        <v>42148</v>
      </c>
      <c r="N505" s="60">
        <v>0.42</v>
      </c>
    </row>
    <row r="506" spans="2:14" s="11" customFormat="1" ht="13.15">
      <c r="B506" s="57">
        <v>42141</v>
      </c>
      <c r="C506" s="11">
        <v>0.217</v>
      </c>
      <c r="D506" s="58">
        <v>6.2E-2</v>
      </c>
      <c r="E506" s="59">
        <f>VLOOKUP(tblEuroYieldsPivoted[[#This Row],[Date]],$J$7:$K$910,2,FALSE)</f>
        <v>16.59</v>
      </c>
      <c r="F506" s="60">
        <f t="shared" si="7"/>
        <v>0.46100000000000002</v>
      </c>
      <c r="G506" s="11">
        <v>0.76200000000000001</v>
      </c>
      <c r="J506" s="61">
        <v>41959</v>
      </c>
      <c r="K506" s="60">
        <v>6.83</v>
      </c>
      <c r="M506" s="61">
        <v>42141</v>
      </c>
      <c r="N506" s="60">
        <v>0.46100000000000002</v>
      </c>
    </row>
    <row r="507" spans="2:14" s="11" customFormat="1" ht="13.15">
      <c r="B507" s="57">
        <v>42134</v>
      </c>
      <c r="C507" s="11">
        <v>0.24299999999999999</v>
      </c>
      <c r="D507" s="58">
        <v>8.7999999999999995E-2</v>
      </c>
      <c r="E507" s="59">
        <f>VLOOKUP(tblEuroYieldsPivoted[[#This Row],[Date]],$J$7:$K$910,2,FALSE)</f>
        <v>14.946999999999999</v>
      </c>
      <c r="F507" s="60">
        <f t="shared" si="7"/>
        <v>0.436</v>
      </c>
      <c r="G507" s="11">
        <v>0.73899999999999999</v>
      </c>
      <c r="J507" s="61">
        <v>41952</v>
      </c>
      <c r="K507" s="60">
        <v>7.0679999999999996</v>
      </c>
      <c r="M507" s="61">
        <v>42134</v>
      </c>
      <c r="N507" s="60">
        <v>0.436</v>
      </c>
    </row>
    <row r="508" spans="2:14" s="11" customFormat="1" ht="13.15">
      <c r="B508" s="57">
        <v>42127</v>
      </c>
      <c r="C508" s="11">
        <v>0.187</v>
      </c>
      <c r="D508" s="58">
        <v>5.8000000000000003E-2</v>
      </c>
      <c r="E508" s="59">
        <f>VLOOKUP(tblEuroYieldsPivoted[[#This Row],[Date]],$J$7:$K$910,2,FALSE)</f>
        <v>14.907999999999999</v>
      </c>
      <c r="F508" s="60">
        <f t="shared" si="7"/>
        <v>0.46100000000000002</v>
      </c>
      <c r="G508" s="11">
        <v>0.746</v>
      </c>
      <c r="J508" s="61">
        <v>41945</v>
      </c>
      <c r="K508" s="60">
        <v>7.0250000000000004</v>
      </c>
      <c r="M508" s="61">
        <v>42127</v>
      </c>
      <c r="N508" s="60">
        <v>0.46100000000000002</v>
      </c>
    </row>
    <row r="509" spans="2:14" s="11" customFormat="1" ht="13.15">
      <c r="B509" s="57">
        <v>42120</v>
      </c>
      <c r="C509" s="11">
        <v>0.14699999999999999</v>
      </c>
      <c r="D509" s="58">
        <v>8.0000000000000002E-3</v>
      </c>
      <c r="E509" s="59">
        <f>VLOOKUP(tblEuroYieldsPivoted[[#This Row],[Date]],$J$7:$K$910,2,FALSE)</f>
        <v>15.558</v>
      </c>
      <c r="F509" s="60">
        <f t="shared" si="7"/>
        <v>0.307</v>
      </c>
      <c r="G509" s="11">
        <v>0.67800000000000005</v>
      </c>
      <c r="J509" s="61">
        <v>41938</v>
      </c>
      <c r="K509" s="60">
        <v>7.1859999999999999</v>
      </c>
      <c r="M509" s="61">
        <v>42120</v>
      </c>
      <c r="N509" s="60">
        <v>0.307</v>
      </c>
    </row>
    <row r="510" spans="2:14" s="11" customFormat="1" ht="13.15">
      <c r="B510" s="57">
        <v>42113</v>
      </c>
      <c r="C510" s="11">
        <v>1.4999999999999999E-2</v>
      </c>
      <c r="D510" s="58">
        <v>-9.8000000000000004E-2</v>
      </c>
      <c r="E510" s="59">
        <f>VLOOKUP(tblEuroYieldsPivoted[[#This Row],[Date]],$J$7:$K$910,2,FALSE)</f>
        <v>18.231000000000002</v>
      </c>
      <c r="F510" s="60">
        <f t="shared" si="7"/>
        <v>0.21</v>
      </c>
      <c r="G510" s="11">
        <v>0.64500000000000002</v>
      </c>
      <c r="J510" s="61">
        <v>41931</v>
      </c>
      <c r="K510" s="60">
        <v>6.2279999999999998</v>
      </c>
      <c r="M510" s="61">
        <v>42113</v>
      </c>
      <c r="N510" s="60">
        <v>0.21</v>
      </c>
    </row>
    <row r="511" spans="2:14" s="11" customFormat="1" ht="13.15">
      <c r="B511" s="57">
        <v>42106</v>
      </c>
      <c r="C511" s="11">
        <v>-3.0000000000000001E-3</v>
      </c>
      <c r="D511" s="58">
        <v>-0.153</v>
      </c>
      <c r="E511" s="59">
        <f>VLOOKUP(tblEuroYieldsPivoted[[#This Row],[Date]],$J$7:$K$910,2,FALSE)</f>
        <v>18.655999999999999</v>
      </c>
      <c r="F511" s="60">
        <f t="shared" si="7"/>
        <v>0.14000000000000001</v>
      </c>
      <c r="G511" s="11">
        <v>0.68600000000000005</v>
      </c>
      <c r="J511" s="61">
        <v>41924</v>
      </c>
      <c r="K511" s="60">
        <v>7.141</v>
      </c>
      <c r="M511" s="61">
        <v>42106</v>
      </c>
      <c r="N511" s="60">
        <v>0.14000000000000001</v>
      </c>
    </row>
    <row r="512" spans="2:14" s="11" customFormat="1" ht="13.15">
      <c r="B512" s="57">
        <v>42099</v>
      </c>
      <c r="C512" s="11">
        <v>5.0000000000000001E-3</v>
      </c>
      <c r="D512" s="58">
        <v>-0.13100000000000001</v>
      </c>
      <c r="E512" s="59">
        <f>VLOOKUP(tblEuroYieldsPivoted[[#This Row],[Date]],$J$7:$K$910,2,FALSE)</f>
        <v>15.302</v>
      </c>
      <c r="F512" s="60">
        <f t="shared" si="7"/>
        <v>0.20399999999999999</v>
      </c>
      <c r="G512" s="11">
        <v>0.53400000000000003</v>
      </c>
      <c r="J512" s="61">
        <v>41917</v>
      </c>
      <c r="K512" s="60">
        <v>4.7229999999999999</v>
      </c>
      <c r="M512" s="61">
        <v>42099</v>
      </c>
      <c r="N512" s="60">
        <v>0.20399999999999999</v>
      </c>
    </row>
    <row r="513" spans="2:14" s="11" customFormat="1" ht="13.15">
      <c r="B513" s="57">
        <v>42092</v>
      </c>
      <c r="C513" s="11">
        <v>7.0000000000000001E-3</v>
      </c>
      <c r="D513" s="58">
        <v>-9.1999999999999998E-2</v>
      </c>
      <c r="E513" s="59">
        <f>VLOOKUP(tblEuroYieldsPivoted[[#This Row],[Date]],$J$7:$K$910,2,FALSE)</f>
        <v>17.722999999999999</v>
      </c>
      <c r="F513" s="60">
        <f t="shared" si="7"/>
        <v>0.251</v>
      </c>
      <c r="G513" s="11">
        <v>0.56799999999999995</v>
      </c>
      <c r="J513" s="61">
        <v>41910</v>
      </c>
      <c r="K513" s="60">
        <v>4.6660000000000004</v>
      </c>
      <c r="M513" s="61">
        <v>42092</v>
      </c>
      <c r="N513" s="60">
        <v>0.251</v>
      </c>
    </row>
    <row r="514" spans="2:14" s="11" customFormat="1" ht="13.15">
      <c r="B514" s="57">
        <v>42085</v>
      </c>
      <c r="C514" s="11">
        <v>1.4999999999999999E-2</v>
      </c>
      <c r="D514" s="58">
        <v>-9.0999999999999998E-2</v>
      </c>
      <c r="E514" s="59">
        <f>VLOOKUP(tblEuroYieldsPivoted[[#This Row],[Date]],$J$7:$K$910,2,FALSE)</f>
        <v>15.994</v>
      </c>
      <c r="F514" s="60">
        <f t="shared" si="7"/>
        <v>0.26100000000000001</v>
      </c>
      <c r="G514" s="11">
        <v>0.64700000000000002</v>
      </c>
      <c r="J514" s="61">
        <v>41903</v>
      </c>
      <c r="K514" s="60">
        <v>4.633</v>
      </c>
      <c r="M514" s="61">
        <v>42085</v>
      </c>
      <c r="N514" s="60">
        <v>0.26100000000000001</v>
      </c>
    </row>
    <row r="515" spans="2:14" s="11" customFormat="1" ht="13.15">
      <c r="B515" s="57">
        <v>42078</v>
      </c>
      <c r="C515" s="11">
        <v>-1E-3</v>
      </c>
      <c r="D515" s="58">
        <v>-0.108</v>
      </c>
      <c r="E515" s="59">
        <f>VLOOKUP(tblEuroYieldsPivoted[[#This Row],[Date]],$J$7:$K$910,2,FALSE)</f>
        <v>16.728000000000002</v>
      </c>
      <c r="F515" s="60">
        <f t="shared" si="7"/>
        <v>0.23599999999999999</v>
      </c>
      <c r="G515" s="11">
        <v>0.57199999999999995</v>
      </c>
      <c r="J515" s="61">
        <v>41896</v>
      </c>
      <c r="K515" s="60">
        <v>4.2480000000000002</v>
      </c>
      <c r="M515" s="61">
        <v>42078</v>
      </c>
      <c r="N515" s="60">
        <v>0.23599999999999999</v>
      </c>
    </row>
    <row r="516" spans="2:14" s="11" customFormat="1" ht="13.15">
      <c r="B516" s="57">
        <v>42071</v>
      </c>
      <c r="C516" s="11">
        <v>4.0000000000000001E-3</v>
      </c>
      <c r="D516" s="58">
        <v>-8.6999999999999994E-2</v>
      </c>
      <c r="E516" s="59">
        <f>VLOOKUP(tblEuroYieldsPivoted[[#This Row],[Date]],$J$7:$K$910,2,FALSE)</f>
        <v>15.404</v>
      </c>
      <c r="F516" s="60">
        <f t="shared" si="7"/>
        <v>0.25900000000000001</v>
      </c>
      <c r="G516" s="11">
        <v>0.50900000000000001</v>
      </c>
      <c r="J516" s="61">
        <v>41889</v>
      </c>
      <c r="K516" s="60">
        <v>4.2290000000000001</v>
      </c>
      <c r="M516" s="61">
        <v>42071</v>
      </c>
      <c r="N516" s="60">
        <v>0.25900000000000001</v>
      </c>
    </row>
    <row r="517" spans="2:14" s="11" customFormat="1" ht="13.15">
      <c r="B517" s="57">
        <v>42064</v>
      </c>
      <c r="C517" s="11">
        <v>3.1E-2</v>
      </c>
      <c r="D517" s="58">
        <v>-4.9000000000000002E-2</v>
      </c>
      <c r="E517" s="59">
        <f>VLOOKUP(tblEuroYieldsPivoted[[#This Row],[Date]],$J$7:$K$910,2,FALSE)</f>
        <v>12.128</v>
      </c>
      <c r="F517" s="60">
        <f t="shared" si="7"/>
        <v>0.29599999999999999</v>
      </c>
      <c r="G517" s="11">
        <v>0.54400000000000004</v>
      </c>
      <c r="J517" s="61">
        <v>41882</v>
      </c>
      <c r="K517" s="60">
        <v>3.798</v>
      </c>
      <c r="M517" s="61">
        <v>42064</v>
      </c>
      <c r="N517" s="60">
        <v>0.29599999999999999</v>
      </c>
    </row>
    <row r="518" spans="2:14" s="11" customFormat="1" ht="13.15">
      <c r="B518" s="57">
        <v>42057</v>
      </c>
      <c r="C518" s="11">
        <v>8.9999999999999993E-3</v>
      </c>
      <c r="D518" s="58">
        <v>-8.6999999999999994E-2</v>
      </c>
      <c r="E518" s="59">
        <f>VLOOKUP(tblEuroYieldsPivoted[[#This Row],[Date]],$J$7:$K$910,2,FALSE)</f>
        <v>12.891</v>
      </c>
      <c r="F518" s="60">
        <f t="shared" si="7"/>
        <v>0.30299999999999999</v>
      </c>
      <c r="G518" s="11">
        <v>0.59</v>
      </c>
      <c r="J518" s="61">
        <v>41875</v>
      </c>
      <c r="K518" s="60">
        <v>4.1319999999999997</v>
      </c>
      <c r="M518" s="61">
        <v>42057</v>
      </c>
      <c r="N518" s="60">
        <v>0.30299999999999999</v>
      </c>
    </row>
    <row r="519" spans="2:14" s="11" customFormat="1" ht="13.15">
      <c r="B519" s="57">
        <v>42050</v>
      </c>
      <c r="C519" s="11">
        <v>0.06</v>
      </c>
      <c r="D519" s="58">
        <v>-6.7000000000000004E-2</v>
      </c>
      <c r="E519" s="59">
        <f>VLOOKUP(tblEuroYieldsPivoted[[#This Row],[Date]],$J$7:$K$910,2,FALSE)</f>
        <v>14.353999999999999</v>
      </c>
      <c r="F519" s="60">
        <f t="shared" si="7"/>
        <v>0.42799999999999999</v>
      </c>
      <c r="G519" s="11">
        <v>0.78</v>
      </c>
      <c r="J519" s="61">
        <v>41868</v>
      </c>
      <c r="K519" s="60">
        <v>4.2009999999999996</v>
      </c>
      <c r="M519" s="61">
        <v>42050</v>
      </c>
      <c r="N519" s="60">
        <v>0.42799999999999999</v>
      </c>
    </row>
    <row r="520" spans="2:14" s="11" customFormat="1" ht="13.15">
      <c r="B520" s="57">
        <v>42043</v>
      </c>
      <c r="C520" s="11">
        <v>4.9000000000000002E-2</v>
      </c>
      <c r="D520" s="58">
        <v>-6.5000000000000002E-2</v>
      </c>
      <c r="E520" s="59">
        <f>VLOOKUP(tblEuroYieldsPivoted[[#This Row],[Date]],$J$7:$K$910,2,FALSE)</f>
        <v>12.978999999999999</v>
      </c>
      <c r="F520" s="60">
        <f t="shared" si="7"/>
        <v>0.48</v>
      </c>
      <c r="G520" s="11">
        <v>0.85399999999999998</v>
      </c>
      <c r="J520" s="61">
        <v>41861</v>
      </c>
      <c r="K520" s="60">
        <v>4.5960000000000001</v>
      </c>
      <c r="M520" s="61">
        <v>42043</v>
      </c>
      <c r="N520" s="60">
        <v>0.48</v>
      </c>
    </row>
    <row r="521" spans="2:14" s="11" customFormat="1" ht="13.15">
      <c r="B521" s="57">
        <v>42036</v>
      </c>
      <c r="C521" s="11">
        <v>6.9000000000000006E-2</v>
      </c>
      <c r="D521" s="58">
        <v>-3.4000000000000002E-2</v>
      </c>
      <c r="E521" s="59">
        <f>VLOOKUP(tblEuroYieldsPivoted[[#This Row],[Date]],$J$7:$K$910,2,FALSE)</f>
        <v>14.250999999999999</v>
      </c>
      <c r="F521" s="60">
        <f t="shared" ref="F521:F584" si="8">VLOOKUP(B521,$M$8:$N$901,2,FALSE)</f>
        <v>0.52500000000000002</v>
      </c>
      <c r="G521" s="11">
        <v>0.84099999999999997</v>
      </c>
      <c r="J521" s="61">
        <v>41854</v>
      </c>
      <c r="K521" s="60">
        <v>4.9210000000000003</v>
      </c>
      <c r="M521" s="61">
        <v>42036</v>
      </c>
      <c r="N521" s="60">
        <v>0.52500000000000002</v>
      </c>
    </row>
    <row r="522" spans="2:14" s="11" customFormat="1" ht="13.15">
      <c r="B522" s="57">
        <v>42029</v>
      </c>
      <c r="C522" s="11">
        <v>6.7000000000000004E-2</v>
      </c>
      <c r="D522" s="58">
        <v>-4.1000000000000002E-2</v>
      </c>
      <c r="E522" s="59">
        <f>VLOOKUP(tblEuroYieldsPivoted[[#This Row],[Date]],$J$7:$K$910,2,FALSE)</f>
        <v>15.045</v>
      </c>
      <c r="F522" s="60">
        <f t="shared" si="8"/>
        <v>0.51200000000000001</v>
      </c>
      <c r="G522" s="11">
        <v>0.89200000000000002</v>
      </c>
      <c r="J522" s="61">
        <v>41847</v>
      </c>
      <c r="K522" s="60">
        <v>4.3490000000000002</v>
      </c>
      <c r="M522" s="61">
        <v>42029</v>
      </c>
      <c r="N522" s="60">
        <v>0.51200000000000001</v>
      </c>
    </row>
    <row r="523" spans="2:14" s="11" customFormat="1" ht="13.15">
      <c r="B523" s="57">
        <v>42022</v>
      </c>
      <c r="C523" s="11">
        <v>7.3999999999999996E-2</v>
      </c>
      <c r="D523" s="58">
        <v>-0.02</v>
      </c>
      <c r="E523" s="59">
        <f>VLOOKUP(tblEuroYieldsPivoted[[#This Row],[Date]],$J$7:$K$910,2,FALSE)</f>
        <v>9.2360000000000007</v>
      </c>
      <c r="F523" s="60">
        <f t="shared" si="8"/>
        <v>0.45600000000000002</v>
      </c>
      <c r="G523" s="11">
        <v>0.80200000000000005</v>
      </c>
      <c r="J523" s="61">
        <v>41840</v>
      </c>
      <c r="K523" s="60">
        <v>4.0919999999999996</v>
      </c>
      <c r="M523" s="61">
        <v>42022</v>
      </c>
      <c r="N523" s="60">
        <v>0.45600000000000002</v>
      </c>
    </row>
    <row r="524" spans="2:14" s="11" customFormat="1" ht="13.15">
      <c r="B524" s="57">
        <v>42015</v>
      </c>
      <c r="C524" s="11">
        <v>6.7000000000000004E-2</v>
      </c>
      <c r="D524" s="58">
        <v>-4.9000000000000002E-2</v>
      </c>
      <c r="E524" s="59">
        <f>VLOOKUP(tblEuroYieldsPivoted[[#This Row],[Date]],$J$7:$K$910,2,FALSE)</f>
        <v>10.210000000000001</v>
      </c>
      <c r="F524" s="60">
        <f t="shared" si="8"/>
        <v>0.55200000000000005</v>
      </c>
      <c r="G524" s="11">
        <v>0.88100000000000001</v>
      </c>
      <c r="J524" s="61">
        <v>41833</v>
      </c>
      <c r="K524" s="60">
        <v>4.2279999999999998</v>
      </c>
      <c r="M524" s="61">
        <v>42015</v>
      </c>
      <c r="N524" s="60">
        <v>0.55200000000000005</v>
      </c>
    </row>
    <row r="525" spans="2:14" s="11" customFormat="1" ht="13.15">
      <c r="B525" s="57">
        <v>42008</v>
      </c>
      <c r="C525" s="11">
        <v>0.151</v>
      </c>
      <c r="D525" s="58">
        <v>-3.0000000000000001E-3</v>
      </c>
      <c r="E525" s="59">
        <f>VLOOKUP(tblEuroYieldsPivoted[[#This Row],[Date]],$J$7:$K$910,2,FALSE)</f>
        <v>11.596</v>
      </c>
      <c r="F525" s="60">
        <f t="shared" si="8"/>
        <v>0.69199999999999995</v>
      </c>
      <c r="G525" s="11">
        <v>0.99299999999999999</v>
      </c>
      <c r="J525" s="61">
        <v>41826</v>
      </c>
      <c r="K525" s="60">
        <v>4.2249999999999996</v>
      </c>
      <c r="M525" s="61">
        <v>42008</v>
      </c>
      <c r="N525" s="60">
        <v>0.69199999999999995</v>
      </c>
    </row>
    <row r="526" spans="2:14" s="11" customFormat="1" ht="13.15">
      <c r="B526" s="57">
        <v>42001</v>
      </c>
      <c r="C526" s="11">
        <v>0.14799999999999999</v>
      </c>
      <c r="D526" s="58">
        <v>-1E-3</v>
      </c>
      <c r="E526" s="59">
        <f>VLOOKUP(tblEuroYieldsPivoted[[#This Row],[Date]],$J$7:$K$910,2,FALSE)</f>
        <v>10.214</v>
      </c>
      <c r="F526" s="60">
        <f t="shared" si="8"/>
        <v>0.38500000000000001</v>
      </c>
      <c r="G526" s="11">
        <v>0.79500000000000004</v>
      </c>
      <c r="J526" s="61">
        <v>41819</v>
      </c>
      <c r="K526" s="60">
        <v>4.0350000000000001</v>
      </c>
      <c r="M526" s="61">
        <v>42001</v>
      </c>
      <c r="N526" s="60">
        <v>0.38500000000000001</v>
      </c>
    </row>
    <row r="527" spans="2:14" s="11" customFormat="1" ht="13.15">
      <c r="B527" s="57">
        <v>41994</v>
      </c>
      <c r="C527" s="11">
        <v>0.20899999999999999</v>
      </c>
      <c r="D527" s="58">
        <v>5.6000000000000001E-2</v>
      </c>
      <c r="E527" s="59">
        <f>VLOOKUP(tblEuroYieldsPivoted[[#This Row],[Date]],$J$7:$K$910,2,FALSE)</f>
        <v>9.173</v>
      </c>
      <c r="F527" s="60">
        <f t="shared" si="8"/>
        <v>0.46100000000000002</v>
      </c>
      <c r="G527" s="11">
        <v>0.97099999999999997</v>
      </c>
      <c r="J527" s="61">
        <v>41812</v>
      </c>
      <c r="K527" s="60">
        <v>4.17</v>
      </c>
      <c r="M527" s="61">
        <v>41994</v>
      </c>
      <c r="N527" s="60">
        <v>0.46100000000000002</v>
      </c>
    </row>
    <row r="528" spans="2:14" s="11" customFormat="1" ht="13.15">
      <c r="B528" s="57">
        <v>41987</v>
      </c>
      <c r="C528" s="11">
        <v>0.22700000000000001</v>
      </c>
      <c r="D528" s="58">
        <v>5.7000000000000002E-2</v>
      </c>
      <c r="E528" s="59">
        <f>VLOOKUP(tblEuroYieldsPivoted[[#This Row],[Date]],$J$7:$K$910,2,FALSE)</f>
        <v>8.8670000000000009</v>
      </c>
      <c r="F528" s="60">
        <f t="shared" si="8"/>
        <v>0.45600000000000002</v>
      </c>
      <c r="G528" s="11">
        <v>1.0209999999999999</v>
      </c>
      <c r="J528" s="61">
        <v>41805</v>
      </c>
      <c r="K528" s="60">
        <v>4.1790000000000003</v>
      </c>
      <c r="M528" s="61">
        <v>41987</v>
      </c>
      <c r="N528" s="60">
        <v>0.45600000000000002</v>
      </c>
    </row>
    <row r="529" spans="2:14" s="11" customFormat="1" ht="13.15">
      <c r="B529" s="57">
        <v>41980</v>
      </c>
      <c r="C529" s="11">
        <v>0.24</v>
      </c>
      <c r="D529" s="58">
        <v>0.08</v>
      </c>
      <c r="E529" s="59">
        <f>VLOOKUP(tblEuroYieldsPivoted[[#This Row],[Date]],$J$7:$K$910,2,FALSE)</f>
        <v>9.8040000000000003</v>
      </c>
      <c r="F529" s="60">
        <f t="shared" si="8"/>
        <v>0.41899999999999998</v>
      </c>
      <c r="G529" s="11">
        <v>1.1539999999999999</v>
      </c>
      <c r="J529" s="61">
        <v>41798</v>
      </c>
      <c r="K529" s="60">
        <v>4.1079999999999997</v>
      </c>
      <c r="M529" s="61">
        <v>41980</v>
      </c>
      <c r="N529" s="60">
        <v>0.41899999999999998</v>
      </c>
    </row>
    <row r="530" spans="2:14" s="11" customFormat="1" ht="13.15">
      <c r="B530" s="57">
        <v>41973</v>
      </c>
      <c r="C530" s="11">
        <v>0.27500000000000002</v>
      </c>
      <c r="D530" s="58">
        <v>0.14099999999999999</v>
      </c>
      <c r="E530" s="59">
        <f>VLOOKUP(tblEuroYieldsPivoted[[#This Row],[Date]],$J$7:$K$910,2,FALSE)</f>
        <v>6.3390000000000004</v>
      </c>
      <c r="F530" s="60">
        <f t="shared" si="8"/>
        <v>0.436</v>
      </c>
      <c r="G530" s="11">
        <v>0.93600000000000005</v>
      </c>
      <c r="J530" s="61">
        <v>41791</v>
      </c>
      <c r="K530" s="60">
        <v>4.2480000000000002</v>
      </c>
      <c r="M530" s="61">
        <v>41973</v>
      </c>
      <c r="N530" s="60">
        <v>0.436</v>
      </c>
    </row>
    <row r="531" spans="2:14" s="11" customFormat="1" ht="13.15">
      <c r="B531" s="57">
        <v>41966</v>
      </c>
      <c r="C531" s="11">
        <v>0.26900000000000002</v>
      </c>
      <c r="D531" s="58">
        <v>0.114</v>
      </c>
      <c r="E531" s="59">
        <f>VLOOKUP(tblEuroYieldsPivoted[[#This Row],[Date]],$J$7:$K$910,2,FALSE)</f>
        <v>7.1740000000000004</v>
      </c>
      <c r="F531" s="60">
        <f t="shared" si="8"/>
        <v>0.42699999999999999</v>
      </c>
      <c r="G531" s="11">
        <v>0.96399999999999997</v>
      </c>
      <c r="J531" s="61">
        <v>41784</v>
      </c>
      <c r="K531" s="60">
        <v>4.7850000000000001</v>
      </c>
      <c r="M531" s="61">
        <v>41966</v>
      </c>
      <c r="N531" s="60">
        <v>0.42699999999999999</v>
      </c>
    </row>
    <row r="532" spans="2:14" s="11" customFormat="1" ht="13.15">
      <c r="B532" s="57">
        <v>41959</v>
      </c>
      <c r="C532" s="11">
        <v>0.28799999999999998</v>
      </c>
      <c r="D532" s="58">
        <v>0.122</v>
      </c>
      <c r="E532" s="59">
        <f>VLOOKUP(tblEuroYieldsPivoted[[#This Row],[Date]],$J$7:$K$910,2,FALSE)</f>
        <v>6.83</v>
      </c>
      <c r="F532" s="60">
        <f t="shared" si="8"/>
        <v>0.48</v>
      </c>
      <c r="G532" s="11">
        <v>1.0229999999999999</v>
      </c>
      <c r="J532" s="61">
        <v>41777</v>
      </c>
      <c r="K532" s="60">
        <v>5.093</v>
      </c>
      <c r="M532" s="61">
        <v>41959</v>
      </c>
      <c r="N532" s="60">
        <v>0.48</v>
      </c>
    </row>
    <row r="533" spans="2:14" s="11" customFormat="1" ht="13.15">
      <c r="B533" s="57">
        <v>41952</v>
      </c>
      <c r="C533" s="11">
        <v>0.27800000000000002</v>
      </c>
      <c r="D533" s="58">
        <v>0.108</v>
      </c>
      <c r="E533" s="59">
        <f>VLOOKUP(tblEuroYieldsPivoted[[#This Row],[Date]],$J$7:$K$910,2,FALSE)</f>
        <v>7.0679999999999996</v>
      </c>
      <c r="F533" s="60">
        <f t="shared" si="8"/>
        <v>0.50700000000000001</v>
      </c>
      <c r="G533" s="11">
        <v>1.1479999999999999</v>
      </c>
      <c r="J533" s="61">
        <v>41770</v>
      </c>
      <c r="K533" s="60">
        <v>5.1379999999999999</v>
      </c>
      <c r="M533" s="61">
        <v>41952</v>
      </c>
      <c r="N533" s="60">
        <v>0.50700000000000001</v>
      </c>
    </row>
    <row r="534" spans="2:14" s="11" customFormat="1" ht="13.15">
      <c r="B534" s="57">
        <v>41945</v>
      </c>
      <c r="C534" s="11">
        <v>0.29399999999999998</v>
      </c>
      <c r="D534" s="58">
        <v>0.114</v>
      </c>
      <c r="E534" s="59">
        <f>VLOOKUP(tblEuroYieldsPivoted[[#This Row],[Date]],$J$7:$K$910,2,FALSE)</f>
        <v>7.0250000000000004</v>
      </c>
      <c r="F534" s="60">
        <f t="shared" si="8"/>
        <v>0.55700000000000005</v>
      </c>
      <c r="G534" s="11">
        <v>1.179</v>
      </c>
      <c r="J534" s="61">
        <v>41763</v>
      </c>
      <c r="K534" s="60">
        <v>4.7519999999999998</v>
      </c>
      <c r="M534" s="61">
        <v>41945</v>
      </c>
      <c r="N534" s="60">
        <v>0.55700000000000005</v>
      </c>
    </row>
    <row r="535" spans="2:14" s="11" customFormat="1" ht="13.15">
      <c r="B535" s="57">
        <v>41938</v>
      </c>
      <c r="C535" s="11">
        <v>0.30399999999999999</v>
      </c>
      <c r="D535" s="58">
        <v>0.128</v>
      </c>
      <c r="E535" s="59">
        <f>VLOOKUP(tblEuroYieldsPivoted[[#This Row],[Date]],$J$7:$K$910,2,FALSE)</f>
        <v>7.1859999999999999</v>
      </c>
      <c r="F535" s="60">
        <f t="shared" si="8"/>
        <v>0.57199999999999995</v>
      </c>
      <c r="G535" s="11">
        <v>1.1910000000000001</v>
      </c>
      <c r="J535" s="61">
        <v>41756</v>
      </c>
      <c r="K535" s="60">
        <v>4.8810000000000002</v>
      </c>
      <c r="M535" s="61">
        <v>41938</v>
      </c>
      <c r="N535" s="60">
        <v>0.57199999999999995</v>
      </c>
    </row>
    <row r="536" spans="2:14" s="11" customFormat="1" ht="13.15">
      <c r="B536" s="57">
        <v>41931</v>
      </c>
      <c r="C536" s="11">
        <v>0.38500000000000001</v>
      </c>
      <c r="D536" s="58">
        <v>0.16600000000000001</v>
      </c>
      <c r="E536" s="59">
        <f>VLOOKUP(tblEuroYieldsPivoted[[#This Row],[Date]],$J$7:$K$910,2,FALSE)</f>
        <v>6.2279999999999998</v>
      </c>
      <c r="F536" s="60">
        <f t="shared" si="8"/>
        <v>0.60499999999999998</v>
      </c>
      <c r="G536" s="11">
        <v>1.2390000000000001</v>
      </c>
      <c r="J536" s="61">
        <v>41749</v>
      </c>
      <c r="K536" s="60">
        <v>4.9660000000000002</v>
      </c>
      <c r="M536" s="61">
        <v>41931</v>
      </c>
      <c r="N536" s="60">
        <v>0.60499999999999998</v>
      </c>
    </row>
    <row r="537" spans="2:14" s="11" customFormat="1" ht="13.15">
      <c r="B537" s="57">
        <v>41924</v>
      </c>
      <c r="C537" s="11">
        <v>0.41799999999999998</v>
      </c>
      <c r="D537" s="58">
        <v>0.17299999999999999</v>
      </c>
      <c r="E537" s="59">
        <f>VLOOKUP(tblEuroYieldsPivoted[[#This Row],[Date]],$J$7:$K$910,2,FALSE)</f>
        <v>7.141</v>
      </c>
      <c r="F537" s="60">
        <f t="shared" si="8"/>
        <v>0.55300000000000005</v>
      </c>
      <c r="G537" s="11">
        <v>1.2250000000000001</v>
      </c>
      <c r="J537" s="61">
        <v>40986</v>
      </c>
      <c r="K537" s="60">
        <v>61.185000000000002</v>
      </c>
      <c r="M537" s="61">
        <v>41924</v>
      </c>
      <c r="N537" s="60">
        <v>0.55300000000000005</v>
      </c>
    </row>
    <row r="538" spans="2:14" s="11" customFormat="1" ht="13.15">
      <c r="B538" s="57">
        <v>41917</v>
      </c>
      <c r="C538" s="11">
        <v>0.33400000000000002</v>
      </c>
      <c r="D538" s="58">
        <v>0.157</v>
      </c>
      <c r="E538" s="59">
        <f>VLOOKUP(tblEuroYieldsPivoted[[#This Row],[Date]],$J$7:$K$910,2,FALSE)</f>
        <v>4.7229999999999999</v>
      </c>
      <c r="F538" s="60">
        <f t="shared" si="8"/>
        <v>0.52700000000000002</v>
      </c>
      <c r="G538" s="11">
        <v>1.0529999999999999</v>
      </c>
      <c r="J538" s="61">
        <v>40979</v>
      </c>
      <c r="K538" s="60">
        <v>61.185000000000002</v>
      </c>
      <c r="M538" s="61">
        <v>41917</v>
      </c>
      <c r="N538" s="60">
        <v>0.52700000000000002</v>
      </c>
    </row>
    <row r="539" spans="2:14" s="11" customFormat="1" ht="13.15">
      <c r="B539" s="57">
        <v>41910</v>
      </c>
      <c r="C539" s="11">
        <v>0.36499999999999999</v>
      </c>
      <c r="D539" s="58">
        <v>0.16900000000000001</v>
      </c>
      <c r="E539" s="59">
        <f>VLOOKUP(tblEuroYieldsPivoted[[#This Row],[Date]],$J$7:$K$910,2,FALSE)</f>
        <v>4.6660000000000004</v>
      </c>
      <c r="F539" s="60">
        <f t="shared" si="8"/>
        <v>0.46899999999999997</v>
      </c>
      <c r="G539" s="11">
        <v>1.0369999999999999</v>
      </c>
      <c r="J539" s="61">
        <v>40972</v>
      </c>
      <c r="K539" s="60">
        <v>61.145000000000003</v>
      </c>
      <c r="M539" s="61">
        <v>41910</v>
      </c>
      <c r="N539" s="60">
        <v>0.46899999999999997</v>
      </c>
    </row>
    <row r="540" spans="2:14" s="11" customFormat="1" ht="13.15">
      <c r="B540" s="57">
        <v>41903</v>
      </c>
      <c r="C540" s="11">
        <v>0.34899999999999998</v>
      </c>
      <c r="D540" s="58">
        <v>0.17</v>
      </c>
      <c r="E540" s="59">
        <f>VLOOKUP(tblEuroYieldsPivoted[[#This Row],[Date]],$J$7:$K$910,2,FALSE)</f>
        <v>4.633</v>
      </c>
      <c r="F540" s="60">
        <f t="shared" si="8"/>
        <v>0.45200000000000001</v>
      </c>
      <c r="G540" s="11">
        <v>1.0429999999999999</v>
      </c>
      <c r="J540" s="61">
        <v>40965</v>
      </c>
      <c r="K540" s="60">
        <v>57.466999999999999</v>
      </c>
      <c r="M540" s="61">
        <v>41903</v>
      </c>
      <c r="N540" s="60">
        <v>0.45200000000000001</v>
      </c>
    </row>
    <row r="541" spans="2:14" s="11" customFormat="1" ht="13.15">
      <c r="B541" s="57">
        <v>41896</v>
      </c>
      <c r="C541" s="11">
        <v>0.40100000000000002</v>
      </c>
      <c r="D541" s="58">
        <v>0.20200000000000001</v>
      </c>
      <c r="E541" s="59">
        <f>VLOOKUP(tblEuroYieldsPivoted[[#This Row],[Date]],$J$7:$K$910,2,FALSE)</f>
        <v>4.2480000000000002</v>
      </c>
      <c r="F541" s="60">
        <f t="shared" si="8"/>
        <v>0.46400000000000002</v>
      </c>
      <c r="G541" s="11">
        <v>1.0189999999999999</v>
      </c>
      <c r="J541" s="61">
        <v>40958</v>
      </c>
      <c r="K541" s="60">
        <v>61.844999999999999</v>
      </c>
      <c r="M541" s="61">
        <v>41896</v>
      </c>
      <c r="N541" s="60">
        <v>0.46400000000000002</v>
      </c>
    </row>
    <row r="542" spans="2:14" s="11" customFormat="1" ht="13.15">
      <c r="B542" s="57">
        <v>41889</v>
      </c>
      <c r="C542" s="11">
        <v>0.42299999999999999</v>
      </c>
      <c r="D542" s="58">
        <v>0.24099999999999999</v>
      </c>
      <c r="E542" s="59">
        <f>VLOOKUP(tblEuroYieldsPivoted[[#This Row],[Date]],$J$7:$K$910,2,FALSE)</f>
        <v>4.2290000000000001</v>
      </c>
      <c r="F542" s="60">
        <f t="shared" si="8"/>
        <v>0.59</v>
      </c>
      <c r="G542" s="11">
        <v>1.1479999999999999</v>
      </c>
      <c r="J542" s="61">
        <v>40951</v>
      </c>
      <c r="K542" s="60">
        <v>57.363</v>
      </c>
      <c r="M542" s="61">
        <v>41889</v>
      </c>
      <c r="N542" s="60">
        <v>0.59</v>
      </c>
    </row>
    <row r="543" spans="2:14" s="11" customFormat="1" ht="13.15">
      <c r="B543" s="57">
        <v>41882</v>
      </c>
      <c r="C543" s="11">
        <v>0.30199999999999999</v>
      </c>
      <c r="D543" s="58">
        <v>0.193</v>
      </c>
      <c r="E543" s="59">
        <f>VLOOKUP(tblEuroYieldsPivoted[[#This Row],[Date]],$J$7:$K$910,2,FALSE)</f>
        <v>3.798</v>
      </c>
      <c r="F543" s="60">
        <f t="shared" si="8"/>
        <v>0.46899999999999997</v>
      </c>
      <c r="G543" s="11">
        <v>0.97099999999999997</v>
      </c>
      <c r="J543" s="61">
        <v>40944</v>
      </c>
      <c r="K543" s="60">
        <v>52.747</v>
      </c>
      <c r="M543" s="61">
        <v>41882</v>
      </c>
      <c r="N543" s="60">
        <v>0.46899999999999997</v>
      </c>
    </row>
    <row r="544" spans="2:14" s="11" customFormat="1" ht="13.15">
      <c r="B544" s="57">
        <v>41875</v>
      </c>
      <c r="C544" s="11">
        <v>0.372</v>
      </c>
      <c r="D544" s="58">
        <v>0.17399999999999999</v>
      </c>
      <c r="E544" s="59">
        <f>VLOOKUP(tblEuroYieldsPivoted[[#This Row],[Date]],$J$7:$K$910,2,FALSE)</f>
        <v>4.1319999999999997</v>
      </c>
      <c r="F544" s="60">
        <f t="shared" si="8"/>
        <v>0.64</v>
      </c>
      <c r="G544" s="11">
        <v>1.1479999999999999</v>
      </c>
      <c r="J544" s="61">
        <v>40937</v>
      </c>
      <c r="K544" s="60">
        <v>52.652999999999999</v>
      </c>
      <c r="M544" s="61">
        <v>41875</v>
      </c>
      <c r="N544" s="60">
        <v>0.64</v>
      </c>
    </row>
    <row r="545" spans="2:14" s="11" customFormat="1" ht="13.15">
      <c r="B545" s="57">
        <v>41868</v>
      </c>
      <c r="C545" s="11">
        <v>0.443</v>
      </c>
      <c r="D545" s="58">
        <v>0.22700000000000001</v>
      </c>
      <c r="E545" s="59">
        <f>VLOOKUP(tblEuroYieldsPivoted[[#This Row],[Date]],$J$7:$K$910,2,FALSE)</f>
        <v>4.2009999999999996</v>
      </c>
      <c r="F545" s="60">
        <f t="shared" si="8"/>
        <v>0.64600000000000002</v>
      </c>
      <c r="G545" s="11">
        <v>1.175</v>
      </c>
      <c r="J545" s="61">
        <v>40930</v>
      </c>
      <c r="K545" s="60">
        <v>53.210999999999999</v>
      </c>
      <c r="M545" s="61">
        <v>41868</v>
      </c>
      <c r="N545" s="60">
        <v>0.64600000000000002</v>
      </c>
    </row>
    <row r="546" spans="2:14" s="11" customFormat="1" ht="13.15">
      <c r="B546" s="57">
        <v>41861</v>
      </c>
      <c r="C546" s="11">
        <v>0.42099999999999999</v>
      </c>
      <c r="D546" s="58">
        <v>0.2</v>
      </c>
      <c r="E546" s="59">
        <f>VLOOKUP(tblEuroYieldsPivoted[[#This Row],[Date]],$J$7:$K$910,2,FALSE)</f>
        <v>4.5960000000000001</v>
      </c>
      <c r="F546" s="60">
        <f t="shared" si="8"/>
        <v>0.61499999999999999</v>
      </c>
      <c r="G546" s="11">
        <v>1.2589999999999999</v>
      </c>
      <c r="J546" s="61">
        <v>40923</v>
      </c>
      <c r="K546" s="60">
        <v>53.433999999999997</v>
      </c>
      <c r="M546" s="61">
        <v>41861</v>
      </c>
      <c r="N546" s="60">
        <v>0.61499999999999999</v>
      </c>
    </row>
    <row r="547" spans="2:14" s="11" customFormat="1" ht="13.15">
      <c r="B547" s="57">
        <v>41854</v>
      </c>
      <c r="C547" s="11">
        <v>0.495</v>
      </c>
      <c r="D547" s="58">
        <v>0.25900000000000001</v>
      </c>
      <c r="E547" s="59">
        <f>VLOOKUP(tblEuroYieldsPivoted[[#This Row],[Date]],$J$7:$K$910,2,FALSE)</f>
        <v>4.9210000000000003</v>
      </c>
      <c r="F547" s="60">
        <f t="shared" si="8"/>
        <v>0.86899999999999999</v>
      </c>
      <c r="G547" s="11">
        <v>1.399</v>
      </c>
      <c r="J547" s="61">
        <v>40916</v>
      </c>
      <c r="K547" s="60">
        <v>51.308999999999997</v>
      </c>
      <c r="M547" s="61">
        <v>41854</v>
      </c>
      <c r="N547" s="60">
        <v>0.86899999999999999</v>
      </c>
    </row>
    <row r="548" spans="2:14" s="11" customFormat="1" ht="13.15">
      <c r="B548" s="57">
        <v>41847</v>
      </c>
      <c r="C548" s="11">
        <v>0.52700000000000002</v>
      </c>
      <c r="D548" s="58">
        <v>0.29699999999999999</v>
      </c>
      <c r="E548" s="59">
        <f>VLOOKUP(tblEuroYieldsPivoted[[#This Row],[Date]],$J$7:$K$910,2,FALSE)</f>
        <v>4.3490000000000002</v>
      </c>
      <c r="F548" s="60">
        <f t="shared" si="8"/>
        <v>0.84599999999999997</v>
      </c>
      <c r="G548" s="11">
        <v>1.3360000000000001</v>
      </c>
      <c r="J548" s="61">
        <v>40909</v>
      </c>
      <c r="K548" s="60">
        <v>50.209000000000003</v>
      </c>
      <c r="M548" s="61">
        <v>41847</v>
      </c>
      <c r="N548" s="60">
        <v>0.84599999999999997</v>
      </c>
    </row>
    <row r="549" spans="2:14" s="11" customFormat="1" ht="13.15">
      <c r="B549" s="57">
        <v>41840</v>
      </c>
      <c r="C549" s="11">
        <v>0.53900000000000003</v>
      </c>
      <c r="D549" s="58">
        <v>0.30299999999999999</v>
      </c>
      <c r="E549" s="59">
        <f>VLOOKUP(tblEuroYieldsPivoted[[#This Row],[Date]],$J$7:$K$910,2,FALSE)</f>
        <v>4.0919999999999996</v>
      </c>
      <c r="F549" s="60">
        <f t="shared" si="8"/>
        <v>0.84099999999999997</v>
      </c>
      <c r="G549" s="11">
        <v>1.3080000000000001</v>
      </c>
      <c r="J549" s="61">
        <v>40902</v>
      </c>
      <c r="K549" s="60">
        <v>50.180999999999997</v>
      </c>
      <c r="M549" s="61">
        <v>41840</v>
      </c>
      <c r="N549" s="60">
        <v>0.84099999999999997</v>
      </c>
    </row>
    <row r="550" spans="2:14" s="11" customFormat="1" ht="13.15">
      <c r="B550" s="57">
        <v>41833</v>
      </c>
      <c r="C550" s="11">
        <v>0.57199999999999995</v>
      </c>
      <c r="D550" s="58">
        <v>0.31</v>
      </c>
      <c r="E550" s="59">
        <f>VLOOKUP(tblEuroYieldsPivoted[[#This Row],[Date]],$J$7:$K$910,2,FALSE)</f>
        <v>4.2279999999999998</v>
      </c>
      <c r="F550" s="60">
        <f t="shared" si="8"/>
        <v>0.83199999999999996</v>
      </c>
      <c r="G550" s="11">
        <v>1.385</v>
      </c>
      <c r="J550" s="61">
        <v>40895</v>
      </c>
      <c r="K550" s="60">
        <v>48.533000000000001</v>
      </c>
      <c r="M550" s="61">
        <v>41833</v>
      </c>
      <c r="N550" s="60">
        <v>0.83199999999999996</v>
      </c>
    </row>
    <row r="551" spans="2:14" s="11" customFormat="1" ht="13.15">
      <c r="B551" s="57">
        <v>41826</v>
      </c>
      <c r="C551" s="11">
        <v>0.47699999999999998</v>
      </c>
      <c r="D551" s="58">
        <v>0.307</v>
      </c>
      <c r="E551" s="59">
        <f>VLOOKUP(tblEuroYieldsPivoted[[#This Row],[Date]],$J$7:$K$910,2,FALSE)</f>
        <v>4.2249999999999996</v>
      </c>
      <c r="F551" s="60">
        <f t="shared" si="8"/>
        <v>0.88700000000000001</v>
      </c>
      <c r="G551" s="11">
        <v>1.4630000000000001</v>
      </c>
      <c r="J551" s="61">
        <v>40888</v>
      </c>
      <c r="K551" s="60">
        <v>48.511000000000003</v>
      </c>
      <c r="M551" s="61">
        <v>41826</v>
      </c>
      <c r="N551" s="60">
        <v>0.88700000000000001</v>
      </c>
    </row>
    <row r="552" spans="2:14" s="11" customFormat="1" ht="13.15">
      <c r="B552" s="57">
        <v>41819</v>
      </c>
      <c r="C552" s="11">
        <v>0.505</v>
      </c>
      <c r="D552" s="58">
        <v>0.34499999999999997</v>
      </c>
      <c r="E552" s="59">
        <f>VLOOKUP(tblEuroYieldsPivoted[[#This Row],[Date]],$J$7:$K$910,2,FALSE)</f>
        <v>4.0350000000000001</v>
      </c>
      <c r="F552" s="60">
        <f t="shared" si="8"/>
        <v>0.84899999999999998</v>
      </c>
      <c r="G552" s="11">
        <v>1.3129999999999999</v>
      </c>
      <c r="J552" s="61">
        <v>40881</v>
      </c>
      <c r="K552" s="60">
        <v>46.834000000000003</v>
      </c>
      <c r="M552" s="61">
        <v>41819</v>
      </c>
      <c r="N552" s="60">
        <v>0.84899999999999998</v>
      </c>
    </row>
    <row r="553" spans="2:14" s="11" customFormat="1" ht="13.15">
      <c r="B553" s="57">
        <v>41812</v>
      </c>
      <c r="C553" s="11">
        <v>0.55600000000000005</v>
      </c>
      <c r="D553" s="58">
        <v>0.36699999999999999</v>
      </c>
      <c r="E553" s="59">
        <f>VLOOKUP(tblEuroYieldsPivoted[[#This Row],[Date]],$J$7:$K$910,2,FALSE)</f>
        <v>4.17</v>
      </c>
      <c r="F553" s="60">
        <f t="shared" si="8"/>
        <v>0.90900000000000003</v>
      </c>
      <c r="G553" s="11">
        <v>1.359</v>
      </c>
      <c r="J553" s="61">
        <v>40874</v>
      </c>
      <c r="K553" s="60">
        <v>44.26</v>
      </c>
      <c r="M553" s="61">
        <v>41812</v>
      </c>
      <c r="N553" s="60">
        <v>0.90900000000000003</v>
      </c>
    </row>
    <row r="554" spans="2:14" s="11" customFormat="1" ht="13.15">
      <c r="B554" s="57">
        <v>41805</v>
      </c>
      <c r="C554" s="11">
        <v>0.59</v>
      </c>
      <c r="D554" s="58">
        <v>0.40100000000000002</v>
      </c>
      <c r="E554" s="59">
        <f>VLOOKUP(tblEuroYieldsPivoted[[#This Row],[Date]],$J$7:$K$910,2,FALSE)</f>
        <v>4.1790000000000003</v>
      </c>
      <c r="F554" s="60">
        <f t="shared" si="8"/>
        <v>1.0069999999999999</v>
      </c>
      <c r="G554" s="11">
        <v>1.5209999999999999</v>
      </c>
      <c r="J554" s="61">
        <v>40867</v>
      </c>
      <c r="K554" s="60">
        <v>45.146000000000001</v>
      </c>
      <c r="M554" s="61">
        <v>41805</v>
      </c>
      <c r="N554" s="60">
        <v>1.0069999999999999</v>
      </c>
    </row>
    <row r="555" spans="2:14" s="11" customFormat="1" ht="13.15">
      <c r="B555" s="57">
        <v>41798</v>
      </c>
      <c r="C555" s="11">
        <v>0.59599999999999997</v>
      </c>
      <c r="D555" s="58">
        <v>0.40200000000000002</v>
      </c>
      <c r="E555" s="59">
        <f>VLOOKUP(tblEuroYieldsPivoted[[#This Row],[Date]],$J$7:$K$910,2,FALSE)</f>
        <v>4.1079999999999997</v>
      </c>
      <c r="F555" s="60">
        <f t="shared" si="8"/>
        <v>0.92800000000000005</v>
      </c>
      <c r="G555" s="11">
        <v>1.39</v>
      </c>
      <c r="J555" s="61">
        <v>40860</v>
      </c>
      <c r="K555" s="60">
        <v>48.064999999999998</v>
      </c>
      <c r="M555" s="61">
        <v>41798</v>
      </c>
      <c r="N555" s="60">
        <v>0.92800000000000005</v>
      </c>
    </row>
    <row r="556" spans="2:14" s="11" customFormat="1" ht="13.15">
      <c r="B556" s="57">
        <v>41791</v>
      </c>
      <c r="C556" s="11">
        <v>0.55300000000000005</v>
      </c>
      <c r="D556" s="58">
        <v>0.378</v>
      </c>
      <c r="E556" s="59">
        <f>VLOOKUP(tblEuroYieldsPivoted[[#This Row],[Date]],$J$7:$K$910,2,FALSE)</f>
        <v>4.2480000000000002</v>
      </c>
      <c r="F556" s="60">
        <f t="shared" si="8"/>
        <v>0.94299999999999995</v>
      </c>
      <c r="G556" s="11">
        <v>1.363</v>
      </c>
      <c r="J556" s="61">
        <v>40853</v>
      </c>
      <c r="K556" s="60">
        <v>39.386000000000003</v>
      </c>
      <c r="M556" s="61">
        <v>41791</v>
      </c>
      <c r="N556" s="60">
        <v>0.94299999999999995</v>
      </c>
    </row>
    <row r="557" spans="2:14" s="11" customFormat="1" ht="13.15">
      <c r="B557" s="57">
        <v>41784</v>
      </c>
      <c r="C557" s="11">
        <v>0.69599999999999995</v>
      </c>
      <c r="D557" s="58">
        <v>0.42799999999999999</v>
      </c>
      <c r="E557" s="59">
        <f>VLOOKUP(tblEuroYieldsPivoted[[#This Row],[Date]],$J$7:$K$910,2,FALSE)</f>
        <v>4.7850000000000001</v>
      </c>
      <c r="F557" s="60">
        <f t="shared" si="8"/>
        <v>1.2230000000000001</v>
      </c>
      <c r="G557" s="11">
        <v>1.68</v>
      </c>
      <c r="J557" s="61">
        <v>40846</v>
      </c>
      <c r="K557" s="60">
        <v>41.109000000000002</v>
      </c>
      <c r="M557" s="61">
        <v>41784</v>
      </c>
      <c r="N557" s="60">
        <v>1.2230000000000001</v>
      </c>
    </row>
    <row r="558" spans="2:14" s="11" customFormat="1" ht="13.15">
      <c r="B558" s="57">
        <v>41777</v>
      </c>
      <c r="C558" s="11">
        <v>0.71499999999999997</v>
      </c>
      <c r="D558" s="58">
        <v>0.46700000000000003</v>
      </c>
      <c r="E558" s="59">
        <f>VLOOKUP(tblEuroYieldsPivoted[[#This Row],[Date]],$J$7:$K$910,2,FALSE)</f>
        <v>5.093</v>
      </c>
      <c r="F558" s="60">
        <f t="shared" si="8"/>
        <v>1.415</v>
      </c>
      <c r="G558" s="11">
        <v>1.843</v>
      </c>
      <c r="J558" s="61">
        <v>40839</v>
      </c>
      <c r="K558" s="60">
        <v>30.119</v>
      </c>
      <c r="M558" s="61">
        <v>41777</v>
      </c>
      <c r="N558" s="60">
        <v>1.415</v>
      </c>
    </row>
    <row r="559" spans="2:14" s="11" customFormat="1" ht="13.15">
      <c r="B559" s="57">
        <v>41770</v>
      </c>
      <c r="C559" s="11">
        <v>0.72299999999999998</v>
      </c>
      <c r="D559" s="58">
        <v>0.46100000000000002</v>
      </c>
      <c r="E559" s="59">
        <f>VLOOKUP(tblEuroYieldsPivoted[[#This Row],[Date]],$J$7:$K$910,2,FALSE)</f>
        <v>5.1379999999999999</v>
      </c>
      <c r="F559" s="60">
        <f t="shared" si="8"/>
        <v>1.2909999999999999</v>
      </c>
      <c r="G559" s="11">
        <v>1.7509999999999999</v>
      </c>
      <c r="J559" s="61">
        <v>40832</v>
      </c>
      <c r="K559" s="60">
        <v>31.081</v>
      </c>
      <c r="M559" s="61">
        <v>41770</v>
      </c>
      <c r="N559" s="60">
        <v>1.2909999999999999</v>
      </c>
    </row>
    <row r="560" spans="2:14" s="11" customFormat="1" ht="13.15">
      <c r="B560" s="57">
        <v>41763</v>
      </c>
      <c r="C560" s="11">
        <v>0.81100000000000005</v>
      </c>
      <c r="D560" s="58">
        <v>0.56200000000000006</v>
      </c>
      <c r="E560" s="59">
        <f>VLOOKUP(tblEuroYieldsPivoted[[#This Row],[Date]],$J$7:$K$910,2,FALSE)</f>
        <v>4.7519999999999998</v>
      </c>
      <c r="F560" s="60">
        <f t="shared" si="8"/>
        <v>1.2769999999999999</v>
      </c>
      <c r="G560" s="11">
        <v>1.6759999999999999</v>
      </c>
      <c r="J560" s="61">
        <v>40825</v>
      </c>
      <c r="K560" s="60">
        <v>30.809000000000001</v>
      </c>
      <c r="M560" s="61">
        <v>41763</v>
      </c>
      <c r="N560" s="60">
        <v>1.2769999999999999</v>
      </c>
    </row>
    <row r="561" spans="2:14" s="11" customFormat="1" ht="13.15">
      <c r="B561" s="57">
        <v>41756</v>
      </c>
      <c r="C561" s="11">
        <v>0.84799999999999998</v>
      </c>
      <c r="D561" s="58">
        <v>0.53300000000000003</v>
      </c>
      <c r="E561" s="59">
        <f>VLOOKUP(tblEuroYieldsPivoted[[#This Row],[Date]],$J$7:$K$910,2,FALSE)</f>
        <v>4.8810000000000002</v>
      </c>
      <c r="F561" s="60">
        <f t="shared" si="8"/>
        <v>1.321</v>
      </c>
      <c r="G561" s="11">
        <v>1.76</v>
      </c>
      <c r="J561" s="61">
        <v>40818</v>
      </c>
      <c r="K561" s="60">
        <v>29.832000000000001</v>
      </c>
      <c r="M561" s="61">
        <v>41756</v>
      </c>
      <c r="N561" s="60">
        <v>1.321</v>
      </c>
    </row>
    <row r="562" spans="2:14" s="11" customFormat="1" ht="13.15">
      <c r="B562" s="57">
        <v>41749</v>
      </c>
      <c r="C562" s="11">
        <v>0.89800000000000002</v>
      </c>
      <c r="D562" s="58">
        <v>0.58699999999999997</v>
      </c>
      <c r="E562" s="59">
        <f>VLOOKUP(tblEuroYieldsPivoted[[#This Row],[Date]],$J$7:$K$910,2,FALSE)</f>
        <v>4.9660000000000002</v>
      </c>
      <c r="F562" s="60">
        <f t="shared" si="8"/>
        <v>1.389</v>
      </c>
      <c r="G562" s="11">
        <v>1.8129999999999999</v>
      </c>
      <c r="J562" s="61">
        <v>40811</v>
      </c>
      <c r="K562" s="60">
        <v>27.678000000000001</v>
      </c>
      <c r="M562" s="61">
        <v>41749</v>
      </c>
      <c r="N562" s="60">
        <v>1.389</v>
      </c>
    </row>
    <row r="563" spans="2:14" s="11" customFormat="1" ht="13.15">
      <c r="B563" s="57">
        <v>41742</v>
      </c>
      <c r="C563" s="11">
        <v>0.90400000000000003</v>
      </c>
      <c r="D563" s="58">
        <v>0.59499999999999997</v>
      </c>
      <c r="E563" s="59" t="e">
        <f>VLOOKUP(tblEuroYieldsPivoted[[#This Row],[Date]],$J$7:$K$910,2,FALSE)</f>
        <v>#N/A</v>
      </c>
      <c r="F563" s="60">
        <f t="shared" si="8"/>
        <v>1.3560000000000001</v>
      </c>
      <c r="G563" s="11">
        <v>1.778</v>
      </c>
      <c r="J563" s="61">
        <v>40804</v>
      </c>
      <c r="K563" s="60">
        <v>31.443999999999999</v>
      </c>
      <c r="M563" s="61">
        <v>41742</v>
      </c>
      <c r="N563" s="60">
        <v>1.3560000000000001</v>
      </c>
    </row>
    <row r="564" spans="2:14" s="11" customFormat="1" ht="13.15">
      <c r="B564" s="57">
        <v>41735</v>
      </c>
      <c r="C564" s="11">
        <v>0.91700000000000004</v>
      </c>
      <c r="D564" s="58">
        <v>0.58099999999999996</v>
      </c>
      <c r="E564" s="59" t="e">
        <f>VLOOKUP(tblEuroYieldsPivoted[[#This Row],[Date]],$J$7:$K$910,2,FALSE)</f>
        <v>#N/A</v>
      </c>
      <c r="F564" s="60">
        <f t="shared" si="8"/>
        <v>1.444</v>
      </c>
      <c r="G564" s="11">
        <v>1.8480000000000001</v>
      </c>
      <c r="J564" s="61">
        <v>40797</v>
      </c>
      <c r="K564" s="60">
        <v>25.695</v>
      </c>
      <c r="M564" s="61">
        <v>41735</v>
      </c>
      <c r="N564" s="60">
        <v>1.444</v>
      </c>
    </row>
    <row r="565" spans="2:14" s="11" customFormat="1" ht="13.15">
      <c r="B565" s="57">
        <v>41728</v>
      </c>
      <c r="C565" s="11">
        <v>0.91600000000000004</v>
      </c>
      <c r="D565" s="58">
        <v>0.60699999999999998</v>
      </c>
      <c r="E565" s="59" t="e">
        <f>VLOOKUP(tblEuroYieldsPivoted[[#This Row],[Date]],$J$7:$K$910,2,FALSE)</f>
        <v>#N/A</v>
      </c>
      <c r="F565" s="60">
        <f t="shared" si="8"/>
        <v>1.49</v>
      </c>
      <c r="G565" s="11">
        <v>1.7729999999999999</v>
      </c>
      <c r="J565" s="61">
        <v>40790</v>
      </c>
      <c r="K565" s="60">
        <v>24.824999999999999</v>
      </c>
      <c r="M565" s="61">
        <v>41728</v>
      </c>
      <c r="N565" s="60">
        <v>1.49</v>
      </c>
    </row>
    <row r="566" spans="2:14" s="11" customFormat="1" ht="13.15">
      <c r="B566" s="57">
        <v>41721</v>
      </c>
      <c r="C566" s="11">
        <v>0.97</v>
      </c>
      <c r="D566" s="58">
        <v>0.61099999999999999</v>
      </c>
      <c r="E566" s="59" t="e">
        <f>VLOOKUP(tblEuroYieldsPivoted[[#This Row],[Date]],$J$7:$K$910,2,FALSE)</f>
        <v>#N/A</v>
      </c>
      <c r="F566" s="60">
        <f t="shared" si="8"/>
        <v>1.6240000000000001</v>
      </c>
      <c r="G566" s="11">
        <v>1.962</v>
      </c>
      <c r="J566" s="61">
        <v>40783</v>
      </c>
      <c r="K566" s="60">
        <v>22.619</v>
      </c>
      <c r="M566" s="61">
        <v>41721</v>
      </c>
      <c r="N566" s="60">
        <v>1.6240000000000001</v>
      </c>
    </row>
    <row r="567" spans="2:14" s="11" customFormat="1" ht="13.15">
      <c r="B567" s="57">
        <v>41714</v>
      </c>
      <c r="C567" s="11">
        <v>0.98199999999999998</v>
      </c>
      <c r="D567" s="58">
        <v>0.69899999999999995</v>
      </c>
      <c r="E567" s="59" t="e">
        <f>VLOOKUP(tblEuroYieldsPivoted[[#This Row],[Date]],$J$7:$K$910,2,FALSE)</f>
        <v>#N/A</v>
      </c>
      <c r="F567" s="60">
        <f t="shared" si="8"/>
        <v>1.7170000000000001</v>
      </c>
      <c r="G567" s="11">
        <v>2.0979999999999999</v>
      </c>
      <c r="J567" s="61">
        <v>40776</v>
      </c>
      <c r="K567" s="60">
        <v>22.141999999999999</v>
      </c>
      <c r="M567" s="61">
        <v>41714</v>
      </c>
      <c r="N567" s="60">
        <v>1.7170000000000001</v>
      </c>
    </row>
    <row r="568" spans="2:14" s="11" customFormat="1" ht="13.15">
      <c r="B568" s="57">
        <v>41707</v>
      </c>
      <c r="C568" s="11">
        <v>0.91400000000000003</v>
      </c>
      <c r="D568" s="58">
        <v>0.59899999999999998</v>
      </c>
      <c r="E568" s="59" t="e">
        <f>VLOOKUP(tblEuroYieldsPivoted[[#This Row],[Date]],$J$7:$K$910,2,FALSE)</f>
        <v>#N/A</v>
      </c>
      <c r="F568" s="60">
        <f t="shared" si="8"/>
        <v>1.4670000000000001</v>
      </c>
      <c r="G568" s="11">
        <v>2.1059999999999999</v>
      </c>
      <c r="J568" s="61">
        <v>40769</v>
      </c>
      <c r="K568" s="60">
        <v>19.456</v>
      </c>
      <c r="M568" s="61">
        <v>41707</v>
      </c>
      <c r="N568" s="60">
        <v>1.4670000000000001</v>
      </c>
    </row>
    <row r="569" spans="2:14" s="11" customFormat="1" ht="13.15">
      <c r="B569" s="57">
        <v>41700</v>
      </c>
      <c r="C569" s="11">
        <v>0.99</v>
      </c>
      <c r="D569" s="58">
        <v>0.68799999999999994</v>
      </c>
      <c r="E569" s="59" t="e">
        <f>VLOOKUP(tblEuroYieldsPivoted[[#This Row],[Date]],$J$7:$K$910,2,FALSE)</f>
        <v>#N/A</v>
      </c>
      <c r="F569" s="60">
        <f t="shared" si="8"/>
        <v>1.4670000000000001</v>
      </c>
      <c r="G569" s="11">
        <v>2.113</v>
      </c>
      <c r="J569" s="61">
        <v>40762</v>
      </c>
      <c r="K569" s="60">
        <v>18.341999999999999</v>
      </c>
      <c r="M569" s="61">
        <v>41700</v>
      </c>
      <c r="N569" s="60">
        <v>1.4670000000000001</v>
      </c>
    </row>
    <row r="570" spans="2:14" s="11" customFormat="1" ht="13.15">
      <c r="B570" s="57">
        <v>41693</v>
      </c>
      <c r="C570" s="11">
        <v>0.98499999999999999</v>
      </c>
      <c r="D570" s="58">
        <v>0.67</v>
      </c>
      <c r="E570" s="59" t="e">
        <f>VLOOKUP(tblEuroYieldsPivoted[[#This Row],[Date]],$J$7:$K$910,2,FALSE)</f>
        <v>#N/A</v>
      </c>
      <c r="F570" s="60">
        <f t="shared" si="8"/>
        <v>1.5109999999999999</v>
      </c>
      <c r="G570" s="11">
        <v>2.0590000000000002</v>
      </c>
      <c r="J570" s="61">
        <v>40755</v>
      </c>
      <c r="K570" s="60">
        <v>17.928999999999998</v>
      </c>
      <c r="M570" s="61">
        <v>41693</v>
      </c>
      <c r="N570" s="60">
        <v>1.5109999999999999</v>
      </c>
    </row>
    <row r="571" spans="2:14" s="11" customFormat="1" ht="13.15">
      <c r="B571" s="57">
        <v>41686</v>
      </c>
      <c r="C571" s="11">
        <v>1</v>
      </c>
      <c r="D571" s="58">
        <v>0.66600000000000004</v>
      </c>
      <c r="E571" s="59" t="e">
        <f>VLOOKUP(tblEuroYieldsPivoted[[#This Row],[Date]],$J$7:$K$910,2,FALSE)</f>
        <v>#N/A</v>
      </c>
      <c r="F571" s="60">
        <f t="shared" si="8"/>
        <v>1.587</v>
      </c>
      <c r="G571" s="11">
        <v>2.1389999999999998</v>
      </c>
      <c r="J571" s="61">
        <v>40748</v>
      </c>
      <c r="K571" s="60">
        <v>17.024999999999999</v>
      </c>
      <c r="M571" s="61">
        <v>41686</v>
      </c>
      <c r="N571" s="60">
        <v>1.587</v>
      </c>
    </row>
    <row r="572" spans="2:14" s="11" customFormat="1" ht="13.15">
      <c r="B572" s="57">
        <v>41679</v>
      </c>
      <c r="C572" s="11">
        <v>1.0409999999999999</v>
      </c>
      <c r="D572" s="58">
        <v>0.68200000000000005</v>
      </c>
      <c r="E572" s="59" t="e">
        <f>VLOOKUP(tblEuroYieldsPivoted[[#This Row],[Date]],$J$7:$K$910,2,FALSE)</f>
        <v>#N/A</v>
      </c>
      <c r="F572" s="60">
        <f t="shared" si="8"/>
        <v>1.696</v>
      </c>
      <c r="G572" s="11">
        <v>2.214</v>
      </c>
      <c r="J572" s="61">
        <v>40741</v>
      </c>
      <c r="K572" s="60">
        <v>16.198</v>
      </c>
      <c r="M572" s="61">
        <v>41679</v>
      </c>
      <c r="N572" s="60">
        <v>1.696</v>
      </c>
    </row>
    <row r="573" spans="2:14" s="11" customFormat="1" ht="13.15">
      <c r="B573" s="57">
        <v>41672</v>
      </c>
      <c r="C573" s="11">
        <v>1.008</v>
      </c>
      <c r="D573" s="58">
        <v>0.66600000000000004</v>
      </c>
      <c r="E573" s="59" t="e">
        <f>VLOOKUP(tblEuroYieldsPivoted[[#This Row],[Date]],$J$7:$K$910,2,FALSE)</f>
        <v>#N/A</v>
      </c>
      <c r="F573" s="60">
        <f t="shared" si="8"/>
        <v>1.7210000000000001</v>
      </c>
      <c r="G573" s="11">
        <v>2.2200000000000002</v>
      </c>
      <c r="J573" s="61">
        <v>40734</v>
      </c>
      <c r="K573" s="60">
        <v>21.972000000000001</v>
      </c>
      <c r="M573" s="61">
        <v>41672</v>
      </c>
      <c r="N573" s="60">
        <v>1.7210000000000001</v>
      </c>
    </row>
    <row r="574" spans="2:14" s="11" customFormat="1" ht="13.15">
      <c r="B574" s="57">
        <v>41665</v>
      </c>
      <c r="C574" s="11">
        <v>0.98099999999999998</v>
      </c>
      <c r="D574" s="58">
        <v>0.65100000000000002</v>
      </c>
      <c r="E574" s="59" t="e">
        <f>VLOOKUP(tblEuroYieldsPivoted[[#This Row],[Date]],$J$7:$K$910,2,FALSE)</f>
        <v>#N/A</v>
      </c>
      <c r="F574" s="60">
        <f t="shared" si="8"/>
        <v>1.7310000000000001</v>
      </c>
      <c r="G574" s="11">
        <v>2.3119999999999998</v>
      </c>
      <c r="J574" s="61">
        <v>40727</v>
      </c>
      <c r="K574" s="60">
        <v>21.388000000000002</v>
      </c>
      <c r="M574" s="61">
        <v>41665</v>
      </c>
      <c r="N574" s="60">
        <v>1.7310000000000001</v>
      </c>
    </row>
    <row r="575" spans="2:14" s="11" customFormat="1" ht="13.15">
      <c r="B575" s="57">
        <v>41658</v>
      </c>
      <c r="C575" s="11">
        <v>1.129</v>
      </c>
      <c r="D575" s="58">
        <v>0.748</v>
      </c>
      <c r="E575" s="59" t="e">
        <f>VLOOKUP(tblEuroYieldsPivoted[[#This Row],[Date]],$J$7:$K$910,2,FALSE)</f>
        <v>#N/A</v>
      </c>
      <c r="F575" s="60">
        <f t="shared" si="8"/>
        <v>1.7330000000000001</v>
      </c>
      <c r="G575" s="11">
        <v>2.4710000000000001</v>
      </c>
      <c r="J575" s="61">
        <v>40720</v>
      </c>
      <c r="K575" s="60">
        <v>19.582000000000001</v>
      </c>
      <c r="M575" s="61">
        <v>41658</v>
      </c>
      <c r="N575" s="60">
        <v>1.7330000000000001</v>
      </c>
    </row>
    <row r="576" spans="2:14" s="11" customFormat="1" ht="13.15">
      <c r="B576" s="57">
        <v>41651</v>
      </c>
      <c r="C576" s="11">
        <v>1.1659999999999999</v>
      </c>
      <c r="D576" s="58">
        <v>0.84199999999999997</v>
      </c>
      <c r="E576" s="59" t="e">
        <f>VLOOKUP(tblEuroYieldsPivoted[[#This Row],[Date]],$J$7:$K$910,2,FALSE)</f>
        <v>#N/A</v>
      </c>
      <c r="F576" s="60">
        <f t="shared" si="8"/>
        <v>1.7869999999999999</v>
      </c>
      <c r="G576" s="11">
        <v>2.3969999999999998</v>
      </c>
      <c r="J576" s="61">
        <v>40713</v>
      </c>
      <c r="K576" s="60">
        <v>20.09</v>
      </c>
      <c r="M576" s="61">
        <v>41651</v>
      </c>
      <c r="N576" s="60">
        <v>1.7869999999999999</v>
      </c>
    </row>
    <row r="577" spans="2:14" s="11" customFormat="1" ht="13.15">
      <c r="B577" s="57">
        <v>41644</v>
      </c>
      <c r="C577" s="11">
        <v>1.1739999999999999</v>
      </c>
      <c r="D577" s="58">
        <v>0.83199999999999996</v>
      </c>
      <c r="E577" s="59" t="e">
        <f>VLOOKUP(tblEuroYieldsPivoted[[#This Row],[Date]],$J$7:$K$910,2,FALSE)</f>
        <v>#N/A</v>
      </c>
      <c r="F577" s="60">
        <f t="shared" si="8"/>
        <v>1.85</v>
      </c>
      <c r="G577" s="11">
        <v>2.4580000000000002</v>
      </c>
      <c r="J577" s="61">
        <v>40706</v>
      </c>
      <c r="K577" s="60">
        <v>19.904</v>
      </c>
      <c r="M577" s="61">
        <v>41644</v>
      </c>
      <c r="N577" s="60">
        <v>1.85</v>
      </c>
    </row>
    <row r="578" spans="2:14" s="11" customFormat="1" ht="13.15">
      <c r="B578" s="57">
        <v>41637</v>
      </c>
      <c r="C578" s="11">
        <v>1.2090000000000001</v>
      </c>
      <c r="D578" s="58">
        <v>0.92600000000000005</v>
      </c>
      <c r="E578" s="59" t="e">
        <f>VLOOKUP(tblEuroYieldsPivoted[[#This Row],[Date]],$J$7:$K$910,2,FALSE)</f>
        <v>#N/A</v>
      </c>
      <c r="F578" s="60">
        <f t="shared" si="8"/>
        <v>1.994</v>
      </c>
      <c r="G578" s="11">
        <v>2.5169999999999999</v>
      </c>
      <c r="J578" s="61">
        <v>40699</v>
      </c>
      <c r="K578" s="60">
        <v>18.640999999999998</v>
      </c>
      <c r="M578" s="61">
        <v>41637</v>
      </c>
      <c r="N578" s="60">
        <v>1.994</v>
      </c>
    </row>
    <row r="579" spans="2:14" s="11" customFormat="1" ht="13.15">
      <c r="B579" s="57">
        <v>41630</v>
      </c>
      <c r="C579" s="11">
        <v>1.25</v>
      </c>
      <c r="D579" s="58">
        <v>0.95899999999999996</v>
      </c>
      <c r="E579" s="59" t="e">
        <f>VLOOKUP(tblEuroYieldsPivoted[[#This Row],[Date]],$J$7:$K$910,2,FALSE)</f>
        <v>#N/A</v>
      </c>
      <c r="F579" s="60">
        <f t="shared" si="8"/>
        <v>2.085</v>
      </c>
      <c r="G579" s="11">
        <v>2.8130000000000002</v>
      </c>
      <c r="J579" s="61">
        <v>40692</v>
      </c>
      <c r="K579" s="60">
        <v>17.158000000000001</v>
      </c>
      <c r="M579" s="61">
        <v>41630</v>
      </c>
      <c r="N579" s="60">
        <v>2.085</v>
      </c>
    </row>
    <row r="580" spans="2:14" s="11" customFormat="1" ht="13.15">
      <c r="B580" s="57">
        <v>41623</v>
      </c>
      <c r="C580" s="11">
        <v>1.165</v>
      </c>
      <c r="D580" s="58">
        <v>0.877</v>
      </c>
      <c r="E580" s="59" t="e">
        <f>VLOOKUP(tblEuroYieldsPivoted[[#This Row],[Date]],$J$7:$K$910,2,FALSE)</f>
        <v>#N/A</v>
      </c>
      <c r="F580" s="60">
        <f t="shared" si="8"/>
        <v>2.1</v>
      </c>
      <c r="G580" s="11">
        <v>2.702</v>
      </c>
      <c r="J580" s="61">
        <v>40685</v>
      </c>
      <c r="K580" s="60">
        <v>17.324999999999999</v>
      </c>
      <c r="M580" s="61">
        <v>41623</v>
      </c>
      <c r="N580" s="60">
        <v>2.1</v>
      </c>
    </row>
    <row r="581" spans="2:14" s="11" customFormat="1" ht="13.15">
      <c r="B581" s="57">
        <v>41616</v>
      </c>
      <c r="C581" s="11">
        <v>1.1319999999999999</v>
      </c>
      <c r="D581" s="58">
        <v>0.81899999999999995</v>
      </c>
      <c r="E581" s="59" t="e">
        <f>VLOOKUP(tblEuroYieldsPivoted[[#This Row],[Date]],$J$7:$K$910,2,FALSE)</f>
        <v>#N/A</v>
      </c>
      <c r="F581" s="60">
        <f t="shared" si="8"/>
        <v>2.1440000000000001</v>
      </c>
      <c r="G581" s="11">
        <v>2.645</v>
      </c>
      <c r="J581" s="61">
        <v>40678</v>
      </c>
      <c r="K581" s="60">
        <v>17.532</v>
      </c>
      <c r="M581" s="61">
        <v>41616</v>
      </c>
      <c r="N581" s="60">
        <v>2.1440000000000001</v>
      </c>
    </row>
    <row r="582" spans="2:14" s="11" customFormat="1" ht="13.15">
      <c r="B582" s="57">
        <v>41609</v>
      </c>
      <c r="C582" s="11">
        <v>1.1200000000000001</v>
      </c>
      <c r="D582" s="58">
        <v>0.80700000000000005</v>
      </c>
      <c r="E582" s="59" t="e">
        <f>VLOOKUP(tblEuroYieldsPivoted[[#This Row],[Date]],$J$7:$K$910,2,FALSE)</f>
        <v>#N/A</v>
      </c>
      <c r="F582" s="60">
        <f t="shared" si="8"/>
        <v>2.173</v>
      </c>
      <c r="G582" s="11">
        <v>2.7770000000000001</v>
      </c>
      <c r="J582" s="61">
        <v>40671</v>
      </c>
      <c r="K582" s="60">
        <v>16.762</v>
      </c>
      <c r="M582" s="61">
        <v>41609</v>
      </c>
      <c r="N582" s="60">
        <v>2.173</v>
      </c>
    </row>
    <row r="583" spans="2:14" s="11" customFormat="1" ht="13.15">
      <c r="B583" s="57">
        <v>41602</v>
      </c>
      <c r="C583" s="11">
        <v>1.0149999999999999</v>
      </c>
      <c r="D583" s="58">
        <v>0.65400000000000003</v>
      </c>
      <c r="E583" s="59" t="e">
        <f>VLOOKUP(tblEuroYieldsPivoted[[#This Row],[Date]],$J$7:$K$910,2,FALSE)</f>
        <v>#N/A</v>
      </c>
      <c r="F583" s="60">
        <f t="shared" si="8"/>
        <v>2.2040000000000002</v>
      </c>
      <c r="G583" s="11">
        <v>2.617</v>
      </c>
      <c r="J583" s="61">
        <v>40664</v>
      </c>
      <c r="K583" s="60">
        <v>17.045000000000002</v>
      </c>
      <c r="M583" s="61">
        <v>41602</v>
      </c>
      <c r="N583" s="60">
        <v>2.2040000000000002</v>
      </c>
    </row>
    <row r="584" spans="2:14" s="11" customFormat="1" ht="13.15">
      <c r="B584" s="57">
        <v>41595</v>
      </c>
      <c r="C584" s="11">
        <v>1.038</v>
      </c>
      <c r="D584" s="58">
        <v>0.68899999999999995</v>
      </c>
      <c r="E584" s="59" t="e">
        <f>VLOOKUP(tblEuroYieldsPivoted[[#This Row],[Date]],$J$7:$K$910,2,FALSE)</f>
        <v>#N/A</v>
      </c>
      <c r="F584" s="60">
        <f t="shared" si="8"/>
        <v>2.2999999999999998</v>
      </c>
      <c r="G584" s="11">
        <v>2.6219999999999999</v>
      </c>
      <c r="J584" s="61">
        <v>40657</v>
      </c>
      <c r="K584" s="60">
        <v>17.649000000000001</v>
      </c>
      <c r="M584" s="61">
        <v>41595</v>
      </c>
      <c r="N584" s="60">
        <v>2.2999999999999998</v>
      </c>
    </row>
    <row r="585" spans="2:14" s="11" customFormat="1" ht="13.15">
      <c r="B585" s="57">
        <v>41588</v>
      </c>
      <c r="C585" s="11">
        <v>1.038</v>
      </c>
      <c r="D585" s="58">
        <v>0.65</v>
      </c>
      <c r="E585" s="59" t="e">
        <f>VLOOKUP(tblEuroYieldsPivoted[[#This Row],[Date]],$J$7:$K$910,2,FALSE)</f>
        <v>#N/A</v>
      </c>
      <c r="F585" s="60">
        <f t="shared" ref="F585:F648" si="9">VLOOKUP(B585,$M$8:$N$901,2,FALSE)</f>
        <v>2.3140000000000001</v>
      </c>
      <c r="G585" s="11">
        <v>2.669</v>
      </c>
      <c r="J585" s="61">
        <v>40650</v>
      </c>
      <c r="K585" s="60">
        <v>17.582999999999998</v>
      </c>
      <c r="M585" s="61">
        <v>41588</v>
      </c>
      <c r="N585" s="60">
        <v>2.3140000000000001</v>
      </c>
    </row>
    <row r="586" spans="2:14" s="11" customFormat="1" ht="13.15">
      <c r="B586" s="57">
        <v>41581</v>
      </c>
      <c r="C586" s="11">
        <v>1.0760000000000001</v>
      </c>
      <c r="D586" s="58">
        <v>0.69299999999999995</v>
      </c>
      <c r="E586" s="59" t="e">
        <f>VLOOKUP(tblEuroYieldsPivoted[[#This Row],[Date]],$J$7:$K$910,2,FALSE)</f>
        <v>#N/A</v>
      </c>
      <c r="F586" s="60">
        <f t="shared" si="9"/>
        <v>2.363</v>
      </c>
      <c r="G586" s="11">
        <v>2.762</v>
      </c>
      <c r="J586" s="61">
        <v>40643</v>
      </c>
      <c r="K586" s="60">
        <v>17.998000000000001</v>
      </c>
      <c r="M586" s="61">
        <v>41581</v>
      </c>
      <c r="N586" s="60">
        <v>2.363</v>
      </c>
    </row>
    <row r="587" spans="2:14" s="11" customFormat="1" ht="13.15">
      <c r="B587" s="57">
        <v>41574</v>
      </c>
      <c r="C587" s="11">
        <v>1.006</v>
      </c>
      <c r="D587" s="58">
        <v>0.66400000000000003</v>
      </c>
      <c r="E587" s="59" t="e">
        <f>VLOOKUP(tblEuroYieldsPivoted[[#This Row],[Date]],$J$7:$K$910,2,FALSE)</f>
        <v>#N/A</v>
      </c>
      <c r="F587" s="60">
        <f t="shared" si="9"/>
        <v>2.4119999999999999</v>
      </c>
      <c r="G587" s="11">
        <v>2.8690000000000002</v>
      </c>
      <c r="J587" s="61">
        <v>40636</v>
      </c>
      <c r="K587" s="60">
        <v>16.434000000000001</v>
      </c>
      <c r="M587" s="61">
        <v>41574</v>
      </c>
      <c r="N587" s="60">
        <v>2.4119999999999999</v>
      </c>
    </row>
    <row r="588" spans="2:14" s="11" customFormat="1" ht="13.15">
      <c r="B588" s="57">
        <v>41567</v>
      </c>
      <c r="C588" s="11">
        <v>1.157</v>
      </c>
      <c r="D588" s="58">
        <v>0.77300000000000002</v>
      </c>
      <c r="E588" s="59" t="e">
        <f>VLOOKUP(tblEuroYieldsPivoted[[#This Row],[Date]],$J$7:$K$910,2,FALSE)</f>
        <v>#N/A</v>
      </c>
      <c r="F588" s="60">
        <f t="shared" si="9"/>
        <v>2.48</v>
      </c>
      <c r="G588" s="11">
        <v>3.0190000000000001</v>
      </c>
      <c r="J588" s="61">
        <v>40629</v>
      </c>
      <c r="K588" s="60">
        <v>16.242000000000001</v>
      </c>
      <c r="M588" s="61">
        <v>41567</v>
      </c>
      <c r="N588" s="60">
        <v>2.48</v>
      </c>
    </row>
    <row r="589" spans="2:14" s="11" customFormat="1" ht="13.15">
      <c r="B589" s="57">
        <v>41560</v>
      </c>
      <c r="C589" s="11">
        <v>1.2210000000000001</v>
      </c>
      <c r="D589" s="58">
        <v>0.81200000000000006</v>
      </c>
      <c r="E589" s="59" t="e">
        <f>VLOOKUP(tblEuroYieldsPivoted[[#This Row],[Date]],$J$7:$K$910,2,FALSE)</f>
        <v>#N/A</v>
      </c>
      <c r="F589" s="60">
        <f t="shared" si="9"/>
        <v>2.5670000000000002</v>
      </c>
      <c r="G589" s="11">
        <v>2.9830000000000001</v>
      </c>
      <c r="J589" s="61">
        <v>40622</v>
      </c>
      <c r="K589" s="60">
        <v>15.625999999999999</v>
      </c>
      <c r="M589" s="61">
        <v>41560</v>
      </c>
      <c r="N589" s="60">
        <v>2.5670000000000002</v>
      </c>
    </row>
    <row r="590" spans="2:14" s="11" customFormat="1" ht="13.15">
      <c r="B590" s="57">
        <v>41553</v>
      </c>
      <c r="C590" s="11">
        <v>1.258</v>
      </c>
      <c r="D590" s="58">
        <v>0.85299999999999998</v>
      </c>
      <c r="E590" s="59" t="e">
        <f>VLOOKUP(tblEuroYieldsPivoted[[#This Row],[Date]],$J$7:$K$910,2,FALSE)</f>
        <v>#N/A</v>
      </c>
      <c r="F590" s="60">
        <f t="shared" si="9"/>
        <v>2.706</v>
      </c>
      <c r="G590" s="11">
        <v>3.133</v>
      </c>
      <c r="J590" s="61">
        <v>40615</v>
      </c>
      <c r="K590" s="60">
        <v>15.282</v>
      </c>
      <c r="M590" s="61">
        <v>41553</v>
      </c>
      <c r="N590" s="60">
        <v>2.706</v>
      </c>
    </row>
    <row r="591" spans="2:14" s="11" customFormat="1" ht="13.15">
      <c r="B591" s="57">
        <v>41546</v>
      </c>
      <c r="C591" s="11">
        <v>1.2609999999999999</v>
      </c>
      <c r="D591" s="58">
        <v>0.85</v>
      </c>
      <c r="E591" s="59" t="e">
        <f>VLOOKUP(tblEuroYieldsPivoted[[#This Row],[Date]],$J$7:$K$910,2,FALSE)</f>
        <v>#N/A</v>
      </c>
      <c r="F591" s="60">
        <f t="shared" si="9"/>
        <v>2.7530000000000001</v>
      </c>
      <c r="G591" s="11">
        <v>3.222</v>
      </c>
      <c r="J591" s="61">
        <v>40608</v>
      </c>
      <c r="K591" s="60">
        <v>16.637</v>
      </c>
      <c r="M591" s="61">
        <v>41546</v>
      </c>
      <c r="N591" s="60">
        <v>2.7530000000000001</v>
      </c>
    </row>
    <row r="592" spans="2:14" s="11" customFormat="1" ht="13.15">
      <c r="B592" s="57">
        <v>41539</v>
      </c>
      <c r="C592" s="11">
        <v>1.234</v>
      </c>
      <c r="D592" s="58">
        <v>0.79500000000000004</v>
      </c>
      <c r="E592" s="59" t="e">
        <f>VLOOKUP(tblEuroYieldsPivoted[[#This Row],[Date]],$J$7:$K$910,2,FALSE)</f>
        <v>#N/A</v>
      </c>
      <c r="F592" s="60">
        <f t="shared" si="9"/>
        <v>2.883</v>
      </c>
      <c r="G592" s="11">
        <v>3.4569999999999999</v>
      </c>
      <c r="J592" s="61">
        <v>40601</v>
      </c>
      <c r="K592" s="60">
        <v>15.231</v>
      </c>
      <c r="M592" s="61">
        <v>41539</v>
      </c>
      <c r="N592" s="60">
        <v>2.883</v>
      </c>
    </row>
    <row r="593" spans="2:14" s="11" customFormat="1" ht="13.15">
      <c r="B593" s="57">
        <v>41532</v>
      </c>
      <c r="C593" s="11">
        <v>1.173</v>
      </c>
      <c r="D593" s="58">
        <v>0.93899999999999995</v>
      </c>
      <c r="E593" s="59" t="e">
        <f>VLOOKUP(tblEuroYieldsPivoted[[#This Row],[Date]],$J$7:$K$910,2,FALSE)</f>
        <v>#N/A</v>
      </c>
      <c r="F593" s="60">
        <f t="shared" si="9"/>
        <v>2.5609999999999999</v>
      </c>
      <c r="G593" s="11">
        <v>3.28</v>
      </c>
      <c r="J593" s="61">
        <v>40594</v>
      </c>
      <c r="K593" s="60">
        <v>14.202999999999999</v>
      </c>
      <c r="M593" s="61">
        <v>41532</v>
      </c>
      <c r="N593" s="60">
        <v>2.5609999999999999</v>
      </c>
    </row>
    <row r="594" spans="2:14" s="11" customFormat="1" ht="13.15">
      <c r="B594" s="57">
        <v>41525</v>
      </c>
      <c r="C594" s="11">
        <v>1.2589999999999999</v>
      </c>
      <c r="D594" s="58">
        <v>0.99</v>
      </c>
      <c r="E594" s="59" t="e">
        <f>VLOOKUP(tblEuroYieldsPivoted[[#This Row],[Date]],$J$7:$K$910,2,FALSE)</f>
        <v>#N/A</v>
      </c>
      <c r="F594" s="60">
        <f t="shared" si="9"/>
        <v>2.6920000000000002</v>
      </c>
      <c r="G594" s="11">
        <v>3.58</v>
      </c>
      <c r="J594" s="61">
        <v>40587</v>
      </c>
      <c r="K594" s="60">
        <v>13.335000000000001</v>
      </c>
      <c r="M594" s="61">
        <v>41525</v>
      </c>
      <c r="N594" s="60">
        <v>2.6920000000000002</v>
      </c>
    </row>
    <row r="595" spans="2:14" s="11" customFormat="1" ht="13.15">
      <c r="B595" s="57">
        <v>41518</v>
      </c>
      <c r="C595" s="11">
        <v>1.2909999999999999</v>
      </c>
      <c r="D595" s="58">
        <v>1.0149999999999999</v>
      </c>
      <c r="E595" s="59" t="e">
        <f>VLOOKUP(tblEuroYieldsPivoted[[#This Row],[Date]],$J$7:$K$910,2,FALSE)</f>
        <v>#N/A</v>
      </c>
      <c r="F595" s="60">
        <f t="shared" si="9"/>
        <v>2.7229999999999999</v>
      </c>
      <c r="G595" s="11">
        <v>3.3679999999999999</v>
      </c>
      <c r="J595" s="61">
        <v>40580</v>
      </c>
      <c r="K595" s="60">
        <v>12.965999999999999</v>
      </c>
      <c r="M595" s="61">
        <v>41518</v>
      </c>
      <c r="N595" s="60">
        <v>2.7229999999999999</v>
      </c>
    </row>
    <row r="596" spans="2:14" s="11" customFormat="1" ht="13.15">
      <c r="B596" s="57">
        <v>41511</v>
      </c>
      <c r="C596" s="11">
        <v>1.196</v>
      </c>
      <c r="D596" s="58">
        <v>0.82199999999999995</v>
      </c>
      <c r="E596" s="59" t="e">
        <f>VLOOKUP(tblEuroYieldsPivoted[[#This Row],[Date]],$J$7:$K$910,2,FALSE)</f>
        <v>#N/A</v>
      </c>
      <c r="F596" s="60">
        <f t="shared" si="9"/>
        <v>2.835</v>
      </c>
      <c r="G596" s="11">
        <v>3.274</v>
      </c>
      <c r="J596" s="61">
        <v>40573</v>
      </c>
      <c r="K596" s="60">
        <v>12.491</v>
      </c>
      <c r="M596" s="61">
        <v>41511</v>
      </c>
      <c r="N596" s="60">
        <v>2.835</v>
      </c>
    </row>
    <row r="597" spans="2:14" s="11" customFormat="1" ht="13.15">
      <c r="B597" s="57">
        <v>41504</v>
      </c>
      <c r="C597" s="11">
        <v>1.2729999999999999</v>
      </c>
      <c r="D597" s="58">
        <v>0.89500000000000002</v>
      </c>
      <c r="E597" s="59" t="e">
        <f>VLOOKUP(tblEuroYieldsPivoted[[#This Row],[Date]],$J$7:$K$910,2,FALSE)</f>
        <v>#N/A</v>
      </c>
      <c r="F597" s="60">
        <f t="shared" si="9"/>
        <v>2.6640000000000001</v>
      </c>
      <c r="G597" s="11">
        <v>3.177</v>
      </c>
      <c r="J597" s="61">
        <v>40566</v>
      </c>
      <c r="K597" s="60">
        <v>13.058999999999999</v>
      </c>
      <c r="M597" s="61">
        <v>41504</v>
      </c>
      <c r="N597" s="60">
        <v>2.6640000000000001</v>
      </c>
    </row>
    <row r="598" spans="2:14" s="11" customFormat="1" ht="13.15">
      <c r="B598" s="57">
        <v>41497</v>
      </c>
      <c r="C598" s="11">
        <v>1.1559999999999999</v>
      </c>
      <c r="D598" s="58">
        <v>0.81200000000000006</v>
      </c>
      <c r="E598" s="59" t="e">
        <f>VLOOKUP(tblEuroYieldsPivoted[[#This Row],[Date]],$J$7:$K$910,2,FALSE)</f>
        <v>#N/A</v>
      </c>
      <c r="F598" s="60">
        <f t="shared" si="9"/>
        <v>2.6259999999999999</v>
      </c>
      <c r="G598" s="11">
        <v>3.044</v>
      </c>
      <c r="J598" s="61">
        <v>40559</v>
      </c>
      <c r="K598" s="60">
        <v>12.545999999999999</v>
      </c>
      <c r="M598" s="61">
        <v>41497</v>
      </c>
      <c r="N598" s="60">
        <v>2.6259999999999999</v>
      </c>
    </row>
    <row r="599" spans="2:14" s="11" customFormat="1" ht="13.15">
      <c r="B599" s="57">
        <v>41490</v>
      </c>
      <c r="C599" s="11">
        <v>1.0429999999999999</v>
      </c>
      <c r="D599" s="58">
        <v>0.67</v>
      </c>
      <c r="E599" s="59" t="e">
        <f>VLOOKUP(tblEuroYieldsPivoted[[#This Row],[Date]],$J$7:$K$910,2,FALSE)</f>
        <v>#N/A</v>
      </c>
      <c r="F599" s="60">
        <f t="shared" si="9"/>
        <v>2.6</v>
      </c>
      <c r="G599" s="11">
        <v>3.0510000000000002</v>
      </c>
      <c r="J599" s="61">
        <v>40552</v>
      </c>
      <c r="K599" s="60">
        <v>12.432</v>
      </c>
      <c r="M599" s="61">
        <v>41490</v>
      </c>
      <c r="N599" s="60">
        <v>2.6</v>
      </c>
    </row>
    <row r="600" spans="2:14" s="11" customFormat="1" ht="13.15">
      <c r="B600" s="57">
        <v>41483</v>
      </c>
      <c r="C600" s="11">
        <v>1.0209999999999999</v>
      </c>
      <c r="D600" s="58">
        <v>0.65100000000000002</v>
      </c>
      <c r="E600" s="59" t="e">
        <f>VLOOKUP(tblEuroYieldsPivoted[[#This Row],[Date]],$J$7:$K$910,2,FALSE)</f>
        <v>#N/A</v>
      </c>
      <c r="F600" s="60">
        <f t="shared" si="9"/>
        <v>2.609</v>
      </c>
      <c r="G600" s="11">
        <v>3.1190000000000002</v>
      </c>
      <c r="J600" s="61">
        <v>40545</v>
      </c>
      <c r="K600" s="60">
        <v>14.438000000000001</v>
      </c>
      <c r="M600" s="61">
        <v>41483</v>
      </c>
      <c r="N600" s="60">
        <v>2.609</v>
      </c>
    </row>
    <row r="601" spans="2:14" s="11" customFormat="1" ht="13.15">
      <c r="B601" s="57">
        <v>41476</v>
      </c>
      <c r="C601" s="11">
        <v>1.044</v>
      </c>
      <c r="D601" s="58">
        <v>0.64500000000000002</v>
      </c>
      <c r="E601" s="59" t="e">
        <f>VLOOKUP(tblEuroYieldsPivoted[[#This Row],[Date]],$J$7:$K$910,2,FALSE)</f>
        <v>#N/A</v>
      </c>
      <c r="F601" s="60">
        <f t="shared" si="9"/>
        <v>2.5939999999999999</v>
      </c>
      <c r="G601" s="11">
        <v>3.2080000000000002</v>
      </c>
      <c r="J601" s="61">
        <v>40538</v>
      </c>
      <c r="K601" s="60">
        <v>13.58</v>
      </c>
      <c r="M601" s="61">
        <v>41476</v>
      </c>
      <c r="N601" s="60">
        <v>2.5939999999999999</v>
      </c>
    </row>
    <row r="602" spans="2:14" s="11" customFormat="1" ht="13.15">
      <c r="B602" s="57">
        <v>41469</v>
      </c>
      <c r="C602" s="11">
        <v>0.96</v>
      </c>
      <c r="D602" s="58">
        <v>0.51300000000000001</v>
      </c>
      <c r="E602" s="59" t="e">
        <f>VLOOKUP(tblEuroYieldsPivoted[[#This Row],[Date]],$J$7:$K$910,2,FALSE)</f>
        <v>#N/A</v>
      </c>
      <c r="F602" s="60">
        <f t="shared" si="9"/>
        <v>2.5859999999999999</v>
      </c>
      <c r="G602" s="11">
        <v>3.2320000000000002</v>
      </c>
      <c r="J602" s="61">
        <v>40531</v>
      </c>
      <c r="K602" s="60">
        <v>13.56</v>
      </c>
      <c r="M602" s="61">
        <v>41469</v>
      </c>
      <c r="N602" s="60">
        <v>2.5859999999999999</v>
      </c>
    </row>
    <row r="603" spans="2:14" s="11" customFormat="1" ht="13.15">
      <c r="B603" s="57">
        <v>41462</v>
      </c>
      <c r="C603" s="11">
        <v>1.0069999999999999</v>
      </c>
      <c r="D603" s="58">
        <v>0.55000000000000004</v>
      </c>
      <c r="E603" s="59" t="e">
        <f>VLOOKUP(tblEuroYieldsPivoted[[#This Row],[Date]],$J$7:$K$910,2,FALSE)</f>
        <v>#N/A</v>
      </c>
      <c r="F603" s="60">
        <f t="shared" si="9"/>
        <v>2.6120000000000001</v>
      </c>
      <c r="G603" s="11">
        <v>3.347</v>
      </c>
      <c r="J603" s="61">
        <v>40524</v>
      </c>
      <c r="K603" s="60">
        <v>13.009</v>
      </c>
      <c r="M603" s="61">
        <v>41462</v>
      </c>
      <c r="N603" s="60">
        <v>2.6120000000000001</v>
      </c>
    </row>
    <row r="604" spans="2:14" s="11" customFormat="1" ht="13.15">
      <c r="B604" s="57">
        <v>41455</v>
      </c>
      <c r="C604" s="11">
        <v>1.07</v>
      </c>
      <c r="D604" s="58">
        <v>0.64600000000000002</v>
      </c>
      <c r="E604" s="59" t="e">
        <f>VLOOKUP(tblEuroYieldsPivoted[[#This Row],[Date]],$J$7:$K$910,2,FALSE)</f>
        <v>#N/A</v>
      </c>
      <c r="F604" s="60">
        <f t="shared" si="9"/>
        <v>2.702</v>
      </c>
      <c r="G604" s="11">
        <v>3.2330000000000001</v>
      </c>
      <c r="J604" s="61">
        <v>40517</v>
      </c>
      <c r="K604" s="60">
        <v>12.754</v>
      </c>
      <c r="M604" s="61">
        <v>41455</v>
      </c>
      <c r="N604" s="60">
        <v>2.702</v>
      </c>
    </row>
    <row r="605" spans="2:14" s="11" customFormat="1" ht="13.15">
      <c r="B605" s="57">
        <v>41448</v>
      </c>
      <c r="C605" s="11">
        <v>1.194</v>
      </c>
      <c r="D605" s="58">
        <v>0.73299999999999998</v>
      </c>
      <c r="E605" s="59" t="e">
        <f>VLOOKUP(tblEuroYieldsPivoted[[#This Row],[Date]],$J$7:$K$910,2,FALSE)</f>
        <v>#N/A</v>
      </c>
      <c r="F605" s="60">
        <f t="shared" si="9"/>
        <v>2.907</v>
      </c>
      <c r="G605" s="11">
        <v>3.4820000000000002</v>
      </c>
      <c r="J605" s="61">
        <v>40510</v>
      </c>
      <c r="K605" s="60">
        <v>12.465</v>
      </c>
      <c r="M605" s="61">
        <v>41448</v>
      </c>
      <c r="N605" s="60">
        <v>2.907</v>
      </c>
    </row>
    <row r="606" spans="2:14" s="11" customFormat="1" ht="13.15">
      <c r="B606" s="57">
        <v>41441</v>
      </c>
      <c r="C606" s="11">
        <v>1.254</v>
      </c>
      <c r="D606" s="58">
        <v>0.81599999999999995</v>
      </c>
      <c r="E606" s="59" t="e">
        <f>VLOOKUP(tblEuroYieldsPivoted[[#This Row],[Date]],$J$7:$K$910,2,FALSE)</f>
        <v>#N/A</v>
      </c>
      <c r="F606" s="60">
        <f t="shared" si="9"/>
        <v>2.84</v>
      </c>
      <c r="G606" s="11">
        <v>3.54</v>
      </c>
      <c r="J606" s="61">
        <v>40503</v>
      </c>
      <c r="K606" s="60">
        <v>12.4</v>
      </c>
      <c r="M606" s="61">
        <v>41441</v>
      </c>
      <c r="N606" s="60">
        <v>2.84</v>
      </c>
    </row>
    <row r="607" spans="2:14" s="11" customFormat="1" ht="13.15">
      <c r="B607" s="57">
        <v>41434</v>
      </c>
      <c r="C607" s="11">
        <v>0.96699999999999997</v>
      </c>
      <c r="D607" s="58">
        <v>0.53700000000000003</v>
      </c>
      <c r="E607" s="59" t="e">
        <f>VLOOKUP(tblEuroYieldsPivoted[[#This Row],[Date]],$J$7:$K$910,2,FALSE)</f>
        <v>#N/A</v>
      </c>
      <c r="F607" s="60">
        <f t="shared" si="9"/>
        <v>2.6859999999999999</v>
      </c>
      <c r="G607" s="11">
        <v>3.24</v>
      </c>
      <c r="J607" s="61">
        <v>40496</v>
      </c>
      <c r="K607" s="60">
        <v>12.444000000000001</v>
      </c>
      <c r="M607" s="61">
        <v>41434</v>
      </c>
      <c r="N607" s="60">
        <v>2.6859999999999999</v>
      </c>
    </row>
    <row r="608" spans="2:14" s="11" customFormat="1" ht="13.15">
      <c r="B608" s="57">
        <v>41427</v>
      </c>
      <c r="C608" s="11">
        <v>1.016</v>
      </c>
      <c r="D608" s="58">
        <v>0.59199999999999997</v>
      </c>
      <c r="E608" s="59" t="e">
        <f>VLOOKUP(tblEuroYieldsPivoted[[#This Row],[Date]],$J$7:$K$910,2,FALSE)</f>
        <v>#N/A</v>
      </c>
      <c r="F608" s="60">
        <f t="shared" si="9"/>
        <v>2.6259999999999999</v>
      </c>
      <c r="G608" s="11">
        <v>3.12</v>
      </c>
      <c r="J608" s="61">
        <v>40489</v>
      </c>
      <c r="K608" s="60">
        <v>12.551</v>
      </c>
      <c r="M608" s="61">
        <v>41427</v>
      </c>
      <c r="N608" s="60">
        <v>2.6259999999999999</v>
      </c>
    </row>
    <row r="609" spans="2:14" s="11" customFormat="1" ht="13.15">
      <c r="B609" s="57">
        <v>41420</v>
      </c>
      <c r="C609" s="11">
        <v>0.90300000000000002</v>
      </c>
      <c r="D609" s="58">
        <v>0.499</v>
      </c>
      <c r="E609" s="59" t="e">
        <f>VLOOKUP(tblEuroYieldsPivoted[[#This Row],[Date]],$J$7:$K$910,2,FALSE)</f>
        <v>#N/A</v>
      </c>
      <c r="F609" s="60">
        <f t="shared" si="9"/>
        <v>2.36</v>
      </c>
      <c r="G609" s="11">
        <v>3.052</v>
      </c>
      <c r="J609" s="61">
        <v>40482</v>
      </c>
      <c r="K609" s="60">
        <v>12.326000000000001</v>
      </c>
      <c r="M609" s="61">
        <v>41420</v>
      </c>
      <c r="N609" s="60">
        <v>2.36</v>
      </c>
    </row>
    <row r="610" spans="2:14" s="11" customFormat="1" ht="13.15">
      <c r="B610" s="57">
        <v>41413</v>
      </c>
      <c r="C610" s="11">
        <v>0.78800000000000003</v>
      </c>
      <c r="D610" s="58">
        <v>0.441</v>
      </c>
      <c r="E610" s="59" t="e">
        <f>VLOOKUP(tblEuroYieldsPivoted[[#This Row],[Date]],$J$7:$K$910,2,FALSE)</f>
        <v>#N/A</v>
      </c>
      <c r="F610" s="60">
        <f t="shared" si="9"/>
        <v>2.2170000000000001</v>
      </c>
      <c r="G610" s="11">
        <v>3.0510000000000002</v>
      </c>
      <c r="J610" s="61">
        <v>40475</v>
      </c>
      <c r="K610" s="60">
        <v>11.327999999999999</v>
      </c>
      <c r="M610" s="61">
        <v>41413</v>
      </c>
      <c r="N610" s="60">
        <v>2.2170000000000001</v>
      </c>
    </row>
    <row r="611" spans="2:14" s="11" customFormat="1" ht="13.15">
      <c r="B611" s="57">
        <v>41406</v>
      </c>
      <c r="C611" s="11">
        <v>0.69399999999999995</v>
      </c>
      <c r="D611" s="58">
        <v>0.35299999999999998</v>
      </c>
      <c r="E611" s="59" t="e">
        <f>VLOOKUP(tblEuroYieldsPivoted[[#This Row],[Date]],$J$7:$K$910,2,FALSE)</f>
        <v>#N/A</v>
      </c>
      <c r="F611" s="60">
        <f t="shared" si="9"/>
        <v>2.1339999999999999</v>
      </c>
      <c r="G611" s="11">
        <v>2.7559999999999998</v>
      </c>
      <c r="J611" s="61">
        <v>40468</v>
      </c>
      <c r="K611" s="60">
        <v>9.7379999999999995</v>
      </c>
      <c r="M611" s="61">
        <v>41406</v>
      </c>
      <c r="N611" s="60">
        <v>2.1339999999999999</v>
      </c>
    </row>
    <row r="612" spans="2:14" s="11" customFormat="1" ht="13.15">
      <c r="B612" s="57">
        <v>41399</v>
      </c>
      <c r="C612" s="11">
        <v>0.80800000000000005</v>
      </c>
      <c r="D612" s="58">
        <v>0.44900000000000001</v>
      </c>
      <c r="E612" s="59" t="e">
        <f>VLOOKUP(tblEuroYieldsPivoted[[#This Row],[Date]],$J$7:$K$910,2,FALSE)</f>
        <v>#N/A</v>
      </c>
      <c r="F612" s="60">
        <f t="shared" si="9"/>
        <v>2.1920000000000002</v>
      </c>
      <c r="G612" s="11">
        <v>2.8319999999999999</v>
      </c>
      <c r="J612" s="61">
        <v>40461</v>
      </c>
      <c r="K612" s="60">
        <v>9.0850000000000009</v>
      </c>
      <c r="M612" s="61">
        <v>41399</v>
      </c>
      <c r="N612" s="60">
        <v>2.1920000000000002</v>
      </c>
    </row>
    <row r="613" spans="2:14" s="11" customFormat="1" ht="13.15">
      <c r="B613" s="57">
        <v>41392</v>
      </c>
      <c r="C613" s="11">
        <v>0.68600000000000005</v>
      </c>
      <c r="D613" s="58">
        <v>0.33</v>
      </c>
      <c r="E613" s="59" t="e">
        <f>VLOOKUP(tblEuroYieldsPivoted[[#This Row],[Date]],$J$7:$K$910,2,FALSE)</f>
        <v>#N/A</v>
      </c>
      <c r="F613" s="60">
        <f t="shared" si="9"/>
        <v>2.206</v>
      </c>
      <c r="G613" s="11">
        <v>2.74</v>
      </c>
      <c r="J613" s="61">
        <v>40454</v>
      </c>
      <c r="K613" s="60">
        <v>9.9779999999999998</v>
      </c>
      <c r="M613" s="61">
        <v>41392</v>
      </c>
      <c r="N613" s="60">
        <v>2.206</v>
      </c>
    </row>
    <row r="614" spans="2:14" s="11" customFormat="1" ht="13.15">
      <c r="B614" s="57">
        <v>41385</v>
      </c>
      <c r="C614" s="11">
        <v>0.71599999999999997</v>
      </c>
      <c r="D614" s="58">
        <v>0.30299999999999999</v>
      </c>
      <c r="E614" s="59" t="e">
        <f>VLOOKUP(tblEuroYieldsPivoted[[#This Row],[Date]],$J$7:$K$910,2,FALSE)</f>
        <v>#N/A</v>
      </c>
      <c r="F614" s="60">
        <f t="shared" si="9"/>
        <v>2.407</v>
      </c>
      <c r="G614" s="11">
        <v>3.024</v>
      </c>
      <c r="J614" s="61">
        <v>40447</v>
      </c>
      <c r="K614" s="60">
        <v>10.113</v>
      </c>
      <c r="M614" s="61">
        <v>41385</v>
      </c>
      <c r="N614" s="60">
        <v>2.407</v>
      </c>
    </row>
    <row r="615" spans="2:14" s="11" customFormat="1" ht="13.15">
      <c r="B615" s="57">
        <v>41378</v>
      </c>
      <c r="C615" s="11">
        <v>0.75800000000000001</v>
      </c>
      <c r="D615" s="58">
        <v>0.32800000000000001</v>
      </c>
      <c r="E615" s="59" t="e">
        <f>VLOOKUP(tblEuroYieldsPivoted[[#This Row],[Date]],$J$7:$K$910,2,FALSE)</f>
        <v>#N/A</v>
      </c>
      <c r="F615" s="60">
        <f t="shared" si="9"/>
        <v>2.573</v>
      </c>
      <c r="G615" s="11">
        <v>3.1259999999999999</v>
      </c>
      <c r="J615" s="61">
        <v>40440</v>
      </c>
      <c r="K615" s="60">
        <v>11.305</v>
      </c>
      <c r="M615" s="61">
        <v>41378</v>
      </c>
      <c r="N615" s="60">
        <v>2.573</v>
      </c>
    </row>
    <row r="616" spans="2:14" s="11" customFormat="1" ht="13.15">
      <c r="B616" s="57">
        <v>41371</v>
      </c>
      <c r="C616" s="11">
        <v>0.79</v>
      </c>
      <c r="D616" s="58">
        <v>0.318</v>
      </c>
      <c r="E616" s="59" t="e">
        <f>VLOOKUP(tblEuroYieldsPivoted[[#This Row],[Date]],$J$7:$K$910,2,FALSE)</f>
        <v>#N/A</v>
      </c>
      <c r="F616" s="60">
        <f t="shared" si="9"/>
        <v>2.6459999999999999</v>
      </c>
      <c r="G616" s="11">
        <v>3.0979999999999999</v>
      </c>
      <c r="J616" s="61">
        <v>40433</v>
      </c>
      <c r="K616" s="60">
        <v>12.117000000000001</v>
      </c>
      <c r="M616" s="61">
        <v>41371</v>
      </c>
      <c r="N616" s="60">
        <v>2.6459999999999999</v>
      </c>
    </row>
    <row r="617" spans="2:14" s="11" customFormat="1" ht="13.15">
      <c r="B617" s="57">
        <v>41364</v>
      </c>
      <c r="C617" s="11">
        <v>0.71099999999999997</v>
      </c>
      <c r="D617" s="58">
        <v>0.28899999999999998</v>
      </c>
      <c r="E617" s="59" t="e">
        <f>VLOOKUP(tblEuroYieldsPivoted[[#This Row],[Date]],$J$7:$K$910,2,FALSE)</f>
        <v>#N/A</v>
      </c>
      <c r="F617" s="60">
        <f t="shared" si="9"/>
        <v>2.7829999999999999</v>
      </c>
      <c r="G617" s="11">
        <v>3.17</v>
      </c>
      <c r="J617" s="61">
        <v>40426</v>
      </c>
      <c r="K617" s="60">
        <v>12.262</v>
      </c>
      <c r="M617" s="61">
        <v>41364</v>
      </c>
      <c r="N617" s="60">
        <v>2.7829999999999999</v>
      </c>
    </row>
    <row r="618" spans="2:14" s="11" customFormat="1" ht="13.15">
      <c r="B618" s="57">
        <v>41357</v>
      </c>
      <c r="C618" s="11">
        <v>0.90400000000000003</v>
      </c>
      <c r="D618" s="58">
        <v>0.30599999999999999</v>
      </c>
      <c r="E618" s="59" t="e">
        <f>VLOOKUP(tblEuroYieldsPivoted[[#This Row],[Date]],$J$7:$K$910,2,FALSE)</f>
        <v>#N/A</v>
      </c>
      <c r="F618" s="60">
        <f t="shared" si="9"/>
        <v>2.9169999999999998</v>
      </c>
      <c r="G618" s="11">
        <v>3.58</v>
      </c>
      <c r="J618" s="61">
        <v>40419</v>
      </c>
      <c r="K618" s="60">
        <v>12.023</v>
      </c>
      <c r="M618" s="61">
        <v>41357</v>
      </c>
      <c r="N618" s="60">
        <v>2.9169999999999998</v>
      </c>
    </row>
    <row r="619" spans="2:14" s="11" customFormat="1" ht="13.15">
      <c r="B619" s="57">
        <v>41350</v>
      </c>
      <c r="C619" s="11">
        <v>0.90900000000000003</v>
      </c>
      <c r="D619" s="58">
        <v>0.38500000000000001</v>
      </c>
      <c r="E619" s="59" t="e">
        <f>VLOOKUP(tblEuroYieldsPivoted[[#This Row],[Date]],$J$7:$K$910,2,FALSE)</f>
        <v>#N/A</v>
      </c>
      <c r="F619" s="60">
        <f t="shared" si="9"/>
        <v>2.7879999999999998</v>
      </c>
      <c r="G619" s="11">
        <v>3.2930000000000001</v>
      </c>
      <c r="J619" s="61">
        <v>40412</v>
      </c>
      <c r="K619" s="60">
        <v>12.247999999999999</v>
      </c>
      <c r="M619" s="61">
        <v>41350</v>
      </c>
      <c r="N619" s="60">
        <v>2.7879999999999998</v>
      </c>
    </row>
    <row r="620" spans="2:14" s="11" customFormat="1" ht="13.15">
      <c r="B620" s="57">
        <v>41343</v>
      </c>
      <c r="C620" s="11">
        <v>0.92600000000000005</v>
      </c>
      <c r="D620" s="58">
        <v>0.42899999999999999</v>
      </c>
      <c r="E620" s="59" t="e">
        <f>VLOOKUP(tblEuroYieldsPivoted[[#This Row],[Date]],$J$7:$K$910,2,FALSE)</f>
        <v>#N/A</v>
      </c>
      <c r="F620" s="60">
        <f t="shared" si="9"/>
        <v>2.766</v>
      </c>
      <c r="G620" s="11">
        <v>3.32</v>
      </c>
      <c r="J620" s="61">
        <v>40405</v>
      </c>
      <c r="K620" s="60">
        <v>11.747999999999999</v>
      </c>
      <c r="M620" s="61">
        <v>41343</v>
      </c>
      <c r="N620" s="60">
        <v>2.766</v>
      </c>
    </row>
    <row r="621" spans="2:14" s="11" customFormat="1" ht="13.15">
      <c r="B621" s="57">
        <v>41336</v>
      </c>
      <c r="C621" s="11">
        <v>1.0069999999999999</v>
      </c>
      <c r="D621" s="58">
        <v>0.50700000000000001</v>
      </c>
      <c r="E621" s="59" t="e">
        <f>VLOOKUP(tblEuroYieldsPivoted[[#This Row],[Date]],$J$7:$K$910,2,FALSE)</f>
        <v>#N/A</v>
      </c>
      <c r="F621" s="60">
        <f t="shared" si="9"/>
        <v>2.7309999999999999</v>
      </c>
      <c r="G621" s="11">
        <v>3.34</v>
      </c>
      <c r="J621" s="61">
        <v>40398</v>
      </c>
      <c r="K621" s="60">
        <v>11.304</v>
      </c>
      <c r="M621" s="61">
        <v>41336</v>
      </c>
      <c r="N621" s="60">
        <v>2.7309999999999999</v>
      </c>
    </row>
    <row r="622" spans="2:14" s="11" customFormat="1" ht="13.15">
      <c r="B622" s="57">
        <v>41329</v>
      </c>
      <c r="C622" s="11">
        <v>0.98199999999999998</v>
      </c>
      <c r="D622" s="58">
        <v>0.40600000000000003</v>
      </c>
      <c r="E622" s="59" t="e">
        <f>VLOOKUP(tblEuroYieldsPivoted[[#This Row],[Date]],$J$7:$K$910,2,FALSE)</f>
        <v>#N/A</v>
      </c>
      <c r="F622" s="60">
        <f t="shared" si="9"/>
        <v>2.7890000000000001</v>
      </c>
      <c r="G622" s="11">
        <v>3.4969999999999999</v>
      </c>
      <c r="J622" s="61">
        <v>40391</v>
      </c>
      <c r="K622" s="60">
        <v>10.832000000000001</v>
      </c>
      <c r="M622" s="61">
        <v>41329</v>
      </c>
      <c r="N622" s="60">
        <v>2.7890000000000001</v>
      </c>
    </row>
    <row r="623" spans="2:14" s="11" customFormat="1" ht="13.15">
      <c r="B623" s="57">
        <v>41322</v>
      </c>
      <c r="C623" s="11">
        <v>1.0960000000000001</v>
      </c>
      <c r="D623" s="58">
        <v>0.55900000000000005</v>
      </c>
      <c r="E623" s="59" t="e">
        <f>VLOOKUP(tblEuroYieldsPivoted[[#This Row],[Date]],$J$7:$K$910,2,FALSE)</f>
        <v>#N/A</v>
      </c>
      <c r="F623" s="60">
        <f t="shared" si="9"/>
        <v>2.851</v>
      </c>
      <c r="G623" s="11">
        <v>3.1909999999999998</v>
      </c>
      <c r="J623" s="61">
        <v>40384</v>
      </c>
      <c r="K623" s="60">
        <v>10.874000000000001</v>
      </c>
      <c r="M623" s="61">
        <v>41322</v>
      </c>
      <c r="N623" s="60">
        <v>2.851</v>
      </c>
    </row>
    <row r="624" spans="2:14" s="11" customFormat="1" ht="13.15">
      <c r="B624" s="57">
        <v>41315</v>
      </c>
      <c r="C624" s="11">
        <v>1.1659999999999999</v>
      </c>
      <c r="D624" s="58">
        <v>0.65700000000000003</v>
      </c>
      <c r="E624" s="59" t="e">
        <f>VLOOKUP(tblEuroYieldsPivoted[[#This Row],[Date]],$J$7:$K$910,2,FALSE)</f>
        <v>#N/A</v>
      </c>
      <c r="F624" s="60">
        <f t="shared" si="9"/>
        <v>2.7839999999999998</v>
      </c>
      <c r="G624" s="11">
        <v>3.1560000000000001</v>
      </c>
      <c r="J624" s="61">
        <v>40377</v>
      </c>
      <c r="K624" s="60">
        <v>11.16</v>
      </c>
      <c r="M624" s="61">
        <v>41315</v>
      </c>
      <c r="N624" s="60">
        <v>2.7839999999999998</v>
      </c>
    </row>
    <row r="625" spans="2:14" s="11" customFormat="1" ht="13.15">
      <c r="B625" s="57">
        <v>41308</v>
      </c>
      <c r="C625" s="11">
        <v>1.1259999999999999</v>
      </c>
      <c r="D625" s="58">
        <v>0.63200000000000001</v>
      </c>
      <c r="E625" s="59" t="e">
        <f>VLOOKUP(tblEuroYieldsPivoted[[#This Row],[Date]],$J$7:$K$910,2,FALSE)</f>
        <v>#N/A</v>
      </c>
      <c r="F625" s="60">
        <f t="shared" si="9"/>
        <v>2.81</v>
      </c>
      <c r="G625" s="11">
        <v>3.294</v>
      </c>
      <c r="J625" s="61">
        <v>40370</v>
      </c>
      <c r="K625" s="60">
        <v>11.045</v>
      </c>
      <c r="M625" s="61">
        <v>41308</v>
      </c>
      <c r="N625" s="60">
        <v>2.81</v>
      </c>
    </row>
    <row r="626" spans="2:14" s="11" customFormat="1" ht="13.15">
      <c r="B626" s="57">
        <v>41301</v>
      </c>
      <c r="C626" s="11">
        <v>1.17</v>
      </c>
      <c r="D626" s="58">
        <v>0.72099999999999997</v>
      </c>
      <c r="E626" s="59" t="e">
        <f>VLOOKUP(tblEuroYieldsPivoted[[#This Row],[Date]],$J$7:$K$910,2,FALSE)</f>
        <v>#N/A</v>
      </c>
      <c r="F626" s="60">
        <f t="shared" si="9"/>
        <v>3.0830000000000002</v>
      </c>
      <c r="G626" s="11">
        <v>3.1280000000000001</v>
      </c>
      <c r="J626" s="61">
        <v>40363</v>
      </c>
      <c r="K626" s="60">
        <v>11.079000000000001</v>
      </c>
      <c r="M626" s="61">
        <v>41301</v>
      </c>
      <c r="N626" s="60">
        <v>3.0830000000000002</v>
      </c>
    </row>
    <row r="627" spans="2:14" s="11" customFormat="1" ht="13.15">
      <c r="B627" s="57">
        <v>41294</v>
      </c>
      <c r="C627" s="11">
        <v>1.042</v>
      </c>
      <c r="D627" s="58">
        <v>0.73199999999999998</v>
      </c>
      <c r="E627" s="59" t="e">
        <f>VLOOKUP(tblEuroYieldsPivoted[[#This Row],[Date]],$J$7:$K$910,2,FALSE)</f>
        <v>#N/A</v>
      </c>
      <c r="F627" s="60">
        <f t="shared" si="9"/>
        <v>3.0230000000000001</v>
      </c>
      <c r="G627" s="11">
        <v>2.91</v>
      </c>
      <c r="J627" s="61">
        <v>40356</v>
      </c>
      <c r="K627" s="60">
        <v>10.788</v>
      </c>
      <c r="M627" s="61">
        <v>41294</v>
      </c>
      <c r="N627" s="60">
        <v>3.0230000000000001</v>
      </c>
    </row>
    <row r="628" spans="2:14" s="11" customFormat="1" ht="13.15">
      <c r="B628" s="57">
        <v>41287</v>
      </c>
      <c r="C628" s="11">
        <v>0.91200000000000003</v>
      </c>
      <c r="D628" s="58">
        <v>0.61799999999999999</v>
      </c>
      <c r="E628" s="59" t="e">
        <f>VLOOKUP(tblEuroYieldsPivoted[[#This Row],[Date]],$J$7:$K$910,2,FALSE)</f>
        <v>#N/A</v>
      </c>
      <c r="F628" s="60">
        <f t="shared" si="9"/>
        <v>3.0750000000000002</v>
      </c>
      <c r="G628" s="11">
        <v>2.855</v>
      </c>
      <c r="J628" s="61">
        <v>40349</v>
      </c>
      <c r="K628" s="60">
        <v>11.076000000000001</v>
      </c>
      <c r="M628" s="61">
        <v>41287</v>
      </c>
      <c r="N628" s="60">
        <v>3.0750000000000002</v>
      </c>
    </row>
    <row r="629" spans="2:14" s="11" customFormat="1" ht="13.15">
      <c r="B629" s="57">
        <v>41280</v>
      </c>
      <c r="C629" s="11">
        <v>0.88500000000000001</v>
      </c>
      <c r="D629" s="58">
        <v>0.63600000000000001</v>
      </c>
      <c r="E629" s="59" t="e">
        <f>VLOOKUP(tblEuroYieldsPivoted[[#This Row],[Date]],$J$7:$K$910,2,FALSE)</f>
        <v>#N/A</v>
      </c>
      <c r="F629" s="60">
        <f t="shared" si="9"/>
        <v>3.1059999999999999</v>
      </c>
      <c r="G629" s="11">
        <v>2.7629999999999999</v>
      </c>
      <c r="J629" s="61">
        <v>40342</v>
      </c>
      <c r="K629" s="60">
        <v>9.7940000000000005</v>
      </c>
      <c r="M629" s="61">
        <v>41280</v>
      </c>
      <c r="N629" s="60">
        <v>3.1059999999999999</v>
      </c>
    </row>
    <row r="630" spans="2:14" s="11" customFormat="1" ht="13.15">
      <c r="B630" s="57">
        <v>41273</v>
      </c>
      <c r="C630" s="11">
        <v>0.85899999999999999</v>
      </c>
      <c r="D630" s="58">
        <v>0.52600000000000002</v>
      </c>
      <c r="E630" s="59" t="e">
        <f>VLOOKUP(tblEuroYieldsPivoted[[#This Row],[Date]],$J$7:$K$910,2,FALSE)</f>
        <v>#N/A</v>
      </c>
      <c r="F630" s="60">
        <f t="shared" si="9"/>
        <v>3.198</v>
      </c>
      <c r="G630" s="11">
        <v>3.0510000000000002</v>
      </c>
      <c r="J630" s="61">
        <v>40335</v>
      </c>
      <c r="K630" s="60">
        <v>8.7739999999999991</v>
      </c>
      <c r="M630" s="61">
        <v>41273</v>
      </c>
      <c r="N630" s="60">
        <v>3.198</v>
      </c>
    </row>
    <row r="631" spans="2:14" s="11" customFormat="1" ht="13.15">
      <c r="B631" s="57">
        <v>41266</v>
      </c>
      <c r="C631" s="11">
        <v>0.67800000000000005</v>
      </c>
      <c r="D631" s="58">
        <v>0.28499999999999998</v>
      </c>
      <c r="E631" s="59" t="e">
        <f>VLOOKUP(tblEuroYieldsPivoted[[#This Row],[Date]],$J$7:$K$910,2,FALSE)</f>
        <v>#N/A</v>
      </c>
      <c r="F631" s="60">
        <f t="shared" si="9"/>
        <v>3.2930000000000001</v>
      </c>
      <c r="G631" s="11">
        <v>3.3090000000000002</v>
      </c>
      <c r="J631" s="61">
        <v>40328</v>
      </c>
      <c r="K631" s="60">
        <v>8.7769999999999992</v>
      </c>
      <c r="M631" s="61">
        <v>41266</v>
      </c>
      <c r="N631" s="60">
        <v>3.2930000000000001</v>
      </c>
    </row>
    <row r="632" spans="2:14" s="11" customFormat="1" ht="13.15">
      <c r="B632" s="57">
        <v>41259</v>
      </c>
      <c r="C632" s="11">
        <v>0.66600000000000004</v>
      </c>
      <c r="D632" s="58">
        <v>0.34899999999999998</v>
      </c>
      <c r="E632" s="59" t="e">
        <f>VLOOKUP(tblEuroYieldsPivoted[[#This Row],[Date]],$J$7:$K$910,2,FALSE)</f>
        <v>#N/A</v>
      </c>
      <c r="F632" s="60">
        <f t="shared" si="9"/>
        <v>3.3420000000000001</v>
      </c>
      <c r="G632" s="11">
        <v>3.177</v>
      </c>
      <c r="J632" s="61">
        <v>40321</v>
      </c>
      <c r="K632" s="60">
        <v>8.3829999999999991</v>
      </c>
      <c r="M632" s="61">
        <v>41259</v>
      </c>
      <c r="N632" s="60">
        <v>3.3420000000000001</v>
      </c>
    </row>
    <row r="633" spans="2:14" s="11" customFormat="1" ht="13.15">
      <c r="B633" s="57">
        <v>41252</v>
      </c>
      <c r="C633" s="11">
        <v>0.64700000000000002</v>
      </c>
      <c r="D633" s="58">
        <v>0.33600000000000002</v>
      </c>
      <c r="E633" s="59" t="e">
        <f>VLOOKUP(tblEuroYieldsPivoted[[#This Row],[Date]],$J$7:$K$910,2,FALSE)</f>
        <v>#N/A</v>
      </c>
      <c r="F633" s="60">
        <f t="shared" si="9"/>
        <v>3.4350000000000001</v>
      </c>
      <c r="G633" s="11">
        <v>3.4079999999999999</v>
      </c>
      <c r="J633" s="61">
        <v>40314</v>
      </c>
      <c r="K633" s="60">
        <v>8.5250000000000004</v>
      </c>
      <c r="M633" s="61">
        <v>41252</v>
      </c>
      <c r="N633" s="60">
        <v>3.4350000000000001</v>
      </c>
    </row>
    <row r="634" spans="2:14" s="11" customFormat="1" ht="13.15">
      <c r="B634" s="57">
        <v>41245</v>
      </c>
      <c r="C634" s="11">
        <v>0.68200000000000005</v>
      </c>
      <c r="D634" s="58">
        <v>0.29299999999999998</v>
      </c>
      <c r="E634" s="59" t="e">
        <f>VLOOKUP(tblEuroYieldsPivoted[[#This Row],[Date]],$J$7:$K$910,2,FALSE)</f>
        <v>#N/A</v>
      </c>
      <c r="F634" s="60">
        <f t="shared" si="9"/>
        <v>3.2959999999999998</v>
      </c>
      <c r="G634" s="11">
        <v>3.3929999999999998</v>
      </c>
      <c r="J634" s="61">
        <v>40307</v>
      </c>
      <c r="K634" s="60">
        <v>8.31</v>
      </c>
      <c r="M634" s="61">
        <v>41245</v>
      </c>
      <c r="N634" s="60">
        <v>3.2959999999999998</v>
      </c>
    </row>
    <row r="635" spans="2:14" s="11" customFormat="1" ht="13.15">
      <c r="B635" s="57">
        <v>41238</v>
      </c>
      <c r="C635" s="11">
        <v>0.77500000000000002</v>
      </c>
      <c r="D635" s="58">
        <v>0.40600000000000003</v>
      </c>
      <c r="E635" s="59" t="e">
        <f>VLOOKUP(tblEuroYieldsPivoted[[#This Row],[Date]],$J$7:$K$910,2,FALSE)</f>
        <v>#N/A</v>
      </c>
      <c r="F635" s="60">
        <f t="shared" si="9"/>
        <v>3.222</v>
      </c>
      <c r="G635" s="11">
        <v>3.3959999999999999</v>
      </c>
      <c r="J635" s="61">
        <v>40300</v>
      </c>
      <c r="K635" s="60">
        <v>15.933999999999999</v>
      </c>
      <c r="M635" s="61">
        <v>41238</v>
      </c>
      <c r="N635" s="60">
        <v>3.222</v>
      </c>
    </row>
    <row r="636" spans="2:14" s="11" customFormat="1" ht="13.15">
      <c r="B636" s="57">
        <v>41231</v>
      </c>
      <c r="C636" s="11">
        <v>0.89400000000000002</v>
      </c>
      <c r="D636" s="58">
        <v>0.438</v>
      </c>
      <c r="E636" s="59" t="e">
        <f>VLOOKUP(tblEuroYieldsPivoted[[#This Row],[Date]],$J$7:$K$910,2,FALSE)</f>
        <v>#N/A</v>
      </c>
      <c r="F636" s="60">
        <f t="shared" si="9"/>
        <v>3.2429999999999999</v>
      </c>
      <c r="G636" s="11">
        <v>3.5840000000000001</v>
      </c>
      <c r="J636" s="61">
        <v>40293</v>
      </c>
      <c r="K636" s="60">
        <v>11.14</v>
      </c>
      <c r="M636" s="61">
        <v>41231</v>
      </c>
      <c r="N636" s="60">
        <v>3.2429999999999999</v>
      </c>
    </row>
    <row r="637" spans="2:14" s="11" customFormat="1" ht="13.15">
      <c r="B637" s="57">
        <v>41224</v>
      </c>
      <c r="C637" s="11">
        <v>0.82099999999999995</v>
      </c>
      <c r="D637" s="58">
        <v>0.33900000000000002</v>
      </c>
      <c r="E637" s="59" t="e">
        <f>VLOOKUP(tblEuroYieldsPivoted[[#This Row],[Date]],$J$7:$K$910,2,FALSE)</f>
        <v>#N/A</v>
      </c>
      <c r="F637" s="60">
        <f t="shared" si="9"/>
        <v>3.52</v>
      </c>
      <c r="G637" s="11">
        <v>3.7210000000000001</v>
      </c>
      <c r="J637" s="61">
        <v>40286</v>
      </c>
      <c r="K637" s="60">
        <v>9.4830000000000005</v>
      </c>
      <c r="M637" s="61">
        <v>41224</v>
      </c>
      <c r="N637" s="60">
        <v>3.52</v>
      </c>
    </row>
    <row r="638" spans="2:14" s="11" customFormat="1" ht="13.15">
      <c r="B638" s="57">
        <v>41217</v>
      </c>
      <c r="C638" s="11">
        <v>0.85399999999999998</v>
      </c>
      <c r="D638" s="58">
        <v>0.36299999999999999</v>
      </c>
      <c r="E638" s="59" t="e">
        <f>VLOOKUP(tblEuroYieldsPivoted[[#This Row],[Date]],$J$7:$K$910,2,FALSE)</f>
        <v>#N/A</v>
      </c>
      <c r="F638" s="60">
        <f t="shared" si="9"/>
        <v>3.6179999999999999</v>
      </c>
      <c r="G638" s="11">
        <v>3.823</v>
      </c>
      <c r="J638" s="61">
        <v>40279</v>
      </c>
      <c r="K638" s="60">
        <v>7.2949999999999999</v>
      </c>
      <c r="M638" s="61">
        <v>41217</v>
      </c>
      <c r="N638" s="60">
        <v>3.6179999999999999</v>
      </c>
    </row>
    <row r="639" spans="2:14" s="11" customFormat="1" ht="13.15">
      <c r="B639" s="57">
        <v>41210</v>
      </c>
      <c r="C639" s="11">
        <v>0.97099999999999997</v>
      </c>
      <c r="D639" s="58">
        <v>0.46500000000000002</v>
      </c>
      <c r="E639" s="59" t="e">
        <f>VLOOKUP(tblEuroYieldsPivoted[[#This Row],[Date]],$J$7:$K$910,2,FALSE)</f>
        <v>#N/A</v>
      </c>
      <c r="F639" s="60">
        <f t="shared" si="9"/>
        <v>3.5920000000000001</v>
      </c>
      <c r="G639" s="11">
        <v>3.7090000000000001</v>
      </c>
      <c r="J639" s="61">
        <v>40272</v>
      </c>
      <c r="K639" s="60">
        <v>7.09</v>
      </c>
      <c r="M639" s="61">
        <v>41210</v>
      </c>
      <c r="N639" s="60">
        <v>3.5920000000000001</v>
      </c>
    </row>
    <row r="640" spans="2:14" s="11" customFormat="1" ht="13.15">
      <c r="B640" s="57">
        <v>41203</v>
      </c>
      <c r="C640" s="11">
        <v>0.99099999999999999</v>
      </c>
      <c r="D640" s="58">
        <v>0.54</v>
      </c>
      <c r="E640" s="59" t="e">
        <f>VLOOKUP(tblEuroYieldsPivoted[[#This Row],[Date]],$J$7:$K$910,2,FALSE)</f>
        <v>#N/A</v>
      </c>
      <c r="F640" s="60">
        <f t="shared" si="9"/>
        <v>3.5150000000000001</v>
      </c>
      <c r="G640" s="11">
        <v>3.762</v>
      </c>
      <c r="J640" s="61">
        <v>40265</v>
      </c>
      <c r="K640" s="60">
        <v>6.1159999999999997</v>
      </c>
      <c r="M640" s="61">
        <v>41203</v>
      </c>
      <c r="N640" s="60">
        <v>3.5150000000000001</v>
      </c>
    </row>
    <row r="641" spans="2:14" s="11" customFormat="1" ht="13.15">
      <c r="B641" s="57">
        <v>41196</v>
      </c>
      <c r="C641" s="11">
        <v>0.98599999999999999</v>
      </c>
      <c r="D641" s="58">
        <v>0.628</v>
      </c>
      <c r="E641" s="59" t="e">
        <f>VLOOKUP(tblEuroYieldsPivoted[[#This Row],[Date]],$J$7:$K$910,2,FALSE)</f>
        <v>#N/A</v>
      </c>
      <c r="F641" s="60">
        <f t="shared" si="9"/>
        <v>3.4510000000000001</v>
      </c>
      <c r="G641" s="11">
        <v>3.5840000000000001</v>
      </c>
      <c r="J641" s="61">
        <v>40258</v>
      </c>
      <c r="K641" s="60">
        <v>5.569</v>
      </c>
      <c r="M641" s="61">
        <v>41196</v>
      </c>
      <c r="N641" s="60">
        <v>3.4510000000000001</v>
      </c>
    </row>
    <row r="642" spans="2:14" s="11" customFormat="1" ht="13.15">
      <c r="B642" s="57">
        <v>41189</v>
      </c>
      <c r="C642" s="11">
        <v>0.93</v>
      </c>
      <c r="D642" s="58">
        <v>0.502</v>
      </c>
      <c r="E642" s="59" t="e">
        <f>VLOOKUP(tblEuroYieldsPivoted[[#This Row],[Date]],$J$7:$K$910,2,FALSE)</f>
        <v>#N/A</v>
      </c>
      <c r="F642" s="60">
        <f t="shared" si="9"/>
        <v>3.5840000000000001</v>
      </c>
      <c r="G642" s="11">
        <v>3.7639999999999998</v>
      </c>
      <c r="J642" s="61">
        <v>40251</v>
      </c>
      <c r="K642" s="60">
        <v>5.8680000000000003</v>
      </c>
      <c r="M642" s="61">
        <v>41189</v>
      </c>
      <c r="N642" s="60">
        <v>3.5840000000000001</v>
      </c>
    </row>
    <row r="643" spans="2:14" s="11" customFormat="1" ht="13.15">
      <c r="B643" s="57">
        <v>41182</v>
      </c>
      <c r="C643" s="11">
        <v>1.0089999999999999</v>
      </c>
      <c r="D643" s="58">
        <v>0.57199999999999995</v>
      </c>
      <c r="E643" s="59" t="e">
        <f>VLOOKUP(tblEuroYieldsPivoted[[#This Row],[Date]],$J$7:$K$910,2,FALSE)</f>
        <v>#N/A</v>
      </c>
      <c r="F643" s="60">
        <f t="shared" si="9"/>
        <v>3.645</v>
      </c>
      <c r="G643" s="11">
        <v>3.7570000000000001</v>
      </c>
      <c r="J643" s="61">
        <v>40244</v>
      </c>
      <c r="K643" s="60">
        <v>5.9059999999999997</v>
      </c>
      <c r="M643" s="61">
        <v>41182</v>
      </c>
      <c r="N643" s="60">
        <v>3.645</v>
      </c>
    </row>
    <row r="644" spans="2:14" s="11" customFormat="1" ht="13.15">
      <c r="B644" s="57">
        <v>41175</v>
      </c>
      <c r="C644" s="11">
        <v>0.998</v>
      </c>
      <c r="D644" s="58">
        <v>0.50700000000000001</v>
      </c>
      <c r="E644" s="59" t="e">
        <f>VLOOKUP(tblEuroYieldsPivoted[[#This Row],[Date]],$J$7:$K$910,2,FALSE)</f>
        <v>#N/A</v>
      </c>
      <c r="F644" s="60">
        <f t="shared" si="9"/>
        <v>3.88</v>
      </c>
      <c r="G644" s="11">
        <v>3.9670000000000001</v>
      </c>
      <c r="J644" s="61">
        <v>40237</v>
      </c>
      <c r="K644" s="60">
        <v>5.9729999999999999</v>
      </c>
      <c r="M644" s="61">
        <v>41175</v>
      </c>
      <c r="N644" s="60">
        <v>3.88</v>
      </c>
    </row>
    <row r="645" spans="2:14" s="11" customFormat="1" ht="13.15">
      <c r="B645" s="57">
        <v>41168</v>
      </c>
      <c r="C645" s="11">
        <v>1.0589999999999999</v>
      </c>
      <c r="D645" s="58">
        <v>0.59499999999999997</v>
      </c>
      <c r="E645" s="59" t="e">
        <f>VLOOKUP(tblEuroYieldsPivoted[[#This Row],[Date]],$J$7:$K$910,2,FALSE)</f>
        <v>#N/A</v>
      </c>
      <c r="F645" s="60">
        <f t="shared" si="9"/>
        <v>3.59</v>
      </c>
      <c r="G645" s="11">
        <v>3.8660000000000001</v>
      </c>
      <c r="J645" s="61">
        <v>40230</v>
      </c>
      <c r="K645" s="60">
        <v>6.516</v>
      </c>
      <c r="M645" s="61">
        <v>41168</v>
      </c>
      <c r="N645" s="60">
        <v>3.59</v>
      </c>
    </row>
    <row r="646" spans="2:14" s="11" customFormat="1" ht="13.15">
      <c r="B646" s="57">
        <v>41161</v>
      </c>
      <c r="C646" s="11">
        <v>0.86299999999999999</v>
      </c>
      <c r="D646" s="58">
        <v>0.71099999999999997</v>
      </c>
      <c r="E646" s="59" t="e">
        <f>VLOOKUP(tblEuroYieldsPivoted[[#This Row],[Date]],$J$7:$K$910,2,FALSE)</f>
        <v>#N/A</v>
      </c>
      <c r="F646" s="60">
        <f t="shared" si="9"/>
        <v>3.8849999999999998</v>
      </c>
      <c r="G646" s="11">
        <v>3.887</v>
      </c>
      <c r="J646" s="61">
        <v>40223</v>
      </c>
      <c r="K646" s="60">
        <v>6.2229999999999999</v>
      </c>
      <c r="M646" s="61">
        <v>41161</v>
      </c>
      <c r="N646" s="60">
        <v>3.8849999999999998</v>
      </c>
    </row>
    <row r="647" spans="2:14" s="11" customFormat="1" ht="13.15">
      <c r="B647" s="57">
        <v>41154</v>
      </c>
      <c r="C647" s="11">
        <v>0.89600000000000002</v>
      </c>
      <c r="D647" s="58">
        <v>0.44900000000000001</v>
      </c>
      <c r="E647" s="59" t="e">
        <f>VLOOKUP(tblEuroYieldsPivoted[[#This Row],[Date]],$J$7:$K$910,2,FALSE)</f>
        <v>#N/A</v>
      </c>
      <c r="F647" s="60">
        <f t="shared" si="9"/>
        <v>4.484</v>
      </c>
      <c r="G647" s="11">
        <v>3.823</v>
      </c>
      <c r="J647" s="61">
        <v>40216</v>
      </c>
      <c r="K647" s="60">
        <v>6.0739999999999998</v>
      </c>
      <c r="M647" s="61">
        <v>41154</v>
      </c>
      <c r="N647" s="60">
        <v>4.484</v>
      </c>
    </row>
    <row r="648" spans="2:14" s="11" customFormat="1" ht="13.15">
      <c r="B648" s="57">
        <v>41147</v>
      </c>
      <c r="C648" s="11">
        <v>0.82099999999999995</v>
      </c>
      <c r="D648" s="58">
        <v>0.34399999999999997</v>
      </c>
      <c r="E648" s="59" t="e">
        <f>VLOOKUP(tblEuroYieldsPivoted[[#This Row],[Date]],$J$7:$K$910,2,FALSE)</f>
        <v>#N/A</v>
      </c>
      <c r="F648" s="60">
        <f t="shared" si="9"/>
        <v>4.593</v>
      </c>
      <c r="G648" s="11">
        <v>4.7939999999999996</v>
      </c>
      <c r="J648" s="61">
        <v>40209</v>
      </c>
      <c r="K648" s="60">
        <v>6.4279999999999999</v>
      </c>
      <c r="M648" s="61">
        <v>41147</v>
      </c>
      <c r="N648" s="60">
        <v>4.593</v>
      </c>
    </row>
    <row r="649" spans="2:14" s="11" customFormat="1" ht="13.15">
      <c r="B649" s="57">
        <v>41140</v>
      </c>
      <c r="C649" s="11">
        <v>0.755</v>
      </c>
      <c r="D649" s="58">
        <v>0.36799999999999999</v>
      </c>
      <c r="E649" s="59" t="e">
        <f>VLOOKUP(tblEuroYieldsPivoted[[#This Row],[Date]],$J$7:$K$910,2,FALSE)</f>
        <v>#N/A</v>
      </c>
      <c r="F649" s="60">
        <f t="shared" ref="F649:F712" si="10">VLOOKUP(B649,$M$8:$N$901,2,FALSE)</f>
        <v>4.6749999999999998</v>
      </c>
      <c r="G649" s="11">
        <v>4.7830000000000004</v>
      </c>
      <c r="J649" s="61">
        <v>40202</v>
      </c>
      <c r="K649" s="60">
        <v>6.5439999999999996</v>
      </c>
      <c r="M649" s="61">
        <v>41140</v>
      </c>
      <c r="N649" s="60">
        <v>4.6749999999999998</v>
      </c>
    </row>
    <row r="650" spans="2:14" s="11" customFormat="1" ht="13.15">
      <c r="B650" s="57">
        <v>41133</v>
      </c>
      <c r="C650" s="11">
        <v>0.83899999999999997</v>
      </c>
      <c r="D650" s="58">
        <v>0.41599999999999998</v>
      </c>
      <c r="E650" s="59" t="e">
        <f>VLOOKUP(tblEuroYieldsPivoted[[#This Row],[Date]],$J$7:$K$910,2,FALSE)</f>
        <v>#N/A</v>
      </c>
      <c r="F650" s="60">
        <f t="shared" si="10"/>
        <v>4.71</v>
      </c>
      <c r="G650" s="11">
        <v>4.7690000000000001</v>
      </c>
      <c r="J650" s="61">
        <v>40195</v>
      </c>
      <c r="K650" s="60">
        <v>5.9550000000000001</v>
      </c>
      <c r="M650" s="61">
        <v>41133</v>
      </c>
      <c r="N650" s="60">
        <v>4.71</v>
      </c>
    </row>
    <row r="651" spans="2:14" s="11" customFormat="1" ht="13.15">
      <c r="B651" s="57">
        <v>41126</v>
      </c>
      <c r="C651" s="11">
        <v>0.74299999999999999</v>
      </c>
      <c r="D651" s="58">
        <v>0.34599999999999997</v>
      </c>
      <c r="E651" s="59" t="e">
        <f>VLOOKUP(tblEuroYieldsPivoted[[#This Row],[Date]],$J$7:$K$910,2,FALSE)</f>
        <v>#N/A</v>
      </c>
      <c r="F651" s="60">
        <f t="shared" si="10"/>
        <v>4.9340000000000002</v>
      </c>
      <c r="G651" s="11">
        <v>4.99</v>
      </c>
      <c r="J651" s="61">
        <v>40188</v>
      </c>
      <c r="K651" s="60">
        <v>5.3019999999999996</v>
      </c>
      <c r="M651" s="61">
        <v>41126</v>
      </c>
      <c r="N651" s="60">
        <v>4.9340000000000002</v>
      </c>
    </row>
    <row r="652" spans="2:14" s="11" customFormat="1" ht="13.15">
      <c r="B652" s="57">
        <v>41119</v>
      </c>
      <c r="C652" s="11">
        <v>0.755</v>
      </c>
      <c r="D652" s="58">
        <v>0.42</v>
      </c>
      <c r="E652" s="59" t="e">
        <f>VLOOKUP(tblEuroYieldsPivoted[[#This Row],[Date]],$J$7:$K$910,2,FALSE)</f>
        <v>#N/A</v>
      </c>
      <c r="F652" s="60">
        <f t="shared" si="10"/>
        <v>5.0149999999999997</v>
      </c>
      <c r="G652" s="11">
        <v>5.0049999999999999</v>
      </c>
      <c r="J652" s="61">
        <v>40181</v>
      </c>
      <c r="K652" s="60">
        <v>4.5709999999999997</v>
      </c>
      <c r="M652" s="61">
        <v>41119</v>
      </c>
      <c r="N652" s="60">
        <v>5.0149999999999997</v>
      </c>
    </row>
    <row r="653" spans="2:14" s="11" customFormat="1" ht="13.15">
      <c r="B653" s="57">
        <v>41112</v>
      </c>
      <c r="C653" s="11">
        <v>0.90400000000000003</v>
      </c>
      <c r="D653" s="58">
        <v>0.41599999999999998</v>
      </c>
      <c r="E653" s="59" t="e">
        <f>VLOOKUP(tblEuroYieldsPivoted[[#This Row],[Date]],$J$7:$K$910,2,FALSE)</f>
        <v>#N/A</v>
      </c>
      <c r="F653" s="60">
        <f t="shared" si="10"/>
        <v>5.2050000000000001</v>
      </c>
      <c r="G653" s="11">
        <v>5.3570000000000002</v>
      </c>
      <c r="J653" s="61">
        <v>40174</v>
      </c>
      <c r="K653" s="60">
        <v>4.9020000000000001</v>
      </c>
      <c r="M653" s="61">
        <v>41112</v>
      </c>
      <c r="N653" s="60">
        <v>5.2050000000000001</v>
      </c>
    </row>
    <row r="654" spans="2:14" s="11" customFormat="1" ht="13.15">
      <c r="B654" s="57">
        <v>41105</v>
      </c>
      <c r="C654" s="11">
        <v>0.77400000000000002</v>
      </c>
      <c r="D654" s="58">
        <v>0.24</v>
      </c>
      <c r="E654" s="59" t="e">
        <f>VLOOKUP(tblEuroYieldsPivoted[[#This Row],[Date]],$J$7:$K$910,2,FALSE)</f>
        <v>#N/A</v>
      </c>
      <c r="F654" s="60">
        <f t="shared" si="10"/>
        <v>5.2009999999999996</v>
      </c>
      <c r="G654" s="11">
        <v>5.58</v>
      </c>
      <c r="J654" s="61">
        <v>40167</v>
      </c>
      <c r="K654" s="60">
        <v>5.032</v>
      </c>
      <c r="M654" s="61">
        <v>41105</v>
      </c>
      <c r="N654" s="60">
        <v>5.2009999999999996</v>
      </c>
    </row>
    <row r="655" spans="2:14" s="11" customFormat="1" ht="13.15">
      <c r="B655" s="57">
        <v>41098</v>
      </c>
      <c r="C655" s="11">
        <v>0.93200000000000005</v>
      </c>
      <c r="D655" s="58">
        <v>0.309</v>
      </c>
      <c r="E655" s="59" t="e">
        <f>VLOOKUP(tblEuroYieldsPivoted[[#This Row],[Date]],$J$7:$K$910,2,FALSE)</f>
        <v>#N/A</v>
      </c>
      <c r="F655" s="60">
        <f t="shared" si="10"/>
        <v>5.2690000000000001</v>
      </c>
      <c r="G655" s="11">
        <v>5.367</v>
      </c>
      <c r="J655" s="61">
        <v>40160</v>
      </c>
      <c r="K655" s="60">
        <v>5.0250000000000004</v>
      </c>
      <c r="M655" s="61">
        <v>41098</v>
      </c>
      <c r="N655" s="60">
        <v>5.2690000000000001</v>
      </c>
    </row>
    <row r="656" spans="2:14" s="11" customFormat="1" ht="13.15">
      <c r="B656" s="57">
        <v>41091</v>
      </c>
      <c r="C656" s="11">
        <v>1.0529999999999999</v>
      </c>
      <c r="D656" s="58">
        <v>0.35099999999999998</v>
      </c>
      <c r="E656" s="59" t="e">
        <f>VLOOKUP(tblEuroYieldsPivoted[[#This Row],[Date]],$J$7:$K$910,2,FALSE)</f>
        <v>#N/A</v>
      </c>
      <c r="F656" s="60">
        <f t="shared" si="10"/>
        <v>5.39</v>
      </c>
      <c r="G656" s="11">
        <v>5.3810000000000002</v>
      </c>
      <c r="J656" s="61">
        <v>40153</v>
      </c>
      <c r="K656" s="60">
        <v>4.4989999999999997</v>
      </c>
      <c r="M656" s="61">
        <v>41091</v>
      </c>
      <c r="N656" s="60">
        <v>5.39</v>
      </c>
    </row>
    <row r="657" spans="2:14" s="11" customFormat="1" ht="13.15">
      <c r="B657" s="57">
        <v>41084</v>
      </c>
      <c r="C657" s="11">
        <v>1.4259999999999999</v>
      </c>
      <c r="D657" s="58">
        <v>0.63300000000000001</v>
      </c>
      <c r="E657" s="59" t="e">
        <f>VLOOKUP(tblEuroYieldsPivoted[[#This Row],[Date]],$J$7:$K$910,2,FALSE)</f>
        <v>#N/A</v>
      </c>
      <c r="F657" s="60">
        <f t="shared" si="10"/>
        <v>5.2859999999999996</v>
      </c>
      <c r="G657" s="11">
        <v>5.1639999999999997</v>
      </c>
      <c r="J657" s="61">
        <v>40146</v>
      </c>
      <c r="K657" s="60">
        <v>3.9830000000000001</v>
      </c>
      <c r="M657" s="61">
        <v>41084</v>
      </c>
      <c r="N657" s="60">
        <v>5.2859999999999996</v>
      </c>
    </row>
    <row r="658" spans="2:14" s="11" customFormat="1" ht="13.15">
      <c r="B658" s="57">
        <v>41077</v>
      </c>
      <c r="C658" s="11">
        <v>1.381</v>
      </c>
      <c r="D658" s="58">
        <v>0.64300000000000002</v>
      </c>
      <c r="E658" s="59" t="e">
        <f>VLOOKUP(tblEuroYieldsPivoted[[#This Row],[Date]],$J$7:$K$910,2,FALSE)</f>
        <v>#N/A</v>
      </c>
      <c r="F658" s="60">
        <f t="shared" si="10"/>
        <v>6.3940000000000001</v>
      </c>
      <c r="G658" s="11">
        <v>5.319</v>
      </c>
      <c r="J658" s="61">
        <v>40139</v>
      </c>
      <c r="K658" s="60">
        <v>3.976</v>
      </c>
      <c r="M658" s="61">
        <v>41077</v>
      </c>
      <c r="N658" s="60">
        <v>6.3940000000000001</v>
      </c>
    </row>
    <row r="659" spans="2:14" s="11" customFormat="1" ht="13.15">
      <c r="B659" s="57">
        <v>41070</v>
      </c>
      <c r="C659" s="11">
        <v>1.427</v>
      </c>
      <c r="D659" s="58">
        <v>0.51600000000000001</v>
      </c>
      <c r="E659" s="59" t="e">
        <f>VLOOKUP(tblEuroYieldsPivoted[[#This Row],[Date]],$J$7:$K$910,2,FALSE)</f>
        <v>#N/A</v>
      </c>
      <c r="F659" s="60">
        <f t="shared" si="10"/>
        <v>6.7089999999999996</v>
      </c>
      <c r="G659" s="11">
        <v>5.673</v>
      </c>
      <c r="J659" s="61">
        <v>40132</v>
      </c>
      <c r="K659" s="60">
        <v>3.82</v>
      </c>
      <c r="M659" s="61">
        <v>41070</v>
      </c>
      <c r="N659" s="60">
        <v>6.7089999999999996</v>
      </c>
    </row>
    <row r="660" spans="2:14" s="11" customFormat="1" ht="13.15">
      <c r="B660" s="57">
        <v>41063</v>
      </c>
      <c r="C660" s="11">
        <v>1.4139999999999999</v>
      </c>
      <c r="D660" s="58">
        <v>0.442</v>
      </c>
      <c r="E660" s="59" t="e">
        <f>VLOOKUP(tblEuroYieldsPivoted[[#This Row],[Date]],$J$7:$K$910,2,FALSE)</f>
        <v>#N/A</v>
      </c>
      <c r="F660" s="60">
        <f t="shared" si="10"/>
        <v>6.798</v>
      </c>
      <c r="G660" s="11">
        <v>5.2789999999999999</v>
      </c>
      <c r="J660" s="61">
        <v>40125</v>
      </c>
      <c r="K660" s="60">
        <v>3.5049999999999999</v>
      </c>
      <c r="M660" s="61">
        <v>41063</v>
      </c>
      <c r="N660" s="60">
        <v>6.798</v>
      </c>
    </row>
    <row r="661" spans="2:14" s="11" customFormat="1" ht="13.15">
      <c r="B661" s="57">
        <v>41056</v>
      </c>
      <c r="C661" s="11">
        <v>1.083</v>
      </c>
      <c r="D661" s="58">
        <v>0.33200000000000002</v>
      </c>
      <c r="E661" s="59" t="e">
        <f>VLOOKUP(tblEuroYieldsPivoted[[#This Row],[Date]],$J$7:$K$910,2,FALSE)</f>
        <v>#N/A</v>
      </c>
      <c r="F661" s="60">
        <f t="shared" si="10"/>
        <v>7.3959999999999999</v>
      </c>
      <c r="G661" s="11">
        <v>5.4059999999999997</v>
      </c>
      <c r="J661" s="61">
        <v>40118</v>
      </c>
      <c r="K661" s="60">
        <v>3.528</v>
      </c>
      <c r="M661" s="61">
        <v>41056</v>
      </c>
      <c r="N661" s="60">
        <v>7.3959999999999999</v>
      </c>
    </row>
    <row r="662" spans="2:14" s="11" customFormat="1" ht="13.15">
      <c r="B662" s="57">
        <v>41049</v>
      </c>
      <c r="C662" s="11">
        <v>1.347</v>
      </c>
      <c r="D662" s="58">
        <v>0.45400000000000001</v>
      </c>
      <c r="E662" s="59" t="e">
        <f>VLOOKUP(tblEuroYieldsPivoted[[#This Row],[Date]],$J$7:$K$910,2,FALSE)</f>
        <v>#N/A</v>
      </c>
      <c r="F662" s="60">
        <f t="shared" si="10"/>
        <v>7.3819999999999997</v>
      </c>
      <c r="G662" s="11">
        <v>5.0049999999999999</v>
      </c>
      <c r="J662" s="61">
        <v>40111</v>
      </c>
      <c r="K662" s="60">
        <v>3.468</v>
      </c>
      <c r="M662" s="61">
        <v>41049</v>
      </c>
      <c r="N662" s="60">
        <v>7.3819999999999997</v>
      </c>
    </row>
    <row r="663" spans="2:14" s="11" customFormat="1" ht="13.15">
      <c r="B663" s="57">
        <v>41042</v>
      </c>
      <c r="C663" s="11">
        <v>1.677</v>
      </c>
      <c r="D663" s="58">
        <v>0.49299999999999999</v>
      </c>
      <c r="E663" s="59" t="e">
        <f>VLOOKUP(tblEuroYieldsPivoted[[#This Row],[Date]],$J$7:$K$910,2,FALSE)</f>
        <v>#N/A</v>
      </c>
      <c r="F663" s="60">
        <f t="shared" si="10"/>
        <v>7.22</v>
      </c>
      <c r="G663" s="11">
        <v>5.0529999999999999</v>
      </c>
      <c r="J663" s="61">
        <v>40104</v>
      </c>
      <c r="K663" s="60">
        <v>3.484</v>
      </c>
      <c r="M663" s="61">
        <v>41042</v>
      </c>
      <c r="N663" s="60">
        <v>7.22</v>
      </c>
    </row>
    <row r="664" spans="2:14" s="11" customFormat="1" ht="13.15">
      <c r="B664" s="57">
        <v>41035</v>
      </c>
      <c r="C664" s="11">
        <v>1.629</v>
      </c>
      <c r="D664" s="58">
        <v>0.55600000000000005</v>
      </c>
      <c r="E664" s="59" t="e">
        <f>VLOOKUP(tblEuroYieldsPivoted[[#This Row],[Date]],$J$7:$K$910,2,FALSE)</f>
        <v>#N/A</v>
      </c>
      <c r="F664" s="60">
        <f t="shared" si="10"/>
        <v>5.9640000000000004</v>
      </c>
      <c r="G664" s="11">
        <v>4.53</v>
      </c>
      <c r="J664" s="61">
        <v>40097</v>
      </c>
      <c r="K664" s="60">
        <v>3.5339999999999998</v>
      </c>
      <c r="M664" s="61">
        <v>41035</v>
      </c>
      <c r="N664" s="60">
        <v>5.9640000000000004</v>
      </c>
    </row>
    <row r="665" spans="2:14" s="11" customFormat="1" ht="13.15">
      <c r="B665" s="57">
        <v>41028</v>
      </c>
      <c r="C665" s="11">
        <v>1.645</v>
      </c>
      <c r="D665" s="58">
        <v>0.55100000000000005</v>
      </c>
      <c r="E665" s="59" t="e">
        <f>VLOOKUP(tblEuroYieldsPivoted[[#This Row],[Date]],$J$7:$K$910,2,FALSE)</f>
        <v>#N/A</v>
      </c>
      <c r="F665" s="60">
        <f t="shared" si="10"/>
        <v>5.5430000000000001</v>
      </c>
      <c r="G665" s="11">
        <v>4.5549999999999997</v>
      </c>
      <c r="J665" s="61">
        <v>40090</v>
      </c>
      <c r="K665" s="60">
        <v>3.3650000000000002</v>
      </c>
      <c r="M665" s="61">
        <v>41028</v>
      </c>
      <c r="N665" s="60">
        <v>5.5430000000000001</v>
      </c>
    </row>
    <row r="666" spans="2:14" s="11" customFormat="1" ht="13.15">
      <c r="B666" s="57">
        <v>41021</v>
      </c>
      <c r="C666" s="11">
        <v>1.75</v>
      </c>
      <c r="D666" s="58">
        <v>0.63200000000000001</v>
      </c>
      <c r="E666" s="59" t="e">
        <f>VLOOKUP(tblEuroYieldsPivoted[[#This Row],[Date]],$J$7:$K$910,2,FALSE)</f>
        <v>#N/A</v>
      </c>
      <c r="F666" s="60">
        <f t="shared" si="10"/>
        <v>5.5259999999999998</v>
      </c>
      <c r="G666" s="11">
        <v>4.7779999999999996</v>
      </c>
      <c r="J666" s="61">
        <v>40083</v>
      </c>
      <c r="K666" s="60">
        <v>3.302</v>
      </c>
      <c r="M666" s="61">
        <v>41021</v>
      </c>
      <c r="N666" s="60">
        <v>5.5259999999999998</v>
      </c>
    </row>
    <row r="667" spans="2:14" s="11" customFormat="1" ht="13.15">
      <c r="B667" s="57">
        <v>41014</v>
      </c>
      <c r="C667" s="11">
        <v>1.897</v>
      </c>
      <c r="D667" s="58">
        <v>0.68700000000000006</v>
      </c>
      <c r="E667" s="59" t="e">
        <f>VLOOKUP(tblEuroYieldsPivoted[[#This Row],[Date]],$J$7:$K$910,2,FALSE)</f>
        <v>#N/A</v>
      </c>
      <c r="F667" s="60">
        <f t="shared" si="10"/>
        <v>5.4119999999999999</v>
      </c>
      <c r="G667" s="11">
        <v>4.78</v>
      </c>
      <c r="J667" s="61">
        <v>40076</v>
      </c>
      <c r="K667" s="60">
        <v>3.2610000000000001</v>
      </c>
      <c r="M667" s="61">
        <v>41014</v>
      </c>
      <c r="N667" s="60">
        <v>5.4119999999999999</v>
      </c>
    </row>
    <row r="668" spans="2:14" s="11" customFormat="1" ht="13.15">
      <c r="B668" s="57">
        <v>41007</v>
      </c>
      <c r="C668" s="11">
        <v>1.8129999999999999</v>
      </c>
      <c r="D668" s="58">
        <v>0.65600000000000003</v>
      </c>
      <c r="E668" s="59" t="e">
        <f>VLOOKUP(tblEuroYieldsPivoted[[#This Row],[Date]],$J$7:$K$910,2,FALSE)</f>
        <v>#N/A</v>
      </c>
      <c r="F668" s="60">
        <f t="shared" si="10"/>
        <v>5.4329999999999998</v>
      </c>
      <c r="G668" s="11">
        <v>4.7439999999999998</v>
      </c>
      <c r="J668" s="61">
        <v>40069</v>
      </c>
      <c r="K668" s="60">
        <v>3.3639999999999999</v>
      </c>
      <c r="M668" s="61">
        <v>41007</v>
      </c>
      <c r="N668" s="60">
        <v>5.4329999999999998</v>
      </c>
    </row>
    <row r="669" spans="2:14" s="11" customFormat="1" ht="13.15">
      <c r="B669" s="57">
        <v>41000</v>
      </c>
      <c r="C669" s="11">
        <v>1.782</v>
      </c>
      <c r="D669" s="58">
        <v>0.71899999999999997</v>
      </c>
      <c r="E669" s="59" t="e">
        <f>VLOOKUP(tblEuroYieldsPivoted[[#This Row],[Date]],$J$7:$K$910,2,FALSE)</f>
        <v>#N/A</v>
      </c>
      <c r="F669" s="60">
        <f t="shared" si="10"/>
        <v>5.3920000000000003</v>
      </c>
      <c r="G669" s="11">
        <v>4.633</v>
      </c>
      <c r="J669" s="61">
        <v>40062</v>
      </c>
      <c r="K669" s="60">
        <v>3.339</v>
      </c>
      <c r="M669" s="61">
        <v>41000</v>
      </c>
      <c r="N669" s="60">
        <v>5.3920000000000003</v>
      </c>
    </row>
    <row r="670" spans="2:14" s="11" customFormat="1" ht="13.15">
      <c r="B670" s="57">
        <v>40993</v>
      </c>
      <c r="C670" s="11">
        <v>1.698</v>
      </c>
      <c r="D670" s="58">
        <v>0.81399999999999995</v>
      </c>
      <c r="E670" s="59" t="e">
        <f>VLOOKUP(tblEuroYieldsPivoted[[#This Row],[Date]],$J$7:$K$910,2,FALSE)</f>
        <v>#N/A</v>
      </c>
      <c r="F670" s="60">
        <f t="shared" si="10"/>
        <v>5.2530000000000001</v>
      </c>
      <c r="G670" s="11">
        <v>4.3360000000000003</v>
      </c>
      <c r="J670" s="61">
        <v>40055</v>
      </c>
      <c r="K670" s="60">
        <v>3.4729999999999999</v>
      </c>
      <c r="M670" s="61">
        <v>40993</v>
      </c>
      <c r="N670" s="60">
        <v>5.2530000000000001</v>
      </c>
    </row>
    <row r="671" spans="2:14" s="11" customFormat="1" ht="13.15">
      <c r="B671" s="57">
        <v>40986</v>
      </c>
      <c r="C671" s="11">
        <v>1.806</v>
      </c>
      <c r="D671" s="58">
        <v>0.89300000000000002</v>
      </c>
      <c r="E671" s="59">
        <f>VLOOKUP(tblEuroYieldsPivoted[[#This Row],[Date]],$J$7:$K$910,2,FALSE)</f>
        <v>61.185000000000002</v>
      </c>
      <c r="F671" s="60">
        <f t="shared" si="10"/>
        <v>5.2750000000000004</v>
      </c>
      <c r="G671" s="11">
        <v>4.125</v>
      </c>
      <c r="J671" s="61">
        <v>40048</v>
      </c>
      <c r="K671" s="60">
        <v>3.351</v>
      </c>
      <c r="M671" s="61">
        <v>40986</v>
      </c>
      <c r="N671" s="60">
        <v>5.2750000000000004</v>
      </c>
    </row>
    <row r="672" spans="2:14" s="11" customFormat="1" ht="13.15">
      <c r="B672" s="57">
        <v>40979</v>
      </c>
      <c r="C672" s="11">
        <v>1.8779999999999999</v>
      </c>
      <c r="D672" s="58">
        <v>1.079</v>
      </c>
      <c r="E672" s="59">
        <f>VLOOKUP(tblEuroYieldsPivoted[[#This Row],[Date]],$J$7:$K$910,2,FALSE)</f>
        <v>61.185000000000002</v>
      </c>
      <c r="F672" s="60">
        <f t="shared" si="10"/>
        <v>5.3849999999999998</v>
      </c>
      <c r="G672" s="11">
        <v>3.907</v>
      </c>
      <c r="J672" s="61">
        <v>40041</v>
      </c>
      <c r="K672" s="60">
        <v>3.4089999999999998</v>
      </c>
      <c r="M672" s="61">
        <v>40979</v>
      </c>
      <c r="N672" s="60">
        <v>5.3849999999999998</v>
      </c>
    </row>
    <row r="673" spans="2:14" s="11" customFormat="1" ht="13.15">
      <c r="B673" s="57">
        <v>40972</v>
      </c>
      <c r="C673" s="11">
        <v>1.7529999999999999</v>
      </c>
      <c r="D673" s="58">
        <v>0.78100000000000003</v>
      </c>
      <c r="E673" s="59">
        <f>VLOOKUP(tblEuroYieldsPivoted[[#This Row],[Date]],$J$7:$K$910,2,FALSE)</f>
        <v>61.145000000000003</v>
      </c>
      <c r="F673" s="60">
        <f t="shared" si="10"/>
        <v>5.31</v>
      </c>
      <c r="G673" s="11">
        <v>3.8410000000000002</v>
      </c>
      <c r="J673" s="61">
        <v>40034</v>
      </c>
      <c r="K673" s="60">
        <v>3.4470000000000001</v>
      </c>
      <c r="M673" s="61">
        <v>40972</v>
      </c>
      <c r="N673" s="60">
        <v>5.31</v>
      </c>
    </row>
    <row r="674" spans="2:14" s="11" customFormat="1" ht="13.15">
      <c r="B674" s="57">
        <v>40965</v>
      </c>
      <c r="C674" s="11">
        <v>1.7290000000000001</v>
      </c>
      <c r="D674" s="58">
        <v>0.79700000000000004</v>
      </c>
      <c r="E674" s="59">
        <f>VLOOKUP(tblEuroYieldsPivoted[[#This Row],[Date]],$J$7:$K$910,2,FALSE)</f>
        <v>57.466999999999999</v>
      </c>
      <c r="F674" s="60">
        <f t="shared" si="10"/>
        <v>5.2969999999999997</v>
      </c>
      <c r="G674" s="11">
        <v>3.4340000000000002</v>
      </c>
      <c r="J674" s="61">
        <v>40027</v>
      </c>
      <c r="K674" s="60">
        <v>3.5859999999999999</v>
      </c>
      <c r="M674" s="61">
        <v>40965</v>
      </c>
      <c r="N674" s="60">
        <v>5.2969999999999997</v>
      </c>
    </row>
    <row r="675" spans="2:14" s="11" customFormat="1" ht="13.15">
      <c r="B675" s="57">
        <v>40958</v>
      </c>
      <c r="C675" s="11">
        <v>1.8660000000000001</v>
      </c>
      <c r="D675" s="58">
        <v>0.84899999999999998</v>
      </c>
      <c r="E675" s="59">
        <f>VLOOKUP(tblEuroYieldsPivoted[[#This Row],[Date]],$J$7:$K$910,2,FALSE)</f>
        <v>61.844999999999999</v>
      </c>
      <c r="F675" s="60">
        <f t="shared" si="10"/>
        <v>5.3289999999999997</v>
      </c>
      <c r="G675" s="11">
        <v>4.2320000000000002</v>
      </c>
      <c r="J675" s="61">
        <v>40020</v>
      </c>
      <c r="K675" s="60">
        <v>3.3969999999999998</v>
      </c>
      <c r="M675" s="61">
        <v>40958</v>
      </c>
      <c r="N675" s="60">
        <v>5.3289999999999997</v>
      </c>
    </row>
    <row r="676" spans="2:14" s="11" customFormat="1" ht="13.15">
      <c r="B676" s="57">
        <v>40951</v>
      </c>
      <c r="C676" s="11">
        <v>1.9870000000000001</v>
      </c>
      <c r="D676" s="58">
        <v>0.91300000000000003</v>
      </c>
      <c r="E676" s="59">
        <f>VLOOKUP(tblEuroYieldsPivoted[[#This Row],[Date]],$J$7:$K$910,2,FALSE)</f>
        <v>57.363</v>
      </c>
      <c r="F676" s="60">
        <f t="shared" si="10"/>
        <v>5.3979999999999997</v>
      </c>
      <c r="G676" s="11">
        <v>4.4169999999999998</v>
      </c>
      <c r="J676" s="61">
        <v>40013</v>
      </c>
      <c r="K676" s="60">
        <v>3.609</v>
      </c>
      <c r="M676" s="61">
        <v>40951</v>
      </c>
      <c r="N676" s="60">
        <v>5.3979999999999997</v>
      </c>
    </row>
    <row r="677" spans="2:14" s="11" customFormat="1" ht="13.15">
      <c r="B677" s="57">
        <v>40944</v>
      </c>
      <c r="C677" s="11">
        <v>1.9</v>
      </c>
      <c r="D677" s="58">
        <v>0.89100000000000001</v>
      </c>
      <c r="E677" s="59">
        <f>VLOOKUP(tblEuroYieldsPivoted[[#This Row],[Date]],$J$7:$K$910,2,FALSE)</f>
        <v>52.747</v>
      </c>
      <c r="F677" s="60">
        <f t="shared" si="10"/>
        <v>5.5209999999999999</v>
      </c>
      <c r="G677" s="11">
        <v>4.2939999999999996</v>
      </c>
      <c r="J677" s="61">
        <v>40006</v>
      </c>
      <c r="K677" s="60">
        <v>3.6749999999999998</v>
      </c>
      <c r="M677" s="61">
        <v>40944</v>
      </c>
      <c r="N677" s="60">
        <v>5.5209999999999999</v>
      </c>
    </row>
    <row r="678" spans="2:14" s="11" customFormat="1" ht="13.15">
      <c r="B678" s="57">
        <v>40937</v>
      </c>
      <c r="C678" s="11">
        <v>1.6339999999999999</v>
      </c>
      <c r="D678" s="58">
        <v>0.88</v>
      </c>
      <c r="E678" s="59">
        <f>VLOOKUP(tblEuroYieldsPivoted[[#This Row],[Date]],$J$7:$K$910,2,FALSE)</f>
        <v>52.652999999999999</v>
      </c>
      <c r="F678" s="60">
        <f t="shared" si="10"/>
        <v>5.4560000000000004</v>
      </c>
      <c r="G678" s="11">
        <v>4.3540000000000001</v>
      </c>
      <c r="J678" s="61">
        <v>39999</v>
      </c>
      <c r="K678" s="60">
        <v>3.7949999999999999</v>
      </c>
      <c r="M678" s="61">
        <v>40937</v>
      </c>
      <c r="N678" s="60">
        <v>5.4560000000000004</v>
      </c>
    </row>
    <row r="679" spans="2:14" s="11" customFormat="1" ht="13.15">
      <c r="B679" s="57">
        <v>40930</v>
      </c>
      <c r="C679" s="11">
        <v>1.8169999999999999</v>
      </c>
      <c r="D679" s="58">
        <v>0.82299999999999995</v>
      </c>
      <c r="E679" s="59">
        <f>VLOOKUP(tblEuroYieldsPivoted[[#This Row],[Date]],$J$7:$K$910,2,FALSE)</f>
        <v>53.210999999999999</v>
      </c>
      <c r="F679" s="60">
        <f t="shared" si="10"/>
        <v>5.931</v>
      </c>
      <c r="G679" s="11">
        <v>4.7350000000000003</v>
      </c>
      <c r="J679" s="61">
        <v>39992</v>
      </c>
      <c r="K679" s="60">
        <v>3.6</v>
      </c>
      <c r="M679" s="61">
        <v>40930</v>
      </c>
      <c r="N679" s="60">
        <v>5.931</v>
      </c>
    </row>
    <row r="680" spans="2:14" s="11" customFormat="1" ht="13.15">
      <c r="B680" s="57">
        <v>40923</v>
      </c>
      <c r="C680" s="11">
        <v>1.9179999999999999</v>
      </c>
      <c r="D680" s="58">
        <v>0.89900000000000002</v>
      </c>
      <c r="E680" s="59">
        <f>VLOOKUP(tblEuroYieldsPivoted[[#This Row],[Date]],$J$7:$K$910,2,FALSE)</f>
        <v>53.433999999999997</v>
      </c>
      <c r="F680" s="60">
        <f t="shared" si="10"/>
        <v>6.5570000000000004</v>
      </c>
      <c r="G680" s="11">
        <v>5.1630000000000003</v>
      </c>
      <c r="J680" s="61">
        <v>39985</v>
      </c>
      <c r="K680" s="60">
        <v>3.8889999999999998</v>
      </c>
      <c r="M680" s="61">
        <v>40923</v>
      </c>
      <c r="N680" s="60">
        <v>6.5570000000000004</v>
      </c>
    </row>
    <row r="681" spans="2:14" s="11" customFormat="1" ht="13.15">
      <c r="B681" s="57">
        <v>40916</v>
      </c>
      <c r="C681" s="11">
        <v>1.962</v>
      </c>
      <c r="D681" s="58">
        <v>0.745</v>
      </c>
      <c r="E681" s="59">
        <f>VLOOKUP(tblEuroYieldsPivoted[[#This Row],[Date]],$J$7:$K$910,2,FALSE)</f>
        <v>51.308999999999997</v>
      </c>
      <c r="F681" s="60">
        <f t="shared" si="10"/>
        <v>6.8739999999999997</v>
      </c>
      <c r="G681" s="11">
        <v>5.7869999999999999</v>
      </c>
      <c r="J681" s="61">
        <v>39978</v>
      </c>
      <c r="K681" s="60">
        <v>4.2629999999999999</v>
      </c>
      <c r="M681" s="61">
        <v>40916</v>
      </c>
      <c r="N681" s="60">
        <v>6.8739999999999997</v>
      </c>
    </row>
    <row r="682" spans="2:14" s="11" customFormat="1" ht="13.15">
      <c r="B682" s="57">
        <v>40909</v>
      </c>
      <c r="C682" s="11">
        <v>2.3039999999999998</v>
      </c>
      <c r="D682" s="58">
        <v>0.77800000000000002</v>
      </c>
      <c r="E682" s="59">
        <f>VLOOKUP(tblEuroYieldsPivoted[[#This Row],[Date]],$J$7:$K$910,2,FALSE)</f>
        <v>50.209000000000003</v>
      </c>
      <c r="F682" s="60">
        <f t="shared" si="10"/>
        <v>7.3</v>
      </c>
      <c r="G682" s="11">
        <v>6.2830000000000004</v>
      </c>
      <c r="J682" s="61">
        <v>39971</v>
      </c>
      <c r="K682" s="60">
        <v>4.391</v>
      </c>
      <c r="M682" s="61">
        <v>40909</v>
      </c>
      <c r="N682" s="60">
        <v>7.3</v>
      </c>
    </row>
    <row r="683" spans="2:14" s="11" customFormat="1" ht="13.15">
      <c r="B683" s="57">
        <v>40902</v>
      </c>
      <c r="C683" s="11">
        <v>1.889</v>
      </c>
      <c r="D683" s="58">
        <v>0.74399999999999999</v>
      </c>
      <c r="E683" s="59">
        <f>VLOOKUP(tblEuroYieldsPivoted[[#This Row],[Date]],$J$7:$K$910,2,FALSE)</f>
        <v>50.180999999999997</v>
      </c>
      <c r="F683" s="60">
        <f t="shared" si="10"/>
        <v>7.79</v>
      </c>
      <c r="G683" s="11">
        <v>6.1040000000000001</v>
      </c>
      <c r="J683" s="61">
        <v>39964</v>
      </c>
      <c r="K683" s="60">
        <v>4.484</v>
      </c>
      <c r="M683" s="61">
        <v>40902</v>
      </c>
      <c r="N683" s="60">
        <v>7.79</v>
      </c>
    </row>
    <row r="684" spans="2:14" s="11" customFormat="1" ht="13.15">
      <c r="B684" s="57">
        <v>40895</v>
      </c>
      <c r="C684" s="11">
        <v>1.8979999999999999</v>
      </c>
      <c r="D684" s="58">
        <v>0.88100000000000001</v>
      </c>
      <c r="E684" s="59">
        <f>VLOOKUP(tblEuroYieldsPivoted[[#This Row],[Date]],$J$7:$K$910,2,FALSE)</f>
        <v>48.533000000000001</v>
      </c>
      <c r="F684" s="60">
        <f t="shared" si="10"/>
        <v>8.0440000000000005</v>
      </c>
      <c r="G684" s="11">
        <v>6.2169999999999996</v>
      </c>
      <c r="J684" s="61">
        <v>39957</v>
      </c>
      <c r="K684" s="60">
        <v>4.2279999999999998</v>
      </c>
      <c r="M684" s="61">
        <v>40895</v>
      </c>
      <c r="N684" s="60">
        <v>8.0440000000000005</v>
      </c>
    </row>
    <row r="685" spans="2:14" s="11" customFormat="1" ht="13.15">
      <c r="B685" s="57">
        <v>40888</v>
      </c>
      <c r="C685" s="11">
        <v>1.964</v>
      </c>
      <c r="D685" s="58">
        <v>0.83599999999999997</v>
      </c>
      <c r="E685" s="59">
        <f>VLOOKUP(tblEuroYieldsPivoted[[#This Row],[Date]],$J$7:$K$910,2,FALSE)</f>
        <v>48.511000000000003</v>
      </c>
      <c r="F685" s="60">
        <f t="shared" si="10"/>
        <v>8.3010000000000002</v>
      </c>
      <c r="G685" s="11">
        <v>6.2990000000000004</v>
      </c>
      <c r="J685" s="61">
        <v>39950</v>
      </c>
      <c r="K685" s="60">
        <v>4.0419999999999998</v>
      </c>
      <c r="M685" s="61">
        <v>40888</v>
      </c>
      <c r="N685" s="60">
        <v>8.3010000000000002</v>
      </c>
    </row>
    <row r="686" spans="2:14" s="11" customFormat="1" ht="13.15">
      <c r="B686" s="57">
        <v>40881</v>
      </c>
      <c r="C686" s="11">
        <v>2.1930000000000001</v>
      </c>
      <c r="D686" s="58">
        <v>1.018</v>
      </c>
      <c r="E686" s="59">
        <f>VLOOKUP(tblEuroYieldsPivoted[[#This Row],[Date]],$J$7:$K$910,2,FALSE)</f>
        <v>46.834000000000003</v>
      </c>
      <c r="F686" s="60">
        <f t="shared" si="10"/>
        <v>8.9909999999999997</v>
      </c>
      <c r="G686" s="11">
        <v>6.7140000000000004</v>
      </c>
      <c r="J686" s="61">
        <v>39943</v>
      </c>
      <c r="K686" s="60">
        <v>4.0279999999999996</v>
      </c>
      <c r="M686" s="61">
        <v>40881</v>
      </c>
      <c r="N686" s="60">
        <v>8.9909999999999997</v>
      </c>
    </row>
    <row r="687" spans="2:14" s="11" customFormat="1" ht="13.15">
      <c r="B687" s="57">
        <v>40874</v>
      </c>
      <c r="C687" s="11">
        <v>2.16</v>
      </c>
      <c r="D687" s="58">
        <v>1.0740000000000001</v>
      </c>
      <c r="E687" s="59">
        <f>VLOOKUP(tblEuroYieldsPivoted[[#This Row],[Date]],$J$7:$K$910,2,FALSE)</f>
        <v>44.26</v>
      </c>
      <c r="F687" s="60">
        <f t="shared" si="10"/>
        <v>9.4920000000000009</v>
      </c>
      <c r="G687" s="11">
        <v>6.5940000000000003</v>
      </c>
      <c r="J687" s="61">
        <v>39936</v>
      </c>
      <c r="K687" s="60">
        <v>4.0759999999999996</v>
      </c>
      <c r="M687" s="61">
        <v>40874</v>
      </c>
      <c r="N687" s="60">
        <v>9.4920000000000009</v>
      </c>
    </row>
    <row r="688" spans="2:14" s="11" customFormat="1" ht="13.15">
      <c r="B688" s="57">
        <v>40867</v>
      </c>
      <c r="C688" s="11">
        <v>2.8559999999999999</v>
      </c>
      <c r="D688" s="58">
        <v>1.2350000000000001</v>
      </c>
      <c r="E688" s="59">
        <f>VLOOKUP(tblEuroYieldsPivoted[[#This Row],[Date]],$J$7:$K$910,2,FALSE)</f>
        <v>45.146000000000001</v>
      </c>
      <c r="F688" s="60">
        <f t="shared" si="10"/>
        <v>10.172000000000001</v>
      </c>
      <c r="G688" s="11">
        <v>7.7789999999999999</v>
      </c>
      <c r="J688" s="61">
        <v>39929</v>
      </c>
      <c r="K688" s="60">
        <v>4.53</v>
      </c>
      <c r="M688" s="61">
        <v>40867</v>
      </c>
      <c r="N688" s="60">
        <v>10.172000000000001</v>
      </c>
    </row>
    <row r="689" spans="2:14" s="11" customFormat="1" ht="13.15">
      <c r="B689" s="57">
        <v>40860</v>
      </c>
      <c r="C689" s="11">
        <v>2.6360000000000001</v>
      </c>
      <c r="D689" s="58">
        <v>1.0940000000000001</v>
      </c>
      <c r="E689" s="59">
        <f>VLOOKUP(tblEuroYieldsPivoted[[#This Row],[Date]],$J$7:$K$910,2,FALSE)</f>
        <v>48.064999999999998</v>
      </c>
      <c r="F689" s="60">
        <f t="shared" si="10"/>
        <v>8.4870000000000001</v>
      </c>
      <c r="G689" s="11">
        <v>6.5469999999999997</v>
      </c>
      <c r="J689" s="61">
        <v>39922</v>
      </c>
      <c r="K689" s="60">
        <v>4.617</v>
      </c>
      <c r="M689" s="61">
        <v>40860</v>
      </c>
      <c r="N689" s="60">
        <v>8.4870000000000001</v>
      </c>
    </row>
    <row r="690" spans="2:14" s="11" customFormat="1" ht="13.15">
      <c r="B690" s="57">
        <v>40853</v>
      </c>
      <c r="C690" s="11">
        <v>2.3849999999999998</v>
      </c>
      <c r="D690" s="58">
        <v>1.0029999999999999</v>
      </c>
      <c r="E690" s="59">
        <f>VLOOKUP(tblEuroYieldsPivoted[[#This Row],[Date]],$J$7:$K$910,2,FALSE)</f>
        <v>39.386000000000003</v>
      </c>
      <c r="F690" s="60">
        <f t="shared" si="10"/>
        <v>8.2479999999999993</v>
      </c>
      <c r="G690" s="11">
        <v>6.46</v>
      </c>
      <c r="J690" s="61">
        <v>39915</v>
      </c>
      <c r="K690" s="60">
        <v>4.6890000000000001</v>
      </c>
      <c r="M690" s="61">
        <v>40853</v>
      </c>
      <c r="N690" s="60">
        <v>8.2479999999999993</v>
      </c>
    </row>
    <row r="691" spans="2:14" s="11" customFormat="1" ht="13.15">
      <c r="B691" s="57">
        <v>40846</v>
      </c>
      <c r="C691" s="11">
        <v>1.976</v>
      </c>
      <c r="D691" s="58">
        <v>0.96</v>
      </c>
      <c r="E691" s="59">
        <f>VLOOKUP(tblEuroYieldsPivoted[[#This Row],[Date]],$J$7:$K$910,2,FALSE)</f>
        <v>41.109000000000002</v>
      </c>
      <c r="F691" s="60">
        <f t="shared" si="10"/>
        <v>8.5269999999999992</v>
      </c>
      <c r="G691" s="11">
        <v>6.234</v>
      </c>
      <c r="J691" s="61">
        <v>39908</v>
      </c>
      <c r="K691" s="60">
        <v>4.7779999999999996</v>
      </c>
      <c r="M691" s="61">
        <v>40846</v>
      </c>
      <c r="N691" s="60">
        <v>8.5269999999999992</v>
      </c>
    </row>
    <row r="692" spans="2:14" s="11" customFormat="1" ht="13.15">
      <c r="B692" s="57">
        <v>40839</v>
      </c>
      <c r="C692" s="11">
        <v>2.133</v>
      </c>
      <c r="D692" s="58">
        <v>1.319</v>
      </c>
      <c r="E692" s="59">
        <f>VLOOKUP(tblEuroYieldsPivoted[[#This Row],[Date]],$J$7:$K$910,2,FALSE)</f>
        <v>30.119</v>
      </c>
      <c r="F692" s="60">
        <f t="shared" si="10"/>
        <v>8.0009999999999994</v>
      </c>
      <c r="G692" s="11">
        <v>5.7539999999999996</v>
      </c>
      <c r="J692" s="61">
        <v>39901</v>
      </c>
      <c r="K692" s="60">
        <v>4.8390000000000004</v>
      </c>
      <c r="M692" s="61">
        <v>40839</v>
      </c>
      <c r="N692" s="60">
        <v>8.0009999999999994</v>
      </c>
    </row>
    <row r="693" spans="2:14" s="11" customFormat="1" ht="13.15">
      <c r="B693" s="57">
        <v>40832</v>
      </c>
      <c r="C693" s="11">
        <v>2.3340000000000001</v>
      </c>
      <c r="D693" s="58">
        <v>1.33</v>
      </c>
      <c r="E693" s="59">
        <f>VLOOKUP(tblEuroYieldsPivoted[[#This Row],[Date]],$J$7:$K$910,2,FALSE)</f>
        <v>31.081</v>
      </c>
      <c r="F693" s="60">
        <f t="shared" si="10"/>
        <v>7.8490000000000002</v>
      </c>
      <c r="G693" s="11">
        <v>5.5609999999999999</v>
      </c>
      <c r="J693" s="61">
        <v>39894</v>
      </c>
      <c r="K693" s="60">
        <v>4.7469999999999999</v>
      </c>
      <c r="M693" s="61">
        <v>40832</v>
      </c>
      <c r="N693" s="60">
        <v>7.8490000000000002</v>
      </c>
    </row>
    <row r="694" spans="2:14" s="11" customFormat="1" ht="13.15">
      <c r="B694" s="57">
        <v>40825</v>
      </c>
      <c r="C694" s="11">
        <v>2.2010000000000001</v>
      </c>
      <c r="D694" s="58">
        <v>1.3859999999999999</v>
      </c>
      <c r="E694" s="59">
        <f>VLOOKUP(tblEuroYieldsPivoted[[#This Row],[Date]],$J$7:$K$910,2,FALSE)</f>
        <v>30.809000000000001</v>
      </c>
      <c r="F694" s="60">
        <f t="shared" si="10"/>
        <v>7.1509999999999998</v>
      </c>
      <c r="G694" s="11">
        <v>5.125</v>
      </c>
      <c r="J694" s="61">
        <v>39887</v>
      </c>
      <c r="K694" s="60">
        <v>4.93</v>
      </c>
      <c r="M694" s="61">
        <v>40825</v>
      </c>
      <c r="N694" s="60">
        <v>7.1509999999999998</v>
      </c>
    </row>
    <row r="695" spans="2:14" s="11" customFormat="1" ht="13.15">
      <c r="B695" s="57">
        <v>40818</v>
      </c>
      <c r="C695" s="11">
        <v>1.887</v>
      </c>
      <c r="D695" s="58">
        <v>1.254</v>
      </c>
      <c r="E695" s="59">
        <f>VLOOKUP(tblEuroYieldsPivoted[[#This Row],[Date]],$J$7:$K$910,2,FALSE)</f>
        <v>29.832000000000001</v>
      </c>
      <c r="F695" s="60">
        <f t="shared" si="10"/>
        <v>6.81</v>
      </c>
      <c r="G695" s="11">
        <v>4.8049999999999997</v>
      </c>
      <c r="J695" s="61">
        <v>39880</v>
      </c>
      <c r="K695" s="60">
        <v>5.242</v>
      </c>
      <c r="M695" s="61">
        <v>40818</v>
      </c>
      <c r="N695" s="60">
        <v>6.81</v>
      </c>
    </row>
    <row r="696" spans="2:14" s="11" customFormat="1" ht="13.15">
      <c r="B696" s="57">
        <v>40811</v>
      </c>
      <c r="C696" s="11">
        <v>1.76</v>
      </c>
      <c r="D696" s="58">
        <v>1.163</v>
      </c>
      <c r="E696" s="59">
        <f>VLOOKUP(tblEuroYieldsPivoted[[#This Row],[Date]],$J$7:$K$910,2,FALSE)</f>
        <v>27.678000000000001</v>
      </c>
      <c r="F696" s="60">
        <f t="shared" si="10"/>
        <v>6.8040000000000003</v>
      </c>
      <c r="G696" s="11">
        <v>4.976</v>
      </c>
      <c r="J696" s="61">
        <v>39873</v>
      </c>
      <c r="K696" s="60">
        <v>5.1769999999999996</v>
      </c>
      <c r="M696" s="61">
        <v>40811</v>
      </c>
      <c r="N696" s="60">
        <v>6.8040000000000003</v>
      </c>
    </row>
    <row r="697" spans="2:14" s="11" customFormat="1" ht="13.15">
      <c r="B697" s="57">
        <v>40804</v>
      </c>
      <c r="C697" s="11">
        <v>1.7430000000000001</v>
      </c>
      <c r="D697" s="58">
        <v>0.90600000000000003</v>
      </c>
      <c r="E697" s="59">
        <f>VLOOKUP(tblEuroYieldsPivoted[[#This Row],[Date]],$J$7:$K$910,2,FALSE)</f>
        <v>31.443999999999999</v>
      </c>
      <c r="F697" s="60">
        <f t="shared" si="10"/>
        <v>8.2100000000000009</v>
      </c>
      <c r="G697" s="11">
        <v>4.9950000000000001</v>
      </c>
      <c r="J697" s="61">
        <v>39866</v>
      </c>
      <c r="K697" s="60">
        <v>5.1639999999999997</v>
      </c>
      <c r="M697" s="61">
        <v>40804</v>
      </c>
      <c r="N697" s="60">
        <v>8.2100000000000009</v>
      </c>
    </row>
    <row r="698" spans="2:14" s="11" customFormat="1" ht="13.15">
      <c r="B698" s="57">
        <v>40797</v>
      </c>
      <c r="C698" s="11">
        <v>1.738</v>
      </c>
      <c r="D698" s="58">
        <v>1.004</v>
      </c>
      <c r="E698" s="59">
        <f>VLOOKUP(tblEuroYieldsPivoted[[#This Row],[Date]],$J$7:$K$910,2,FALSE)</f>
        <v>25.695</v>
      </c>
      <c r="F698" s="60">
        <f t="shared" si="10"/>
        <v>8.3510000000000009</v>
      </c>
      <c r="G698" s="11">
        <v>5.0090000000000003</v>
      </c>
      <c r="J698" s="61">
        <v>39859</v>
      </c>
      <c r="K698" s="60">
        <v>5.0289999999999999</v>
      </c>
      <c r="M698" s="61">
        <v>40797</v>
      </c>
      <c r="N698" s="60">
        <v>8.3510000000000009</v>
      </c>
    </row>
    <row r="699" spans="2:14" s="11" customFormat="1" ht="13.15">
      <c r="B699" s="57">
        <v>40790</v>
      </c>
      <c r="C699" s="11">
        <v>1.575</v>
      </c>
      <c r="D699" s="58">
        <v>0.872</v>
      </c>
      <c r="E699" s="59">
        <f>VLOOKUP(tblEuroYieldsPivoted[[#This Row],[Date]],$J$7:$K$910,2,FALSE)</f>
        <v>24.824999999999999</v>
      </c>
      <c r="F699" s="60">
        <f t="shared" si="10"/>
        <v>8.4060000000000006</v>
      </c>
      <c r="G699" s="11">
        <v>4.9009999999999998</v>
      </c>
      <c r="J699" s="61">
        <v>39852</v>
      </c>
      <c r="K699" s="60">
        <v>5.3040000000000003</v>
      </c>
      <c r="M699" s="61">
        <v>40790</v>
      </c>
      <c r="N699" s="60">
        <v>8.4060000000000006</v>
      </c>
    </row>
    <row r="700" spans="2:14" s="11" customFormat="1" ht="13.15">
      <c r="B700" s="57">
        <v>40783</v>
      </c>
      <c r="C700" s="11">
        <v>1.8029999999999999</v>
      </c>
      <c r="D700" s="58">
        <v>1.0900000000000001</v>
      </c>
      <c r="E700" s="59">
        <f>VLOOKUP(tblEuroYieldsPivoted[[#This Row],[Date]],$J$7:$K$910,2,FALSE)</f>
        <v>22.619</v>
      </c>
      <c r="F700" s="60">
        <f t="shared" si="10"/>
        <v>7.843</v>
      </c>
      <c r="G700" s="11">
        <v>4.4390000000000001</v>
      </c>
      <c r="J700" s="61">
        <v>39845</v>
      </c>
      <c r="K700" s="60">
        <v>5.1680000000000001</v>
      </c>
      <c r="M700" s="61">
        <v>40783</v>
      </c>
      <c r="N700" s="60">
        <v>7.843</v>
      </c>
    </row>
    <row r="701" spans="2:14" s="11" customFormat="1" ht="13.15">
      <c r="B701" s="57">
        <v>40776</v>
      </c>
      <c r="C701" s="11">
        <v>1.7889999999999999</v>
      </c>
      <c r="D701" s="58">
        <v>1.222</v>
      </c>
      <c r="E701" s="59">
        <f>VLOOKUP(tblEuroYieldsPivoted[[#This Row],[Date]],$J$7:$K$910,2,FALSE)</f>
        <v>22.141999999999999</v>
      </c>
      <c r="F701" s="60">
        <f t="shared" si="10"/>
        <v>8.5990000000000002</v>
      </c>
      <c r="G701" s="11">
        <v>4.2480000000000002</v>
      </c>
      <c r="J701" s="61">
        <v>39838</v>
      </c>
      <c r="K701" s="60">
        <v>5.2919999999999998</v>
      </c>
      <c r="M701" s="61">
        <v>40776</v>
      </c>
      <c r="N701" s="60">
        <v>8.5990000000000002</v>
      </c>
    </row>
    <row r="702" spans="2:14" s="11" customFormat="1" ht="13.15">
      <c r="B702" s="57">
        <v>40769</v>
      </c>
      <c r="C702" s="11">
        <v>1.69</v>
      </c>
      <c r="D702" s="58">
        <v>1.208</v>
      </c>
      <c r="E702" s="59">
        <f>VLOOKUP(tblEuroYieldsPivoted[[#This Row],[Date]],$J$7:$K$910,2,FALSE)</f>
        <v>19.456</v>
      </c>
      <c r="F702" s="60">
        <f t="shared" si="10"/>
        <v>9.3940000000000001</v>
      </c>
      <c r="G702" s="11">
        <v>4.2119999999999997</v>
      </c>
      <c r="J702" s="61">
        <v>39831</v>
      </c>
      <c r="K702" s="60">
        <v>5.7030000000000003</v>
      </c>
      <c r="M702" s="61">
        <v>40769</v>
      </c>
      <c r="N702" s="60">
        <v>9.3940000000000001</v>
      </c>
    </row>
    <row r="703" spans="2:14" s="11" customFormat="1" ht="13.15">
      <c r="B703" s="57">
        <v>40762</v>
      </c>
      <c r="C703" s="11">
        <v>1.954</v>
      </c>
      <c r="D703" s="58">
        <v>1.413</v>
      </c>
      <c r="E703" s="59">
        <f>VLOOKUP(tblEuroYieldsPivoted[[#This Row],[Date]],$J$7:$K$910,2,FALSE)</f>
        <v>18.341999999999999</v>
      </c>
      <c r="F703" s="60">
        <f t="shared" si="10"/>
        <v>9.6440000000000001</v>
      </c>
      <c r="G703" s="11">
        <v>4.3410000000000002</v>
      </c>
      <c r="J703" s="61">
        <v>39824</v>
      </c>
      <c r="K703" s="60">
        <v>5.218</v>
      </c>
      <c r="M703" s="61">
        <v>40762</v>
      </c>
      <c r="N703" s="60">
        <v>9.6440000000000001</v>
      </c>
    </row>
    <row r="704" spans="2:14" s="11" customFormat="1" ht="13.15">
      <c r="B704" s="57">
        <v>40755</v>
      </c>
      <c r="C704" s="11">
        <v>2.0720000000000001</v>
      </c>
      <c r="D704" s="58">
        <v>1.49</v>
      </c>
      <c r="E704" s="59">
        <f>VLOOKUP(tblEuroYieldsPivoted[[#This Row],[Date]],$J$7:$K$910,2,FALSE)</f>
        <v>17.928999999999998</v>
      </c>
      <c r="F704" s="60">
        <f t="shared" si="10"/>
        <v>10.214</v>
      </c>
      <c r="G704" s="11">
        <v>5.5549999999999997</v>
      </c>
      <c r="J704" s="61">
        <v>39817</v>
      </c>
      <c r="K704" s="60">
        <v>4.742</v>
      </c>
      <c r="M704" s="61">
        <v>40755</v>
      </c>
      <c r="N704" s="60">
        <v>10.214</v>
      </c>
    </row>
    <row r="705" spans="2:14" s="11" customFormat="1" ht="13.15">
      <c r="B705" s="57">
        <v>40748</v>
      </c>
      <c r="C705" s="11">
        <v>2.1909999999999998</v>
      </c>
      <c r="D705" s="58">
        <v>1.7290000000000001</v>
      </c>
      <c r="E705" s="59">
        <f>VLOOKUP(tblEuroYieldsPivoted[[#This Row],[Date]],$J$7:$K$910,2,FALSE)</f>
        <v>17.024999999999999</v>
      </c>
      <c r="F705" s="60">
        <f t="shared" si="10"/>
        <v>11.898999999999999</v>
      </c>
      <c r="G705" s="11">
        <v>5.4</v>
      </c>
      <c r="J705" s="61">
        <v>39810</v>
      </c>
      <c r="K705" s="60">
        <v>4.8879999999999999</v>
      </c>
      <c r="M705" s="61">
        <v>40748</v>
      </c>
      <c r="N705" s="60">
        <v>11.898999999999999</v>
      </c>
    </row>
    <row r="706" spans="2:14" s="11" customFormat="1" ht="13.15">
      <c r="B706" s="57">
        <v>40741</v>
      </c>
      <c r="C706" s="11">
        <v>2.4060000000000001</v>
      </c>
      <c r="D706" s="58">
        <v>2.0059999999999998</v>
      </c>
      <c r="E706" s="59">
        <f>VLOOKUP(tblEuroYieldsPivoted[[#This Row],[Date]],$J$7:$K$910,2,FALSE)</f>
        <v>16.198</v>
      </c>
      <c r="F706" s="60">
        <f t="shared" si="10"/>
        <v>13.865</v>
      </c>
      <c r="G706" s="11">
        <v>4.7809999999999997</v>
      </c>
      <c r="J706" s="61">
        <v>39803</v>
      </c>
      <c r="K706" s="60">
        <v>4.9420000000000002</v>
      </c>
      <c r="M706" s="61">
        <v>40741</v>
      </c>
      <c r="N706" s="60">
        <v>13.865</v>
      </c>
    </row>
    <row r="707" spans="2:14" s="11" customFormat="1" ht="13.15">
      <c r="B707" s="57">
        <v>40734</v>
      </c>
      <c r="C707" s="11">
        <v>2.3490000000000002</v>
      </c>
      <c r="D707" s="58">
        <v>1.8560000000000001</v>
      </c>
      <c r="E707" s="59">
        <f>VLOOKUP(tblEuroYieldsPivoted[[#This Row],[Date]],$J$7:$K$910,2,FALSE)</f>
        <v>21.972000000000001</v>
      </c>
      <c r="F707" s="60">
        <f t="shared" si="10"/>
        <v>16.991</v>
      </c>
      <c r="G707" s="11">
        <v>5.2670000000000003</v>
      </c>
      <c r="J707" s="61">
        <v>39796</v>
      </c>
      <c r="K707" s="60">
        <v>5.0839999999999996</v>
      </c>
      <c r="M707" s="61">
        <v>40734</v>
      </c>
      <c r="N707" s="60">
        <v>16.991</v>
      </c>
    </row>
    <row r="708" spans="2:14" s="11" customFormat="1" ht="13.15">
      <c r="B708" s="57">
        <v>40727</v>
      </c>
      <c r="C708" s="11">
        <v>2.431</v>
      </c>
      <c r="D708" s="58">
        <v>2.0270000000000001</v>
      </c>
      <c r="E708" s="59">
        <f>VLOOKUP(tblEuroYieldsPivoted[[#This Row],[Date]],$J$7:$K$910,2,FALSE)</f>
        <v>21.388000000000002</v>
      </c>
      <c r="F708" s="60">
        <f t="shared" si="10"/>
        <v>15.589</v>
      </c>
      <c r="G708" s="11">
        <v>4.6079999999999997</v>
      </c>
      <c r="J708" s="61">
        <v>39789</v>
      </c>
      <c r="K708" s="60">
        <v>5.1529999999999996</v>
      </c>
      <c r="M708" s="61">
        <v>40727</v>
      </c>
      <c r="N708" s="60">
        <v>15.589</v>
      </c>
    </row>
    <row r="709" spans="2:14" s="11" customFormat="1" ht="13.15">
      <c r="B709" s="57">
        <v>40720</v>
      </c>
      <c r="C709" s="11">
        <v>2.6339999999999999</v>
      </c>
      <c r="D709" s="58">
        <v>2.3090000000000002</v>
      </c>
      <c r="E709" s="59">
        <f>VLOOKUP(tblEuroYieldsPivoted[[#This Row],[Date]],$J$7:$K$910,2,FALSE)</f>
        <v>19.582000000000001</v>
      </c>
      <c r="F709" s="60">
        <f t="shared" si="10"/>
        <v>13.34</v>
      </c>
      <c r="G709" s="11">
        <v>4.1219999999999999</v>
      </c>
      <c r="J709" s="61">
        <v>39782</v>
      </c>
      <c r="K709" s="60">
        <v>4.4459999999999997</v>
      </c>
      <c r="M709" s="61">
        <v>40720</v>
      </c>
      <c r="N709" s="60">
        <v>13.34</v>
      </c>
    </row>
    <row r="710" spans="2:14" s="11" customFormat="1" ht="13.15">
      <c r="B710" s="57">
        <v>40713</v>
      </c>
      <c r="C710" s="11">
        <v>2.4279999999999999</v>
      </c>
      <c r="D710" s="58">
        <v>2.004</v>
      </c>
      <c r="E710" s="59">
        <f>VLOOKUP(tblEuroYieldsPivoted[[#This Row],[Date]],$J$7:$K$910,2,FALSE)</f>
        <v>20.09</v>
      </c>
      <c r="F710" s="60">
        <f t="shared" si="10"/>
        <v>14.364000000000001</v>
      </c>
      <c r="G710" s="11">
        <v>4.2809999999999997</v>
      </c>
      <c r="J710" s="61">
        <v>39775</v>
      </c>
      <c r="K710" s="60">
        <v>4.4180000000000001</v>
      </c>
      <c r="M710" s="61">
        <v>40713</v>
      </c>
      <c r="N710" s="60">
        <v>14.364000000000001</v>
      </c>
    </row>
    <row r="711" spans="2:14" s="11" customFormat="1" ht="13.15">
      <c r="B711" s="57">
        <v>40706</v>
      </c>
      <c r="C711" s="11">
        <v>2.5150000000000001</v>
      </c>
      <c r="D711" s="58">
        <v>2.161</v>
      </c>
      <c r="E711" s="59">
        <f>VLOOKUP(tblEuroYieldsPivoted[[#This Row],[Date]],$J$7:$K$910,2,FALSE)</f>
        <v>19.904</v>
      </c>
      <c r="F711" s="60">
        <f t="shared" si="10"/>
        <v>12.984999999999999</v>
      </c>
      <c r="G711" s="11">
        <v>4.0119999999999996</v>
      </c>
      <c r="J711" s="61">
        <v>39768</v>
      </c>
      <c r="K711" s="60">
        <v>4.5010000000000003</v>
      </c>
      <c r="M711" s="61">
        <v>40706</v>
      </c>
      <c r="N711" s="60">
        <v>12.984999999999999</v>
      </c>
    </row>
    <row r="712" spans="2:14" s="11" customFormat="1" ht="13.15">
      <c r="B712" s="57">
        <v>40699</v>
      </c>
      <c r="C712" s="11">
        <v>2.5259999999999998</v>
      </c>
      <c r="D712" s="58">
        <v>2.1869999999999998</v>
      </c>
      <c r="E712" s="59">
        <f>VLOOKUP(tblEuroYieldsPivoted[[#This Row],[Date]],$J$7:$K$910,2,FALSE)</f>
        <v>18.640999999999998</v>
      </c>
      <c r="F712" s="60">
        <f t="shared" si="10"/>
        <v>12.169</v>
      </c>
      <c r="G712" s="11">
        <v>4.01</v>
      </c>
      <c r="J712" s="61">
        <v>39761</v>
      </c>
      <c r="K712" s="60">
        <v>4.5880000000000001</v>
      </c>
      <c r="M712" s="61">
        <v>40699</v>
      </c>
      <c r="N712" s="60">
        <v>12.169</v>
      </c>
    </row>
    <row r="713" spans="2:14" s="11" customFormat="1" ht="13.15">
      <c r="B713" s="57">
        <v>40692</v>
      </c>
      <c r="C713" s="11">
        <v>2.633</v>
      </c>
      <c r="D713" s="58">
        <v>2.3439999999999999</v>
      </c>
      <c r="E713" s="59">
        <f>VLOOKUP(tblEuroYieldsPivoted[[#This Row],[Date]],$J$7:$K$910,2,FALSE)</f>
        <v>17.158000000000001</v>
      </c>
      <c r="F713" s="60">
        <f t="shared" ref="F713:F776" si="11">VLOOKUP(B713,$M$8:$N$901,2,FALSE)</f>
        <v>11.573</v>
      </c>
      <c r="G713" s="11">
        <v>3.8679999999999999</v>
      </c>
      <c r="J713" s="61">
        <v>39754</v>
      </c>
      <c r="K713" s="60">
        <v>4.6630000000000003</v>
      </c>
      <c r="M713" s="61">
        <v>40692</v>
      </c>
      <c r="N713" s="60">
        <v>11.573</v>
      </c>
    </row>
    <row r="714" spans="2:14" s="11" customFormat="1" ht="13.15">
      <c r="B714" s="57">
        <v>40685</v>
      </c>
      <c r="C714" s="11">
        <v>2.556</v>
      </c>
      <c r="D714" s="58">
        <v>2.238</v>
      </c>
      <c r="E714" s="59">
        <f>VLOOKUP(tblEuroYieldsPivoted[[#This Row],[Date]],$J$7:$K$910,2,FALSE)</f>
        <v>17.324999999999999</v>
      </c>
      <c r="F714" s="60">
        <f t="shared" si="11"/>
        <v>12.064</v>
      </c>
      <c r="G714" s="11">
        <v>3.984</v>
      </c>
      <c r="J714" s="61">
        <v>39747</v>
      </c>
      <c r="K714" s="60">
        <v>4.7910000000000004</v>
      </c>
      <c r="M714" s="61">
        <v>40685</v>
      </c>
      <c r="N714" s="60">
        <v>12.064</v>
      </c>
    </row>
    <row r="715" spans="2:14" s="11" customFormat="1" ht="13.15">
      <c r="B715" s="57">
        <v>40678</v>
      </c>
      <c r="C715" s="11">
        <v>2.7280000000000002</v>
      </c>
      <c r="D715" s="58">
        <v>2.4169999999999998</v>
      </c>
      <c r="E715" s="59">
        <f>VLOOKUP(tblEuroYieldsPivoted[[#This Row],[Date]],$J$7:$K$910,2,FALSE)</f>
        <v>17.532</v>
      </c>
      <c r="F715" s="60">
        <f t="shared" si="11"/>
        <v>12.074999999999999</v>
      </c>
      <c r="G715" s="11">
        <v>3.9860000000000002</v>
      </c>
      <c r="J715" s="61">
        <v>39740</v>
      </c>
      <c r="K715" s="60">
        <v>4.3440000000000003</v>
      </c>
      <c r="M715" s="61">
        <v>40678</v>
      </c>
      <c r="N715" s="60">
        <v>12.074999999999999</v>
      </c>
    </row>
    <row r="716" spans="2:14" s="11" customFormat="1" ht="13.15">
      <c r="B716" s="57">
        <v>40671</v>
      </c>
      <c r="C716" s="11">
        <v>2.7250000000000001</v>
      </c>
      <c r="D716" s="58">
        <v>2.4359999999999999</v>
      </c>
      <c r="E716" s="59">
        <f>VLOOKUP(tblEuroYieldsPivoted[[#This Row],[Date]],$J$7:$K$910,2,FALSE)</f>
        <v>16.762</v>
      </c>
      <c r="F716" s="60">
        <f t="shared" si="11"/>
        <v>12.423</v>
      </c>
      <c r="G716" s="11">
        <v>3.8849999999999998</v>
      </c>
      <c r="J716" s="61">
        <v>39733</v>
      </c>
      <c r="K716" s="60">
        <v>4.3609999999999998</v>
      </c>
      <c r="M716" s="61">
        <v>40671</v>
      </c>
      <c r="N716" s="60">
        <v>12.423</v>
      </c>
    </row>
    <row r="717" spans="2:14" s="11" customFormat="1" ht="13.15">
      <c r="B717" s="57">
        <v>40664</v>
      </c>
      <c r="C717" s="11">
        <v>2.8410000000000002</v>
      </c>
      <c r="D717" s="58">
        <v>2.5670000000000002</v>
      </c>
      <c r="E717" s="59">
        <f>VLOOKUP(tblEuroYieldsPivoted[[#This Row],[Date]],$J$7:$K$910,2,FALSE)</f>
        <v>17.045000000000002</v>
      </c>
      <c r="F717" s="60">
        <f t="shared" si="11"/>
        <v>11.644</v>
      </c>
      <c r="G717" s="11">
        <v>3.9489999999999998</v>
      </c>
      <c r="J717" s="61">
        <v>39726</v>
      </c>
      <c r="K717" s="60">
        <v>4.5229999999999997</v>
      </c>
      <c r="M717" s="61">
        <v>40664</v>
      </c>
      <c r="N717" s="60">
        <v>11.644</v>
      </c>
    </row>
    <row r="718" spans="2:14" s="11" customFormat="1" ht="13.15">
      <c r="B718" s="57">
        <v>40657</v>
      </c>
      <c r="C718" s="11">
        <v>2.875</v>
      </c>
      <c r="D718" s="58">
        <v>2.601</v>
      </c>
      <c r="E718" s="59">
        <f>VLOOKUP(tblEuroYieldsPivoted[[#This Row],[Date]],$J$7:$K$910,2,FALSE)</f>
        <v>17.649000000000001</v>
      </c>
      <c r="F718" s="60">
        <f t="shared" si="11"/>
        <v>12.053000000000001</v>
      </c>
      <c r="G718" s="11">
        <v>4.0049999999999999</v>
      </c>
      <c r="J718" s="61">
        <v>39719</v>
      </c>
      <c r="K718" s="60">
        <v>4.4710000000000001</v>
      </c>
      <c r="M718" s="61">
        <v>40657</v>
      </c>
      <c r="N718" s="60">
        <v>12.053000000000001</v>
      </c>
    </row>
    <row r="719" spans="2:14" s="11" customFormat="1" ht="13.15">
      <c r="B719" s="57">
        <v>40650</v>
      </c>
      <c r="C719" s="11">
        <v>2.9380000000000002</v>
      </c>
      <c r="D719" s="58">
        <v>2.613</v>
      </c>
      <c r="E719" s="59">
        <f>VLOOKUP(tblEuroYieldsPivoted[[#This Row],[Date]],$J$7:$K$910,2,FALSE)</f>
        <v>17.582999999999998</v>
      </c>
      <c r="F719" s="60">
        <f t="shared" si="11"/>
        <v>11.475</v>
      </c>
      <c r="G719" s="11">
        <v>3.9580000000000002</v>
      </c>
      <c r="J719" s="61">
        <v>39712</v>
      </c>
      <c r="K719" s="60">
        <v>4.6989999999999998</v>
      </c>
      <c r="M719" s="61">
        <v>40650</v>
      </c>
      <c r="N719" s="60">
        <v>11.475</v>
      </c>
    </row>
    <row r="720" spans="2:14" s="11" customFormat="1" ht="13.15">
      <c r="B720" s="57">
        <v>40643</v>
      </c>
      <c r="C720" s="11">
        <v>2.996</v>
      </c>
      <c r="D720" s="58">
        <v>2.7149999999999999</v>
      </c>
      <c r="E720" s="59">
        <f>VLOOKUP(tblEuroYieldsPivoted[[#This Row],[Date]],$J$7:$K$910,2,FALSE)</f>
        <v>17.998000000000001</v>
      </c>
      <c r="F720" s="60">
        <f t="shared" si="11"/>
        <v>10.228</v>
      </c>
      <c r="G720" s="11">
        <v>3.855</v>
      </c>
      <c r="J720" s="61">
        <v>39705</v>
      </c>
      <c r="K720" s="60">
        <v>4.8620000000000001</v>
      </c>
      <c r="M720" s="61">
        <v>40643</v>
      </c>
      <c r="N720" s="60">
        <v>10.228</v>
      </c>
    </row>
    <row r="721" spans="2:14" s="11" customFormat="1" ht="13.15">
      <c r="B721" s="57">
        <v>40636</v>
      </c>
      <c r="C721" s="11">
        <v>3.0449999999999999</v>
      </c>
      <c r="D721" s="58">
        <v>2.8119999999999998</v>
      </c>
      <c r="E721" s="59">
        <f>VLOOKUP(tblEuroYieldsPivoted[[#This Row],[Date]],$J$7:$K$910,2,FALSE)</f>
        <v>16.434000000000001</v>
      </c>
      <c r="F721" s="60">
        <f t="shared" si="11"/>
        <v>9.6509999999999998</v>
      </c>
      <c r="G721" s="11">
        <v>3.84</v>
      </c>
      <c r="J721" s="61">
        <v>39698</v>
      </c>
      <c r="K721" s="60">
        <v>4.665</v>
      </c>
      <c r="M721" s="61">
        <v>40636</v>
      </c>
      <c r="N721" s="60">
        <v>9.6509999999999998</v>
      </c>
    </row>
    <row r="722" spans="2:14" s="11" customFormat="1" ht="13.15">
      <c r="B722" s="57">
        <v>40629</v>
      </c>
      <c r="C722" s="11">
        <v>2.9750000000000001</v>
      </c>
      <c r="D722" s="58">
        <v>2.71</v>
      </c>
      <c r="E722" s="59">
        <f>VLOOKUP(tblEuroYieldsPivoted[[#This Row],[Date]],$J$7:$K$910,2,FALSE)</f>
        <v>16.242000000000001</v>
      </c>
      <c r="F722" s="60">
        <f t="shared" si="11"/>
        <v>10.868</v>
      </c>
      <c r="G722" s="11">
        <v>3.8780000000000001</v>
      </c>
      <c r="J722" s="61">
        <v>39691</v>
      </c>
      <c r="K722" s="60">
        <v>4.5229999999999997</v>
      </c>
      <c r="M722" s="61">
        <v>40629</v>
      </c>
      <c r="N722" s="60">
        <v>10.868</v>
      </c>
    </row>
    <row r="723" spans="2:14" s="11" customFormat="1" ht="13.15">
      <c r="B723" s="57">
        <v>40622</v>
      </c>
      <c r="C723" s="11">
        <v>2.8410000000000002</v>
      </c>
      <c r="D723" s="58">
        <v>2.569</v>
      </c>
      <c r="E723" s="59">
        <f>VLOOKUP(tblEuroYieldsPivoted[[#This Row],[Date]],$J$7:$K$910,2,FALSE)</f>
        <v>15.625999999999999</v>
      </c>
      <c r="F723" s="60">
        <f t="shared" si="11"/>
        <v>10.688000000000001</v>
      </c>
      <c r="G723" s="11">
        <v>3.74</v>
      </c>
      <c r="J723" s="61">
        <v>39684</v>
      </c>
      <c r="K723" s="60">
        <v>4.6859999999999999</v>
      </c>
      <c r="M723" s="61">
        <v>40622</v>
      </c>
      <c r="N723" s="60">
        <v>10.688000000000001</v>
      </c>
    </row>
    <row r="724" spans="2:14" s="11" customFormat="1" ht="13.15">
      <c r="B724" s="57">
        <v>40615</v>
      </c>
      <c r="C724" s="11">
        <v>2.74</v>
      </c>
      <c r="D724" s="58">
        <v>2.476</v>
      </c>
      <c r="E724" s="59">
        <f>VLOOKUP(tblEuroYieldsPivoted[[#This Row],[Date]],$J$7:$K$910,2,FALSE)</f>
        <v>15.282</v>
      </c>
      <c r="F724" s="60">
        <f t="shared" si="11"/>
        <v>9.8680000000000003</v>
      </c>
      <c r="G724" s="11">
        <v>3.6549999999999998</v>
      </c>
      <c r="J724" s="61">
        <v>39677</v>
      </c>
      <c r="K724" s="60">
        <v>4.6630000000000003</v>
      </c>
      <c r="M724" s="61">
        <v>40615</v>
      </c>
      <c r="N724" s="60">
        <v>9.8680000000000003</v>
      </c>
    </row>
    <row r="725" spans="2:14" s="11" customFormat="1" ht="13.15">
      <c r="B725" s="57">
        <v>40608</v>
      </c>
      <c r="C725" s="11">
        <v>2.7749999999999999</v>
      </c>
      <c r="D725" s="58">
        <v>2.5</v>
      </c>
      <c r="E725" s="59">
        <f>VLOOKUP(tblEuroYieldsPivoted[[#This Row],[Date]],$J$7:$K$910,2,FALSE)</f>
        <v>16.637</v>
      </c>
      <c r="F725" s="60">
        <f t="shared" si="11"/>
        <v>9.8040000000000003</v>
      </c>
      <c r="G725" s="11">
        <v>3.9540000000000002</v>
      </c>
      <c r="J725" s="61">
        <v>39670</v>
      </c>
      <c r="K725" s="60">
        <v>4.5430000000000001</v>
      </c>
      <c r="M725" s="61">
        <v>40608</v>
      </c>
      <c r="N725" s="60">
        <v>9.8040000000000003</v>
      </c>
    </row>
    <row r="726" spans="2:14" s="11" customFormat="1" ht="13.15">
      <c r="B726" s="57">
        <v>40601</v>
      </c>
      <c r="C726" s="11">
        <v>2.871</v>
      </c>
      <c r="D726" s="58">
        <v>2.5910000000000002</v>
      </c>
      <c r="E726" s="59">
        <f>VLOOKUP(tblEuroYieldsPivoted[[#This Row],[Date]],$J$7:$K$910,2,FALSE)</f>
        <v>15.231</v>
      </c>
      <c r="F726" s="60">
        <f t="shared" si="11"/>
        <v>9.3889999999999993</v>
      </c>
      <c r="G726" s="11">
        <v>4.0090000000000003</v>
      </c>
      <c r="J726" s="61">
        <v>39663</v>
      </c>
      <c r="K726" s="60">
        <v>4.6219999999999999</v>
      </c>
      <c r="M726" s="61">
        <v>40601</v>
      </c>
      <c r="N726" s="60">
        <v>9.3889999999999993</v>
      </c>
    </row>
    <row r="727" spans="2:14" s="11" customFormat="1" ht="13.15">
      <c r="B727" s="57">
        <v>40594</v>
      </c>
      <c r="C727" s="11">
        <v>2.6659999999999999</v>
      </c>
      <c r="D727" s="58">
        <v>2.3730000000000002</v>
      </c>
      <c r="E727" s="59">
        <f>VLOOKUP(tblEuroYieldsPivoted[[#This Row],[Date]],$J$7:$K$910,2,FALSE)</f>
        <v>14.202999999999999</v>
      </c>
      <c r="F727" s="60">
        <f t="shared" si="11"/>
        <v>9.1649999999999991</v>
      </c>
      <c r="G727" s="11">
        <v>3.9049999999999998</v>
      </c>
      <c r="J727" s="61">
        <v>39656</v>
      </c>
      <c r="K727" s="60">
        <v>4.8140000000000001</v>
      </c>
      <c r="M727" s="61">
        <v>40594</v>
      </c>
      <c r="N727" s="60">
        <v>9.1649999999999991</v>
      </c>
    </row>
    <row r="728" spans="2:14" s="11" customFormat="1" ht="13.15">
      <c r="B728" s="57">
        <v>40587</v>
      </c>
      <c r="C728" s="11">
        <v>2.7</v>
      </c>
      <c r="D728" s="58">
        <v>2.4169999999999998</v>
      </c>
      <c r="E728" s="59">
        <f>VLOOKUP(tblEuroYieldsPivoted[[#This Row],[Date]],$J$7:$K$910,2,FALSE)</f>
        <v>13.335000000000001</v>
      </c>
      <c r="F728" s="60">
        <f t="shared" si="11"/>
        <v>8.7240000000000002</v>
      </c>
      <c r="G728" s="11">
        <v>3.8010000000000002</v>
      </c>
      <c r="J728" s="61">
        <v>39649</v>
      </c>
      <c r="K728" s="60">
        <v>5.0780000000000003</v>
      </c>
      <c r="M728" s="61">
        <v>40587</v>
      </c>
      <c r="N728" s="60">
        <v>8.7240000000000002</v>
      </c>
    </row>
    <row r="729" spans="2:14" s="11" customFormat="1" ht="13.15">
      <c r="B729" s="57">
        <v>40580</v>
      </c>
      <c r="C729" s="11">
        <v>2.7480000000000002</v>
      </c>
      <c r="D729" s="58">
        <v>2.4590000000000001</v>
      </c>
      <c r="E729" s="59">
        <f>VLOOKUP(tblEuroYieldsPivoted[[#This Row],[Date]],$J$7:$K$910,2,FALSE)</f>
        <v>12.965999999999999</v>
      </c>
      <c r="F729" s="60">
        <f t="shared" si="11"/>
        <v>8.4450000000000003</v>
      </c>
      <c r="G729" s="11">
        <v>3.8919999999999999</v>
      </c>
      <c r="J729" s="61">
        <v>39642</v>
      </c>
      <c r="K729" s="60">
        <v>5.1360000000000001</v>
      </c>
      <c r="M729" s="61">
        <v>40580</v>
      </c>
      <c r="N729" s="60">
        <v>8.4450000000000003</v>
      </c>
    </row>
    <row r="730" spans="2:14" s="11" customFormat="1" ht="13.15">
      <c r="B730" s="57">
        <v>40573</v>
      </c>
      <c r="C730" s="11">
        <v>2.7109999999999999</v>
      </c>
      <c r="D730" s="58">
        <v>2.4609999999999999</v>
      </c>
      <c r="E730" s="59">
        <f>VLOOKUP(tblEuroYieldsPivoted[[#This Row],[Date]],$J$7:$K$910,2,FALSE)</f>
        <v>12.491</v>
      </c>
      <c r="F730" s="60">
        <f t="shared" si="11"/>
        <v>7.44</v>
      </c>
      <c r="G730" s="11">
        <v>3.6640000000000001</v>
      </c>
      <c r="J730" s="61">
        <v>39635</v>
      </c>
      <c r="K730" s="60">
        <v>5.0270000000000001</v>
      </c>
      <c r="M730" s="61">
        <v>40573</v>
      </c>
      <c r="N730" s="60">
        <v>7.44</v>
      </c>
    </row>
    <row r="731" spans="2:14" s="11" customFormat="1" ht="13.15">
      <c r="B731" s="57">
        <v>40566</v>
      </c>
      <c r="C731" s="11">
        <v>2.7189999999999999</v>
      </c>
      <c r="D731" s="58">
        <v>2.4079999999999999</v>
      </c>
      <c r="E731" s="59">
        <f>VLOOKUP(tblEuroYieldsPivoted[[#This Row],[Date]],$J$7:$K$910,2,FALSE)</f>
        <v>13.058999999999999</v>
      </c>
      <c r="F731" s="60">
        <f t="shared" si="11"/>
        <v>7.8520000000000003</v>
      </c>
      <c r="G731" s="11">
        <v>3.8679999999999999</v>
      </c>
      <c r="J731" s="61">
        <v>39628</v>
      </c>
      <c r="K731" s="60">
        <v>5.03</v>
      </c>
      <c r="M731" s="61">
        <v>40566</v>
      </c>
      <c r="N731" s="60">
        <v>7.8520000000000003</v>
      </c>
    </row>
    <row r="732" spans="2:14" s="11" customFormat="1" ht="13.15">
      <c r="B732" s="57">
        <v>40559</v>
      </c>
      <c r="C732" s="11">
        <v>2.6030000000000002</v>
      </c>
      <c r="D732" s="58">
        <v>2.3490000000000002</v>
      </c>
      <c r="E732" s="59">
        <f>VLOOKUP(tblEuroYieldsPivoted[[#This Row],[Date]],$J$7:$K$910,2,FALSE)</f>
        <v>12.545999999999999</v>
      </c>
      <c r="F732" s="60">
        <f t="shared" si="11"/>
        <v>7.5750000000000002</v>
      </c>
      <c r="G732" s="11">
        <v>3.8279999999999998</v>
      </c>
      <c r="J732" s="61">
        <v>39621</v>
      </c>
      <c r="K732" s="60">
        <v>5.0919999999999996</v>
      </c>
      <c r="M732" s="61">
        <v>40559</v>
      </c>
      <c r="N732" s="60">
        <v>7.5750000000000002</v>
      </c>
    </row>
    <row r="733" spans="2:14" s="11" customFormat="1" ht="13.15">
      <c r="B733" s="57">
        <v>40552</v>
      </c>
      <c r="C733" s="11">
        <v>2.29</v>
      </c>
      <c r="D733" s="58">
        <v>2.177</v>
      </c>
      <c r="E733" s="59">
        <f>VLOOKUP(tblEuroYieldsPivoted[[#This Row],[Date]],$J$7:$K$910,2,FALSE)</f>
        <v>12.432</v>
      </c>
      <c r="F733" s="60">
        <f t="shared" si="11"/>
        <v>7.3010000000000002</v>
      </c>
      <c r="G733" s="11">
        <v>3.6349999999999998</v>
      </c>
      <c r="J733" s="61">
        <v>39614</v>
      </c>
      <c r="K733" s="60">
        <v>5.2380000000000004</v>
      </c>
      <c r="M733" s="61">
        <v>40552</v>
      </c>
      <c r="N733" s="60">
        <v>7.3010000000000002</v>
      </c>
    </row>
    <row r="734" spans="2:14" s="11" customFormat="1" ht="13.15">
      <c r="B734" s="57">
        <v>40545</v>
      </c>
      <c r="C734" s="11">
        <v>2.0880000000000001</v>
      </c>
      <c r="D734" s="58">
        <v>1.7869999999999999</v>
      </c>
      <c r="E734" s="59">
        <f>VLOOKUP(tblEuroYieldsPivoted[[#This Row],[Date]],$J$7:$K$910,2,FALSE)</f>
        <v>14.438000000000001</v>
      </c>
      <c r="F734" s="60">
        <f t="shared" si="11"/>
        <v>8.1460000000000008</v>
      </c>
      <c r="G734" s="11">
        <v>3.7280000000000002</v>
      </c>
      <c r="J734" s="61">
        <v>39607</v>
      </c>
      <c r="K734" s="60">
        <v>5.2430000000000003</v>
      </c>
      <c r="M734" s="61">
        <v>40545</v>
      </c>
      <c r="N734" s="60">
        <v>8.1460000000000008</v>
      </c>
    </row>
    <row r="735" spans="2:14" s="11" customFormat="1" ht="13.15">
      <c r="B735" s="57">
        <v>40538</v>
      </c>
      <c r="C735" s="11">
        <v>2.1339999999999999</v>
      </c>
      <c r="D735" s="58">
        <v>1.8440000000000001</v>
      </c>
      <c r="E735" s="59">
        <f>VLOOKUP(tblEuroYieldsPivoted[[#This Row],[Date]],$J$7:$K$910,2,FALSE)</f>
        <v>13.58</v>
      </c>
      <c r="F735" s="60">
        <f t="shared" si="11"/>
        <v>7.5730000000000004</v>
      </c>
      <c r="G735" s="11">
        <v>3.77</v>
      </c>
      <c r="J735" s="61">
        <v>39600</v>
      </c>
      <c r="K735" s="60">
        <v>4.9210000000000003</v>
      </c>
      <c r="M735" s="61">
        <v>40538</v>
      </c>
      <c r="N735" s="60">
        <v>7.5730000000000004</v>
      </c>
    </row>
    <row r="736" spans="2:14" s="11" customFormat="1" ht="13.15">
      <c r="B736" s="57">
        <v>40531</v>
      </c>
      <c r="C736" s="11">
        <v>2.1749999999999998</v>
      </c>
      <c r="D736" s="58">
        <v>1.9039999999999999</v>
      </c>
      <c r="E736" s="59">
        <f>VLOOKUP(tblEuroYieldsPivoted[[#This Row],[Date]],$J$7:$K$910,2,FALSE)</f>
        <v>13.56</v>
      </c>
      <c r="F736" s="60">
        <f t="shared" si="11"/>
        <v>7.5620000000000003</v>
      </c>
      <c r="G736" s="11">
        <v>3.56</v>
      </c>
      <c r="J736" s="61">
        <v>39593</v>
      </c>
      <c r="K736" s="60">
        <v>4.7380000000000004</v>
      </c>
      <c r="M736" s="61">
        <v>40531</v>
      </c>
      <c r="N736" s="60">
        <v>7.5620000000000003</v>
      </c>
    </row>
    <row r="737" spans="2:14" s="11" customFormat="1" ht="13.15">
      <c r="B737" s="57">
        <v>40524</v>
      </c>
      <c r="C737" s="11">
        <v>2.2749999999999999</v>
      </c>
      <c r="D737" s="58">
        <v>2.0339999999999998</v>
      </c>
      <c r="E737" s="59">
        <f>VLOOKUP(tblEuroYieldsPivoted[[#This Row],[Date]],$J$7:$K$910,2,FALSE)</f>
        <v>13.009</v>
      </c>
      <c r="F737" s="60">
        <f t="shared" si="11"/>
        <v>7.1040000000000001</v>
      </c>
      <c r="G737" s="11">
        <v>3.4670000000000001</v>
      </c>
      <c r="J737" s="61">
        <v>39586</v>
      </c>
      <c r="K737" s="60">
        <v>4.577</v>
      </c>
      <c r="M737" s="61">
        <v>40524</v>
      </c>
      <c r="N737" s="60">
        <v>7.1040000000000001</v>
      </c>
    </row>
    <row r="738" spans="2:14" s="11" customFormat="1" ht="13.15">
      <c r="B738" s="57">
        <v>40517</v>
      </c>
      <c r="C738" s="11">
        <v>2.1949999999999998</v>
      </c>
      <c r="D738" s="58">
        <v>1.998</v>
      </c>
      <c r="E738" s="59">
        <f>VLOOKUP(tblEuroYieldsPivoted[[#This Row],[Date]],$J$7:$K$910,2,FALSE)</f>
        <v>12.754</v>
      </c>
      <c r="F738" s="60">
        <f t="shared" si="11"/>
        <v>7.0419999999999998</v>
      </c>
      <c r="G738" s="11">
        <v>3.4670000000000001</v>
      </c>
      <c r="J738" s="61">
        <v>39579</v>
      </c>
      <c r="K738" s="60">
        <v>4.4580000000000002</v>
      </c>
      <c r="M738" s="61">
        <v>40517</v>
      </c>
      <c r="N738" s="60">
        <v>7.0419999999999998</v>
      </c>
    </row>
    <row r="739" spans="2:14" s="11" customFormat="1" ht="13.15">
      <c r="B739" s="57">
        <v>40510</v>
      </c>
      <c r="C739" s="11">
        <v>2.1070000000000002</v>
      </c>
      <c r="D739" s="58">
        <v>1.8320000000000001</v>
      </c>
      <c r="E739" s="59">
        <f>VLOOKUP(tblEuroYieldsPivoted[[#This Row],[Date]],$J$7:$K$910,2,FALSE)</f>
        <v>12.465</v>
      </c>
      <c r="F739" s="60">
        <f t="shared" si="11"/>
        <v>7.3479999999999999</v>
      </c>
      <c r="G739" s="11">
        <v>3.3639999999999999</v>
      </c>
      <c r="J739" s="61">
        <v>39572</v>
      </c>
      <c r="K739" s="60">
        <v>4.2359999999999998</v>
      </c>
      <c r="M739" s="61">
        <v>40510</v>
      </c>
      <c r="N739" s="60">
        <v>7.3479999999999999</v>
      </c>
    </row>
    <row r="740" spans="2:14" s="11" customFormat="1" ht="13.15">
      <c r="B740" s="57">
        <v>40503</v>
      </c>
      <c r="C740" s="11">
        <v>2.0310000000000001</v>
      </c>
      <c r="D740" s="58">
        <v>1.7669999999999999</v>
      </c>
      <c r="E740" s="59">
        <f>VLOOKUP(tblEuroYieldsPivoted[[#This Row],[Date]],$J$7:$K$910,2,FALSE)</f>
        <v>12.4</v>
      </c>
      <c r="F740" s="60">
        <f t="shared" si="11"/>
        <v>8.3559999999999999</v>
      </c>
      <c r="G740" s="11">
        <v>3.3940000000000001</v>
      </c>
      <c r="J740" s="61">
        <v>39565</v>
      </c>
      <c r="K740" s="60">
        <v>4.3920000000000003</v>
      </c>
      <c r="M740" s="61">
        <v>40503</v>
      </c>
      <c r="N740" s="60">
        <v>8.3559999999999999</v>
      </c>
    </row>
    <row r="741" spans="2:14" s="11" customFormat="1" ht="13.15">
      <c r="B741" s="57">
        <v>40496</v>
      </c>
      <c r="C741" s="11">
        <v>2.0779999999999998</v>
      </c>
      <c r="D741" s="58">
        <v>1.8340000000000001</v>
      </c>
      <c r="E741" s="59">
        <f>VLOOKUP(tblEuroYieldsPivoted[[#This Row],[Date]],$J$7:$K$910,2,FALSE)</f>
        <v>12.444000000000001</v>
      </c>
      <c r="F741" s="60">
        <f t="shared" si="11"/>
        <v>7.5970000000000004</v>
      </c>
      <c r="G741" s="11">
        <v>3.2280000000000002</v>
      </c>
      <c r="J741" s="61">
        <v>39558</v>
      </c>
      <c r="K741" s="60">
        <v>4.4630000000000001</v>
      </c>
      <c r="M741" s="61">
        <v>40496</v>
      </c>
      <c r="N741" s="60">
        <v>7.5970000000000004</v>
      </c>
    </row>
    <row r="742" spans="2:14" s="11" customFormat="1" ht="13.15">
      <c r="B742" s="57">
        <v>40489</v>
      </c>
      <c r="C742" s="11">
        <v>1.883</v>
      </c>
      <c r="D742" s="58">
        <v>1.625</v>
      </c>
      <c r="E742" s="59">
        <f>VLOOKUP(tblEuroYieldsPivoted[[#This Row],[Date]],$J$7:$K$910,2,FALSE)</f>
        <v>12.551</v>
      </c>
      <c r="F742" s="60">
        <f t="shared" si="11"/>
        <v>7.8730000000000002</v>
      </c>
      <c r="G742" s="11">
        <v>3.1560000000000001</v>
      </c>
      <c r="J742" s="61">
        <v>39551</v>
      </c>
      <c r="K742" s="60">
        <v>4.4470000000000001</v>
      </c>
      <c r="M742" s="61">
        <v>40489</v>
      </c>
      <c r="N742" s="60">
        <v>7.8730000000000002</v>
      </c>
    </row>
    <row r="743" spans="2:14" s="11" customFormat="1" ht="13.15">
      <c r="B743" s="57">
        <v>40482</v>
      </c>
      <c r="C743" s="11">
        <v>1.804</v>
      </c>
      <c r="D743" s="58">
        <v>1.5680000000000001</v>
      </c>
      <c r="E743" s="59">
        <f>VLOOKUP(tblEuroYieldsPivoted[[#This Row],[Date]],$J$7:$K$910,2,FALSE)</f>
        <v>12.326000000000001</v>
      </c>
      <c r="F743" s="60">
        <f t="shared" si="11"/>
        <v>6.702</v>
      </c>
      <c r="G743" s="11">
        <v>2.9430000000000001</v>
      </c>
      <c r="J743" s="61">
        <v>39544</v>
      </c>
      <c r="K743" s="60">
        <v>4.1619999999999999</v>
      </c>
      <c r="M743" s="61">
        <v>40482</v>
      </c>
      <c r="N743" s="60">
        <v>6.702</v>
      </c>
    </row>
    <row r="744" spans="2:14" s="11" customFormat="1" ht="13.15">
      <c r="B744" s="57">
        <v>40475</v>
      </c>
      <c r="C744" s="11">
        <v>1.9</v>
      </c>
      <c r="D744" s="58">
        <v>1.7110000000000001</v>
      </c>
      <c r="E744" s="59">
        <f>VLOOKUP(tblEuroYieldsPivoted[[#This Row],[Date]],$J$7:$K$910,2,FALSE)</f>
        <v>11.327999999999999</v>
      </c>
      <c r="F744" s="60">
        <f t="shared" si="11"/>
        <v>5.3470000000000004</v>
      </c>
      <c r="G744" s="11">
        <v>2.8580000000000001</v>
      </c>
      <c r="J744" s="61">
        <v>39537</v>
      </c>
      <c r="K744" s="60">
        <v>4.2039999999999997</v>
      </c>
      <c r="M744" s="61">
        <v>40475</v>
      </c>
      <c r="N744" s="60">
        <v>5.3470000000000004</v>
      </c>
    </row>
    <row r="745" spans="2:14" s="11" customFormat="1" ht="13.15">
      <c r="B745" s="57">
        <v>40468</v>
      </c>
      <c r="C745" s="11">
        <v>1.887</v>
      </c>
      <c r="D745" s="58">
        <v>1.6879999999999999</v>
      </c>
      <c r="E745" s="59">
        <f>VLOOKUP(tblEuroYieldsPivoted[[#This Row],[Date]],$J$7:$K$910,2,FALSE)</f>
        <v>9.7379999999999995</v>
      </c>
      <c r="F745" s="60">
        <f t="shared" si="11"/>
        <v>4.9640000000000004</v>
      </c>
      <c r="G745" s="11">
        <v>2.7669999999999999</v>
      </c>
      <c r="J745" s="61">
        <v>39530</v>
      </c>
      <c r="K745" s="60">
        <v>4.2439999999999998</v>
      </c>
      <c r="M745" s="61">
        <v>40468</v>
      </c>
      <c r="N745" s="60">
        <v>4.9640000000000004</v>
      </c>
    </row>
    <row r="746" spans="2:14" s="11" customFormat="1" ht="13.15">
      <c r="B746" s="57">
        <v>40461</v>
      </c>
      <c r="C746" s="11">
        <v>1.722</v>
      </c>
      <c r="D746" s="58">
        <v>1.484</v>
      </c>
      <c r="E746" s="59">
        <f>VLOOKUP(tblEuroYieldsPivoted[[#This Row],[Date]],$J$7:$K$910,2,FALSE)</f>
        <v>9.0850000000000009</v>
      </c>
      <c r="F746" s="60">
        <f t="shared" si="11"/>
        <v>4.4690000000000003</v>
      </c>
      <c r="G746" s="11">
        <v>2.6120000000000001</v>
      </c>
      <c r="J746" s="61">
        <v>39523</v>
      </c>
      <c r="K746" s="60">
        <v>4.0990000000000002</v>
      </c>
      <c r="M746" s="61">
        <v>40461</v>
      </c>
      <c r="N746" s="60">
        <v>4.4690000000000003</v>
      </c>
    </row>
    <row r="747" spans="2:14" s="11" customFormat="1" ht="13.15">
      <c r="B747" s="57">
        <v>40454</v>
      </c>
      <c r="C747" s="11">
        <v>1.669</v>
      </c>
      <c r="D747" s="58">
        <v>1.4259999999999999</v>
      </c>
      <c r="E747" s="59">
        <f>VLOOKUP(tblEuroYieldsPivoted[[#This Row],[Date]],$J$7:$K$910,2,FALSE)</f>
        <v>9.9779999999999998</v>
      </c>
      <c r="F747" s="60">
        <f t="shared" si="11"/>
        <v>5.0309999999999997</v>
      </c>
      <c r="G747" s="11">
        <v>2.6480000000000001</v>
      </c>
      <c r="J747" s="61">
        <v>39516</v>
      </c>
      <c r="K747" s="60">
        <v>4.0019999999999998</v>
      </c>
      <c r="M747" s="61">
        <v>40454</v>
      </c>
      <c r="N747" s="60">
        <v>5.0309999999999997</v>
      </c>
    </row>
    <row r="748" spans="2:14" s="11" customFormat="1" ht="13.15">
      <c r="B748" s="57">
        <v>40447</v>
      </c>
      <c r="C748" s="11">
        <v>1.748</v>
      </c>
      <c r="D748" s="58">
        <v>1.508</v>
      </c>
      <c r="E748" s="59">
        <f>VLOOKUP(tblEuroYieldsPivoted[[#This Row],[Date]],$J$7:$K$910,2,FALSE)</f>
        <v>10.113</v>
      </c>
      <c r="F748" s="60">
        <f t="shared" si="11"/>
        <v>5.0510000000000002</v>
      </c>
      <c r="G748" s="11">
        <v>2.8290000000000002</v>
      </c>
      <c r="J748" s="61">
        <v>39509</v>
      </c>
      <c r="K748" s="60">
        <v>4.01</v>
      </c>
      <c r="M748" s="61">
        <v>40447</v>
      </c>
      <c r="N748" s="60">
        <v>5.0510000000000002</v>
      </c>
    </row>
    <row r="749" spans="2:14" s="11" customFormat="1" ht="13.15">
      <c r="B749" s="57">
        <v>40440</v>
      </c>
      <c r="C749" s="11">
        <v>1.7250000000000001</v>
      </c>
      <c r="D749" s="58">
        <v>1.49</v>
      </c>
      <c r="E749" s="59">
        <f>VLOOKUP(tblEuroYieldsPivoted[[#This Row],[Date]],$J$7:$K$910,2,FALSE)</f>
        <v>11.305</v>
      </c>
      <c r="F749" s="60">
        <f t="shared" si="11"/>
        <v>5.2460000000000004</v>
      </c>
      <c r="G749" s="11">
        <v>2.8</v>
      </c>
      <c r="J749" s="61">
        <v>39502</v>
      </c>
      <c r="K749" s="60">
        <v>3.8359999999999999</v>
      </c>
      <c r="M749" s="61">
        <v>40440</v>
      </c>
      <c r="N749" s="60">
        <v>5.2460000000000004</v>
      </c>
    </row>
    <row r="750" spans="2:14" s="11" customFormat="1" ht="13.15">
      <c r="B750" s="57">
        <v>40433</v>
      </c>
      <c r="C750" s="11">
        <v>1.7969999999999999</v>
      </c>
      <c r="D750" s="58">
        <v>1.44</v>
      </c>
      <c r="E750" s="59">
        <f>VLOOKUP(tblEuroYieldsPivoted[[#This Row],[Date]],$J$7:$K$910,2,FALSE)</f>
        <v>12.117000000000001</v>
      </c>
      <c r="F750" s="60">
        <f t="shared" si="11"/>
        <v>4.92</v>
      </c>
      <c r="G750" s="11">
        <v>2.7509999999999999</v>
      </c>
      <c r="J750" s="61">
        <v>39495</v>
      </c>
      <c r="K750" s="60">
        <v>3.952</v>
      </c>
      <c r="M750" s="61">
        <v>40433</v>
      </c>
      <c r="N750" s="60">
        <v>4.92</v>
      </c>
    </row>
    <row r="751" spans="2:14" s="11" customFormat="1" ht="13.15">
      <c r="B751" s="57">
        <v>40426</v>
      </c>
      <c r="C751" s="11">
        <v>1.748</v>
      </c>
      <c r="D751" s="58">
        <v>1.391</v>
      </c>
      <c r="E751" s="59">
        <f>VLOOKUP(tblEuroYieldsPivoted[[#This Row],[Date]],$J$7:$K$910,2,FALSE)</f>
        <v>12.262</v>
      </c>
      <c r="F751" s="60">
        <f t="shared" si="11"/>
        <v>4.2910000000000004</v>
      </c>
      <c r="G751" s="11">
        <v>2.67</v>
      </c>
      <c r="J751" s="61">
        <v>39488</v>
      </c>
      <c r="K751" s="60">
        <v>3.8279999999999998</v>
      </c>
      <c r="M751" s="61">
        <v>40426</v>
      </c>
      <c r="N751" s="60">
        <v>4.2910000000000004</v>
      </c>
    </row>
    <row r="752" spans="2:14" s="11" customFormat="1" ht="13.15">
      <c r="B752" s="57">
        <v>40419</v>
      </c>
      <c r="C752" s="11">
        <v>1.6319999999999999</v>
      </c>
      <c r="D752" s="58">
        <v>1.3460000000000001</v>
      </c>
      <c r="E752" s="59">
        <f>VLOOKUP(tblEuroYieldsPivoted[[#This Row],[Date]],$J$7:$K$910,2,FALSE)</f>
        <v>12.023</v>
      </c>
      <c r="F752" s="60">
        <f t="shared" si="11"/>
        <v>4.141</v>
      </c>
      <c r="G752" s="11">
        <v>2.5710000000000002</v>
      </c>
      <c r="J752" s="61">
        <v>39481</v>
      </c>
      <c r="K752" s="60">
        <v>3.7269999999999999</v>
      </c>
      <c r="M752" s="61">
        <v>40419</v>
      </c>
      <c r="N752" s="60">
        <v>4.141</v>
      </c>
    </row>
    <row r="753" spans="2:14" s="11" customFormat="1" ht="13.15">
      <c r="B753" s="57">
        <v>40412</v>
      </c>
      <c r="C753" s="11">
        <v>1.645</v>
      </c>
      <c r="D753" s="58">
        <v>1.2989999999999999</v>
      </c>
      <c r="E753" s="59">
        <f>VLOOKUP(tblEuroYieldsPivoted[[#This Row],[Date]],$J$7:$K$910,2,FALSE)</f>
        <v>12.247999999999999</v>
      </c>
      <c r="F753" s="60">
        <f t="shared" si="11"/>
        <v>4.3819999999999997</v>
      </c>
      <c r="G753" s="11">
        <v>2.6059999999999999</v>
      </c>
      <c r="J753" s="61">
        <v>39474</v>
      </c>
      <c r="K753" s="60">
        <v>3.8170000000000002</v>
      </c>
      <c r="M753" s="61">
        <v>40412</v>
      </c>
      <c r="N753" s="60">
        <v>4.3819999999999997</v>
      </c>
    </row>
    <row r="754" spans="2:14" s="11" customFormat="1" ht="13.15">
      <c r="B754" s="57">
        <v>40405</v>
      </c>
      <c r="C754" s="11">
        <v>1.6279999999999999</v>
      </c>
      <c r="D754" s="58">
        <v>1.286</v>
      </c>
      <c r="E754" s="59">
        <f>VLOOKUP(tblEuroYieldsPivoted[[#This Row],[Date]],$J$7:$K$910,2,FALSE)</f>
        <v>11.747999999999999</v>
      </c>
      <c r="F754" s="60">
        <f t="shared" si="11"/>
        <v>3.9729999999999999</v>
      </c>
      <c r="G754" s="11">
        <v>2.508</v>
      </c>
      <c r="J754" s="61">
        <v>39467</v>
      </c>
      <c r="K754" s="60">
        <v>3.8820000000000001</v>
      </c>
      <c r="M754" s="61">
        <v>40405</v>
      </c>
      <c r="N754" s="60">
        <v>3.9729999999999999</v>
      </c>
    </row>
    <row r="755" spans="2:14" s="11" customFormat="1" ht="13.15">
      <c r="B755" s="57">
        <v>40398</v>
      </c>
      <c r="C755" s="11">
        <v>1.698</v>
      </c>
      <c r="D755" s="58">
        <v>1.367</v>
      </c>
      <c r="E755" s="59">
        <f>VLOOKUP(tblEuroYieldsPivoted[[#This Row],[Date]],$J$7:$K$910,2,FALSE)</f>
        <v>11.304</v>
      </c>
      <c r="F755" s="60">
        <f t="shared" si="11"/>
        <v>3.9729999999999999</v>
      </c>
      <c r="G755" s="11">
        <v>2.6429999999999998</v>
      </c>
      <c r="J755" s="61">
        <v>39460</v>
      </c>
      <c r="K755" s="60">
        <v>3.8719999999999999</v>
      </c>
      <c r="M755" s="61">
        <v>40398</v>
      </c>
      <c r="N755" s="60">
        <v>3.9729999999999999</v>
      </c>
    </row>
    <row r="756" spans="2:14" s="11" customFormat="1" ht="13.15">
      <c r="B756" s="57">
        <v>40391</v>
      </c>
      <c r="C756" s="11">
        <v>1.792</v>
      </c>
      <c r="D756" s="58">
        <v>1.5129999999999999</v>
      </c>
      <c r="E756" s="59">
        <f>VLOOKUP(tblEuroYieldsPivoted[[#This Row],[Date]],$J$7:$K$910,2,FALSE)</f>
        <v>10.832000000000001</v>
      </c>
      <c r="F756" s="60">
        <f t="shared" si="11"/>
        <v>3.2490000000000001</v>
      </c>
      <c r="G756" s="11">
        <v>2.5499999999999998</v>
      </c>
      <c r="J756" s="61">
        <v>39453</v>
      </c>
      <c r="K756" s="60">
        <v>4.0810000000000004</v>
      </c>
      <c r="M756" s="61">
        <v>40391</v>
      </c>
      <c r="N756" s="60">
        <v>3.2490000000000001</v>
      </c>
    </row>
    <row r="757" spans="2:14" s="11" customFormat="1" ht="13.15">
      <c r="B757" s="57">
        <v>40384</v>
      </c>
      <c r="C757" s="11">
        <v>1.931</v>
      </c>
      <c r="D757" s="58">
        <v>1.647</v>
      </c>
      <c r="E757" s="59">
        <f>VLOOKUP(tblEuroYieldsPivoted[[#This Row],[Date]],$J$7:$K$910,2,FALSE)</f>
        <v>10.874000000000001</v>
      </c>
      <c r="F757" s="60">
        <f t="shared" si="11"/>
        <v>3.2469999999999999</v>
      </c>
      <c r="G757" s="11">
        <v>2.681</v>
      </c>
      <c r="J757" s="61">
        <v>39446</v>
      </c>
      <c r="K757" s="60">
        <v>4.1120000000000001</v>
      </c>
      <c r="M757" s="61">
        <v>40384</v>
      </c>
      <c r="N757" s="60">
        <v>3.2469999999999999</v>
      </c>
    </row>
    <row r="758" spans="2:14" s="11" customFormat="1" ht="13.15">
      <c r="B758" s="57">
        <v>40377</v>
      </c>
      <c r="C758" s="11">
        <v>1.982</v>
      </c>
      <c r="D758" s="58">
        <v>1.6910000000000001</v>
      </c>
      <c r="E758" s="59">
        <f>VLOOKUP(tblEuroYieldsPivoted[[#This Row],[Date]],$J$7:$K$910,2,FALSE)</f>
        <v>11.16</v>
      </c>
      <c r="F758" s="60">
        <f t="shared" si="11"/>
        <v>3.7109999999999999</v>
      </c>
      <c r="G758" s="11">
        <v>2.7519999999999998</v>
      </c>
      <c r="J758" s="61">
        <v>39439</v>
      </c>
      <c r="K758" s="60">
        <v>4.33</v>
      </c>
      <c r="M758" s="61">
        <v>40377</v>
      </c>
      <c r="N758" s="60">
        <v>3.7109999999999999</v>
      </c>
    </row>
    <row r="759" spans="2:14" s="11" customFormat="1" ht="13.15">
      <c r="B759" s="57">
        <v>40370</v>
      </c>
      <c r="C759" s="11">
        <v>1.9390000000000001</v>
      </c>
      <c r="D759" s="58">
        <v>1.6020000000000001</v>
      </c>
      <c r="E759" s="59">
        <f>VLOOKUP(tblEuroYieldsPivoted[[#This Row],[Date]],$J$7:$K$910,2,FALSE)</f>
        <v>11.045</v>
      </c>
      <c r="F759" s="60">
        <f t="shared" si="11"/>
        <v>3.81</v>
      </c>
      <c r="G759" s="11">
        <v>2.8620000000000001</v>
      </c>
      <c r="J759" s="61">
        <v>39432</v>
      </c>
      <c r="K759" s="60">
        <v>4.3259999999999996</v>
      </c>
      <c r="M759" s="61">
        <v>40370</v>
      </c>
      <c r="N759" s="60">
        <v>3.81</v>
      </c>
    </row>
    <row r="760" spans="2:14" s="11" customFormat="1" ht="13.15">
      <c r="B760" s="57">
        <v>40363</v>
      </c>
      <c r="C760" s="11">
        <v>1.7669999999999999</v>
      </c>
      <c r="D760" s="58">
        <v>1.589</v>
      </c>
      <c r="E760" s="59">
        <f>VLOOKUP(tblEuroYieldsPivoted[[#This Row],[Date]],$J$7:$K$910,2,FALSE)</f>
        <v>11.079000000000001</v>
      </c>
      <c r="F760" s="60">
        <f t="shared" si="11"/>
        <v>3.589</v>
      </c>
      <c r="G760" s="11">
        <v>2.8090000000000002</v>
      </c>
      <c r="J760" s="61">
        <v>39425</v>
      </c>
      <c r="K760" s="60">
        <v>4.3620000000000001</v>
      </c>
      <c r="M760" s="61">
        <v>40363</v>
      </c>
      <c r="N760" s="60">
        <v>3.589</v>
      </c>
    </row>
    <row r="761" spans="2:14" s="11" customFormat="1" ht="13.15">
      <c r="B761" s="57">
        <v>40356</v>
      </c>
      <c r="C761" s="11">
        <v>1.774</v>
      </c>
      <c r="D761" s="58">
        <v>1.4890000000000001</v>
      </c>
      <c r="E761" s="59">
        <f>VLOOKUP(tblEuroYieldsPivoted[[#This Row],[Date]],$J$7:$K$910,2,FALSE)</f>
        <v>10.788</v>
      </c>
      <c r="F761" s="60">
        <f t="shared" si="11"/>
        <v>3.7570000000000001</v>
      </c>
      <c r="G761" s="11">
        <v>2.8690000000000002</v>
      </c>
      <c r="J761" s="61">
        <v>39418</v>
      </c>
      <c r="K761" s="60">
        <v>4.2290000000000001</v>
      </c>
      <c r="M761" s="61">
        <v>40356</v>
      </c>
      <c r="N761" s="60">
        <v>3.7570000000000001</v>
      </c>
    </row>
    <row r="762" spans="2:14" s="11" customFormat="1" ht="13.15">
      <c r="B762" s="57">
        <v>40349</v>
      </c>
      <c r="C762" s="11">
        <v>1.857</v>
      </c>
      <c r="D762" s="58">
        <v>1.5</v>
      </c>
      <c r="E762" s="59">
        <f>VLOOKUP(tblEuroYieldsPivoted[[#This Row],[Date]],$J$7:$K$910,2,FALSE)</f>
        <v>11.076000000000001</v>
      </c>
      <c r="F762" s="60">
        <f t="shared" si="11"/>
        <v>4.0060000000000002</v>
      </c>
      <c r="G762" s="11">
        <v>2.8759999999999999</v>
      </c>
      <c r="J762" s="61">
        <v>39411</v>
      </c>
      <c r="K762" s="60">
        <v>4.1840000000000002</v>
      </c>
      <c r="M762" s="61">
        <v>40349</v>
      </c>
      <c r="N762" s="60">
        <v>4.0060000000000002</v>
      </c>
    </row>
    <row r="763" spans="2:14" s="11" customFormat="1" ht="13.15">
      <c r="B763" s="57">
        <v>40342</v>
      </c>
      <c r="C763" s="11">
        <v>1.881</v>
      </c>
      <c r="D763" s="58">
        <v>1.599</v>
      </c>
      <c r="E763" s="59">
        <f>VLOOKUP(tblEuroYieldsPivoted[[#This Row],[Date]],$J$7:$K$910,2,FALSE)</f>
        <v>9.7940000000000005</v>
      </c>
      <c r="F763" s="60">
        <f t="shared" si="11"/>
        <v>4.0060000000000002</v>
      </c>
      <c r="G763" s="11">
        <v>2.7759999999999998</v>
      </c>
      <c r="J763" s="61">
        <v>39404</v>
      </c>
      <c r="K763" s="60">
        <v>4.0730000000000004</v>
      </c>
      <c r="M763" s="61">
        <v>40342</v>
      </c>
      <c r="N763" s="60">
        <v>4.0060000000000002</v>
      </c>
    </row>
    <row r="764" spans="2:14" s="11" customFormat="1" ht="13.15">
      <c r="B764" s="57">
        <v>40335</v>
      </c>
      <c r="C764" s="11">
        <v>1.7789999999999999</v>
      </c>
      <c r="D764" s="58">
        <v>1.468</v>
      </c>
      <c r="E764" s="59">
        <f>VLOOKUP(tblEuroYieldsPivoted[[#This Row],[Date]],$J$7:$K$910,2,FALSE)</f>
        <v>8.7739999999999991</v>
      </c>
      <c r="F764" s="60">
        <f t="shared" si="11"/>
        <v>3.5939999999999999</v>
      </c>
      <c r="G764" s="11">
        <v>2.9289999999999998</v>
      </c>
      <c r="J764" s="61">
        <v>39397</v>
      </c>
      <c r="K764" s="60">
        <v>4.1100000000000003</v>
      </c>
      <c r="M764" s="61">
        <v>40335</v>
      </c>
      <c r="N764" s="60">
        <v>3.5939999999999999</v>
      </c>
    </row>
    <row r="765" spans="2:14" s="11" customFormat="1" ht="13.15">
      <c r="B765" s="57">
        <v>40328</v>
      </c>
      <c r="C765" s="11">
        <v>1.7629999999999999</v>
      </c>
      <c r="D765" s="58">
        <v>1.4450000000000001</v>
      </c>
      <c r="E765" s="59">
        <f>VLOOKUP(tblEuroYieldsPivoted[[#This Row],[Date]],$J$7:$K$910,2,FALSE)</f>
        <v>8.7769999999999992</v>
      </c>
      <c r="F765" s="60">
        <f t="shared" si="11"/>
        <v>3.5150000000000001</v>
      </c>
      <c r="G765" s="11">
        <v>3.1819999999999999</v>
      </c>
      <c r="J765" s="61">
        <v>39390</v>
      </c>
      <c r="K765" s="60">
        <v>4.1020000000000003</v>
      </c>
      <c r="M765" s="61">
        <v>40328</v>
      </c>
      <c r="N765" s="60">
        <v>3.5150000000000001</v>
      </c>
    </row>
    <row r="766" spans="2:14" s="11" customFormat="1" ht="13.15">
      <c r="B766" s="57">
        <v>40321</v>
      </c>
      <c r="C766" s="11">
        <v>1.7330000000000001</v>
      </c>
      <c r="D766" s="58">
        <v>1.569</v>
      </c>
      <c r="E766" s="59">
        <f>VLOOKUP(tblEuroYieldsPivoted[[#This Row],[Date]],$J$7:$K$910,2,FALSE)</f>
        <v>8.3829999999999991</v>
      </c>
      <c r="F766" s="60">
        <f t="shared" si="11"/>
        <v>3.2349999999999999</v>
      </c>
      <c r="G766" s="11">
        <v>2.9849999999999999</v>
      </c>
      <c r="J766" s="61">
        <v>39383</v>
      </c>
      <c r="K766" s="60">
        <v>4.2080000000000002</v>
      </c>
      <c r="M766" s="61">
        <v>40321</v>
      </c>
      <c r="N766" s="60">
        <v>3.2349999999999999</v>
      </c>
    </row>
    <row r="767" spans="2:14" s="11" customFormat="1" ht="13.15">
      <c r="B767" s="57">
        <v>40314</v>
      </c>
      <c r="C767" s="11">
        <v>1.6850000000000001</v>
      </c>
      <c r="D767" s="58">
        <v>1.5229999999999999</v>
      </c>
      <c r="E767" s="59">
        <f>VLOOKUP(tblEuroYieldsPivoted[[#This Row],[Date]],$J$7:$K$910,2,FALSE)</f>
        <v>8.5250000000000004</v>
      </c>
      <c r="F767" s="60">
        <f t="shared" si="11"/>
        <v>3.282</v>
      </c>
      <c r="G767" s="11">
        <v>2.6779999999999999</v>
      </c>
      <c r="J767" s="61">
        <v>39376</v>
      </c>
      <c r="K767" s="60">
        <v>4.1959999999999997</v>
      </c>
      <c r="M767" s="61">
        <v>40314</v>
      </c>
      <c r="N767" s="60">
        <v>3.282</v>
      </c>
    </row>
    <row r="768" spans="2:14" s="11" customFormat="1" ht="13.15">
      <c r="B768" s="57">
        <v>40307</v>
      </c>
      <c r="C768" s="11">
        <v>1.8120000000000001</v>
      </c>
      <c r="D768" s="58">
        <v>1.6619999999999999</v>
      </c>
      <c r="E768" s="59">
        <f>VLOOKUP(tblEuroYieldsPivoted[[#This Row],[Date]],$J$7:$K$910,2,FALSE)</f>
        <v>8.31</v>
      </c>
      <c r="F768" s="60">
        <f t="shared" si="11"/>
        <v>3.198</v>
      </c>
      <c r="G768" s="11">
        <v>2.7109999999999999</v>
      </c>
      <c r="J768" s="61">
        <v>39369</v>
      </c>
      <c r="K768" s="60">
        <v>4.2430000000000003</v>
      </c>
      <c r="M768" s="61">
        <v>40307</v>
      </c>
      <c r="N768" s="60">
        <v>3.198</v>
      </c>
    </row>
    <row r="769" spans="2:14" s="11" customFormat="1" ht="13.15">
      <c r="B769" s="57">
        <v>40300</v>
      </c>
      <c r="C769" s="11">
        <v>1.8340000000000001</v>
      </c>
      <c r="D769" s="58">
        <v>1.641</v>
      </c>
      <c r="E769" s="59">
        <f>VLOOKUP(tblEuroYieldsPivoted[[#This Row],[Date]],$J$7:$K$910,2,FALSE)</f>
        <v>15.933999999999999</v>
      </c>
      <c r="F769" s="60">
        <f t="shared" si="11"/>
        <v>4.7069999999999999</v>
      </c>
      <c r="G769" s="11">
        <v>3.2109999999999999</v>
      </c>
      <c r="J769" s="61">
        <v>39362</v>
      </c>
      <c r="K769" s="60">
        <v>4.4720000000000004</v>
      </c>
      <c r="M769" s="61">
        <v>40300</v>
      </c>
      <c r="N769" s="60">
        <v>4.7069999999999999</v>
      </c>
    </row>
    <row r="770" spans="2:14" s="11" customFormat="1" ht="13.15">
      <c r="B770" s="57">
        <v>40293</v>
      </c>
      <c r="C770" s="11">
        <v>2.11</v>
      </c>
      <c r="D770" s="58">
        <v>1.9750000000000001</v>
      </c>
      <c r="E770" s="59">
        <f>VLOOKUP(tblEuroYieldsPivoted[[#This Row],[Date]],$J$7:$K$910,2,FALSE)</f>
        <v>11.14</v>
      </c>
      <c r="F770" s="60">
        <f t="shared" si="11"/>
        <v>3.7370000000000001</v>
      </c>
      <c r="G770" s="11">
        <v>2.8119999999999998</v>
      </c>
      <c r="J770" s="61">
        <v>39355</v>
      </c>
      <c r="K770" s="60">
        <v>4.3250000000000002</v>
      </c>
      <c r="M770" s="61">
        <v>40293</v>
      </c>
      <c r="N770" s="60">
        <v>3.7370000000000001</v>
      </c>
    </row>
    <row r="771" spans="2:14" s="11" customFormat="1" ht="13.15">
      <c r="B771" s="57">
        <v>40286</v>
      </c>
      <c r="C771" s="11">
        <v>2.2269999999999999</v>
      </c>
      <c r="D771" s="58">
        <v>2.0870000000000002</v>
      </c>
      <c r="E771" s="59">
        <f>VLOOKUP(tblEuroYieldsPivoted[[#This Row],[Date]],$J$7:$K$910,2,FALSE)</f>
        <v>9.4830000000000005</v>
      </c>
      <c r="F771" s="60">
        <f t="shared" si="11"/>
        <v>3.34</v>
      </c>
      <c r="G771" s="11">
        <v>2.746</v>
      </c>
      <c r="J771" s="61">
        <v>39348</v>
      </c>
      <c r="K771" s="60">
        <v>4.3410000000000002</v>
      </c>
      <c r="M771" s="61">
        <v>40286</v>
      </c>
      <c r="N771" s="60">
        <v>3.34</v>
      </c>
    </row>
    <row r="772" spans="2:14" s="11" customFormat="1" ht="13.15">
      <c r="B772" s="57">
        <v>40279</v>
      </c>
      <c r="C772" s="11">
        <v>2.2090000000000001</v>
      </c>
      <c r="D772" s="58">
        <v>2.117</v>
      </c>
      <c r="E772" s="59">
        <f>VLOOKUP(tblEuroYieldsPivoted[[#This Row],[Date]],$J$7:$K$910,2,FALSE)</f>
        <v>7.2949999999999999</v>
      </c>
      <c r="F772" s="60">
        <f t="shared" si="11"/>
        <v>2.9510000000000001</v>
      </c>
      <c r="G772" s="11">
        <v>2.6659999999999999</v>
      </c>
      <c r="J772" s="61">
        <v>39341</v>
      </c>
      <c r="K772" s="60">
        <v>4.3680000000000003</v>
      </c>
      <c r="M772" s="61">
        <v>40279</v>
      </c>
      <c r="N772" s="60">
        <v>2.9510000000000001</v>
      </c>
    </row>
    <row r="773" spans="2:14" s="11" customFormat="1" ht="13.15">
      <c r="B773" s="57">
        <v>40272</v>
      </c>
      <c r="C773" s="11">
        <v>2.302</v>
      </c>
      <c r="D773" s="58">
        <v>2.1930000000000001</v>
      </c>
      <c r="E773" s="59">
        <f>VLOOKUP(tblEuroYieldsPivoted[[#This Row],[Date]],$J$7:$K$910,2,FALSE)</f>
        <v>7.09</v>
      </c>
      <c r="F773" s="60">
        <f t="shared" si="11"/>
        <v>2.915</v>
      </c>
      <c r="G773" s="11">
        <v>2.63</v>
      </c>
      <c r="J773" s="61">
        <v>39334</v>
      </c>
      <c r="K773" s="60">
        <v>4.2720000000000002</v>
      </c>
      <c r="M773" s="61">
        <v>40272</v>
      </c>
      <c r="N773" s="60">
        <v>2.915</v>
      </c>
    </row>
    <row r="774" spans="2:14" s="11" customFormat="1" ht="13.15">
      <c r="B774" s="57">
        <v>40265</v>
      </c>
      <c r="C774" s="11">
        <v>2.274</v>
      </c>
      <c r="D774" s="58">
        <v>2.133</v>
      </c>
      <c r="E774" s="59">
        <f>VLOOKUP(tblEuroYieldsPivoted[[#This Row],[Date]],$J$7:$K$910,2,FALSE)</f>
        <v>6.1159999999999997</v>
      </c>
      <c r="F774" s="60">
        <f t="shared" si="11"/>
        <v>2.8330000000000002</v>
      </c>
      <c r="G774" s="11">
        <v>2.589</v>
      </c>
      <c r="J774" s="61">
        <v>39327</v>
      </c>
      <c r="K774" s="60">
        <v>4.1779999999999999</v>
      </c>
      <c r="M774" s="61">
        <v>40265</v>
      </c>
      <c r="N774" s="60">
        <v>2.8330000000000002</v>
      </c>
    </row>
    <row r="775" spans="2:14" s="11" customFormat="1" ht="13.15">
      <c r="B775" s="57">
        <v>40258</v>
      </c>
      <c r="C775" s="11">
        <v>2.3330000000000002</v>
      </c>
      <c r="D775" s="58">
        <v>2.1989999999999998</v>
      </c>
      <c r="E775" s="59">
        <f>VLOOKUP(tblEuroYieldsPivoted[[#This Row],[Date]],$J$7:$K$910,2,FALSE)</f>
        <v>5.569</v>
      </c>
      <c r="F775" s="60">
        <f t="shared" si="11"/>
        <v>2.8450000000000002</v>
      </c>
      <c r="G775" s="11">
        <v>2.6429999999999998</v>
      </c>
      <c r="J775" s="61">
        <v>39320</v>
      </c>
      <c r="K775" s="60">
        <v>4.343</v>
      </c>
      <c r="M775" s="61">
        <v>40258</v>
      </c>
      <c r="N775" s="60">
        <v>2.8450000000000002</v>
      </c>
    </row>
    <row r="776" spans="2:14" s="11" customFormat="1" ht="13.15">
      <c r="B776" s="57">
        <v>40251</v>
      </c>
      <c r="C776" s="11">
        <v>2.2850000000000001</v>
      </c>
      <c r="D776" s="58">
        <v>2.1520000000000001</v>
      </c>
      <c r="E776" s="59">
        <f>VLOOKUP(tblEuroYieldsPivoted[[#This Row],[Date]],$J$7:$K$910,2,FALSE)</f>
        <v>5.8680000000000003</v>
      </c>
      <c r="F776" s="60">
        <f t="shared" si="11"/>
        <v>2.9580000000000002</v>
      </c>
      <c r="G776" s="11">
        <v>2.681</v>
      </c>
      <c r="J776" s="61">
        <v>39313</v>
      </c>
      <c r="K776" s="60">
        <v>4.3230000000000004</v>
      </c>
      <c r="M776" s="61">
        <v>40251</v>
      </c>
      <c r="N776" s="60">
        <v>2.9580000000000002</v>
      </c>
    </row>
    <row r="777" spans="2:14" s="11" customFormat="1" ht="13.15">
      <c r="B777" s="57">
        <v>40244</v>
      </c>
      <c r="C777" s="11">
        <v>2.3570000000000002</v>
      </c>
      <c r="D777" s="58">
        <v>2.1970000000000001</v>
      </c>
      <c r="E777" s="59">
        <f>VLOOKUP(tblEuroYieldsPivoted[[#This Row],[Date]],$J$7:$K$910,2,FALSE)</f>
        <v>5.9059999999999997</v>
      </c>
      <c r="F777" s="60">
        <f t="shared" ref="F777:F840" si="12">VLOOKUP(B777,$M$8:$N$901,2,FALSE)</f>
        <v>2.823</v>
      </c>
      <c r="G777" s="11">
        <v>2.722</v>
      </c>
      <c r="J777" s="61">
        <v>39306</v>
      </c>
      <c r="K777" s="60">
        <v>4.2880000000000003</v>
      </c>
      <c r="M777" s="61">
        <v>40244</v>
      </c>
      <c r="N777" s="60">
        <v>2.823</v>
      </c>
    </row>
    <row r="778" spans="2:14" s="11" customFormat="1" ht="13.15">
      <c r="B778" s="57">
        <v>40237</v>
      </c>
      <c r="C778" s="11">
        <v>2.3180000000000001</v>
      </c>
      <c r="D778" s="58">
        <v>2.1680000000000001</v>
      </c>
      <c r="E778" s="59">
        <f>VLOOKUP(tblEuroYieldsPivoted[[#This Row],[Date]],$J$7:$K$910,2,FALSE)</f>
        <v>5.9729999999999999</v>
      </c>
      <c r="F778" s="60">
        <f t="shared" si="12"/>
        <v>2.8170000000000002</v>
      </c>
      <c r="G778" s="11">
        <v>2.7</v>
      </c>
      <c r="J778" s="61">
        <v>39299</v>
      </c>
      <c r="K778" s="60">
        <v>4.4859999999999998</v>
      </c>
      <c r="M778" s="61">
        <v>40237</v>
      </c>
      <c r="N778" s="60">
        <v>2.8170000000000002</v>
      </c>
    </row>
    <row r="779" spans="2:14" s="11" customFormat="1" ht="13.15">
      <c r="B779" s="57">
        <v>40230</v>
      </c>
      <c r="C779" s="11">
        <v>2.3050000000000002</v>
      </c>
      <c r="D779" s="58">
        <v>2.1320000000000001</v>
      </c>
      <c r="E779" s="59">
        <f>VLOOKUP(tblEuroYieldsPivoted[[#This Row],[Date]],$J$7:$K$910,2,FALSE)</f>
        <v>6.516</v>
      </c>
      <c r="F779" s="60">
        <f t="shared" si="12"/>
        <v>2.9860000000000002</v>
      </c>
      <c r="G779" s="11">
        <v>2.7730000000000001</v>
      </c>
      <c r="J779" s="61">
        <v>39292</v>
      </c>
      <c r="K779" s="60">
        <v>4.4790000000000001</v>
      </c>
      <c r="M779" s="61">
        <v>40230</v>
      </c>
      <c r="N779" s="60">
        <v>2.9860000000000002</v>
      </c>
    </row>
    <row r="780" spans="2:14" s="11" customFormat="1" ht="13.15">
      <c r="B780" s="57">
        <v>40223</v>
      </c>
      <c r="C780" s="11">
        <v>2.4350000000000001</v>
      </c>
      <c r="D780" s="58">
        <v>2.2959999999999998</v>
      </c>
      <c r="E780" s="59">
        <f>VLOOKUP(tblEuroYieldsPivoted[[#This Row],[Date]],$J$7:$K$910,2,FALSE)</f>
        <v>6.2229999999999999</v>
      </c>
      <c r="F780" s="60">
        <f t="shared" si="12"/>
        <v>2.9929999999999999</v>
      </c>
      <c r="G780" s="11">
        <v>2.8180000000000001</v>
      </c>
      <c r="J780" s="61">
        <v>39285</v>
      </c>
      <c r="K780" s="60">
        <v>4.4800000000000004</v>
      </c>
      <c r="M780" s="61">
        <v>40223</v>
      </c>
      <c r="N780" s="60">
        <v>2.9929999999999999</v>
      </c>
    </row>
    <row r="781" spans="2:14" s="11" customFormat="1" ht="13.15">
      <c r="B781" s="57">
        <v>40216</v>
      </c>
      <c r="C781" s="11">
        <v>2.3740000000000001</v>
      </c>
      <c r="D781" s="58">
        <v>2.2200000000000002</v>
      </c>
      <c r="E781" s="59">
        <f>VLOOKUP(tblEuroYieldsPivoted[[#This Row],[Date]],$J$7:$K$910,2,FALSE)</f>
        <v>6.0739999999999998</v>
      </c>
      <c r="F781" s="60">
        <f t="shared" si="12"/>
        <v>3.085</v>
      </c>
      <c r="G781" s="11">
        <v>2.8439999999999999</v>
      </c>
      <c r="J781" s="61">
        <v>39278</v>
      </c>
      <c r="K781" s="60">
        <v>4.5659999999999998</v>
      </c>
      <c r="M781" s="61">
        <v>40216</v>
      </c>
      <c r="N781" s="60">
        <v>3.085</v>
      </c>
    </row>
    <row r="782" spans="2:14" s="11" customFormat="1" ht="13.15">
      <c r="B782" s="57">
        <v>40209</v>
      </c>
      <c r="C782" s="11">
        <v>2.359</v>
      </c>
      <c r="D782" s="58">
        <v>2.1579999999999999</v>
      </c>
      <c r="E782" s="59">
        <f>VLOOKUP(tblEuroYieldsPivoted[[#This Row],[Date]],$J$7:$K$910,2,FALSE)</f>
        <v>6.4279999999999999</v>
      </c>
      <c r="F782" s="60">
        <f t="shared" si="12"/>
        <v>3.5289999999999999</v>
      </c>
      <c r="G782" s="11">
        <v>2.9729999999999999</v>
      </c>
      <c r="J782" s="61">
        <v>39271</v>
      </c>
      <c r="K782" s="60">
        <v>4.718</v>
      </c>
      <c r="M782" s="61">
        <v>40209</v>
      </c>
      <c r="N782" s="60">
        <v>3.5289999999999999</v>
      </c>
    </row>
    <row r="783" spans="2:14" s="11" customFormat="1" ht="13.15">
      <c r="B783" s="57">
        <v>40202</v>
      </c>
      <c r="C783" s="11">
        <v>2.4550000000000001</v>
      </c>
      <c r="D783" s="58">
        <v>2.2799999999999998</v>
      </c>
      <c r="E783" s="59">
        <f>VLOOKUP(tblEuroYieldsPivoted[[#This Row],[Date]],$J$7:$K$910,2,FALSE)</f>
        <v>6.5439999999999996</v>
      </c>
      <c r="F783" s="60">
        <f t="shared" si="12"/>
        <v>3.4169999999999998</v>
      </c>
      <c r="G783" s="11">
        <v>3.0150000000000001</v>
      </c>
      <c r="J783" s="61">
        <v>39264</v>
      </c>
      <c r="K783" s="60">
        <v>4.7489999999999997</v>
      </c>
      <c r="M783" s="61">
        <v>40202</v>
      </c>
      <c r="N783" s="60">
        <v>3.4169999999999998</v>
      </c>
    </row>
    <row r="784" spans="2:14" s="11" customFormat="1" ht="13.15">
      <c r="B784" s="57">
        <v>40195</v>
      </c>
      <c r="C784" s="11">
        <v>2.27</v>
      </c>
      <c r="D784" s="58">
        <v>2.3050000000000002</v>
      </c>
      <c r="E784" s="59">
        <f>VLOOKUP(tblEuroYieldsPivoted[[#This Row],[Date]],$J$7:$K$910,2,FALSE)</f>
        <v>5.9550000000000001</v>
      </c>
      <c r="F784" s="60">
        <f t="shared" si="12"/>
        <v>3.1850000000000001</v>
      </c>
      <c r="G784" s="11">
        <v>2.8959999999999999</v>
      </c>
      <c r="J784" s="61">
        <v>39257</v>
      </c>
      <c r="K784" s="60">
        <v>4.6120000000000001</v>
      </c>
      <c r="M784" s="61">
        <v>40195</v>
      </c>
      <c r="N784" s="60">
        <v>3.1850000000000001</v>
      </c>
    </row>
    <row r="785" spans="2:14" s="11" customFormat="1" ht="13.15">
      <c r="B785" s="57">
        <v>40188</v>
      </c>
      <c r="C785" s="11">
        <v>2.3239999999999998</v>
      </c>
      <c r="D785" s="58">
        <v>2.3650000000000002</v>
      </c>
      <c r="E785" s="59">
        <f>VLOOKUP(tblEuroYieldsPivoted[[#This Row],[Date]],$J$7:$K$910,2,FALSE)</f>
        <v>5.3019999999999996</v>
      </c>
      <c r="F785" s="60">
        <f t="shared" si="12"/>
        <v>3.2240000000000002</v>
      </c>
      <c r="G785" s="11">
        <v>2.68</v>
      </c>
      <c r="J785" s="61">
        <v>39250</v>
      </c>
      <c r="K785" s="60">
        <v>4.6399999999999997</v>
      </c>
      <c r="M785" s="61">
        <v>40188</v>
      </c>
      <c r="N785" s="60">
        <v>3.2240000000000002</v>
      </c>
    </row>
    <row r="786" spans="2:14" s="11" customFormat="1" ht="13.15">
      <c r="B786" s="57">
        <v>40181</v>
      </c>
      <c r="C786" s="11">
        <v>2.444</v>
      </c>
      <c r="D786" s="58">
        <v>2.3919999999999999</v>
      </c>
      <c r="E786" s="59">
        <f>VLOOKUP(tblEuroYieldsPivoted[[#This Row],[Date]],$J$7:$K$910,2,FALSE)</f>
        <v>4.5709999999999997</v>
      </c>
      <c r="F786" s="60">
        <f t="shared" si="12"/>
        <v>3.1480000000000001</v>
      </c>
      <c r="G786" s="11">
        <v>2.7370000000000001</v>
      </c>
      <c r="J786" s="61">
        <v>39243</v>
      </c>
      <c r="K786" s="60">
        <v>4.6900000000000004</v>
      </c>
      <c r="M786" s="61">
        <v>40181</v>
      </c>
      <c r="N786" s="60">
        <v>3.1480000000000001</v>
      </c>
    </row>
    <row r="787" spans="2:14" s="11" customFormat="1" ht="13.15">
      <c r="B787" s="57">
        <v>40174</v>
      </c>
      <c r="C787" s="11">
        <v>2.4910000000000001</v>
      </c>
      <c r="D787" s="58">
        <v>2.4380000000000002</v>
      </c>
      <c r="E787" s="59">
        <f>VLOOKUP(tblEuroYieldsPivoted[[#This Row],[Date]],$J$7:$K$910,2,FALSE)</f>
        <v>4.9020000000000001</v>
      </c>
      <c r="F787" s="60">
        <f t="shared" si="12"/>
        <v>3.34</v>
      </c>
      <c r="G787" s="11">
        <v>2.8370000000000002</v>
      </c>
      <c r="J787" s="61">
        <v>39236</v>
      </c>
      <c r="K787" s="60">
        <v>4.5910000000000002</v>
      </c>
      <c r="M787" s="61">
        <v>40174</v>
      </c>
      <c r="N787" s="60">
        <v>3.34</v>
      </c>
    </row>
    <row r="788" spans="2:14" s="11" customFormat="1" ht="13.15">
      <c r="B788" s="57">
        <v>40167</v>
      </c>
      <c r="C788" s="11">
        <v>2.375</v>
      </c>
      <c r="D788" s="58">
        <v>2.323</v>
      </c>
      <c r="E788" s="59">
        <f>VLOOKUP(tblEuroYieldsPivoted[[#This Row],[Date]],$J$7:$K$910,2,FALSE)</f>
        <v>5.032</v>
      </c>
      <c r="F788" s="60">
        <f t="shared" si="12"/>
        <v>3.2130000000000001</v>
      </c>
      <c r="G788" s="11">
        <v>2.6739999999999999</v>
      </c>
      <c r="J788" s="61">
        <v>39229</v>
      </c>
      <c r="K788" s="60">
        <v>4.5460000000000003</v>
      </c>
      <c r="M788" s="61">
        <v>40167</v>
      </c>
      <c r="N788" s="60">
        <v>3.2130000000000001</v>
      </c>
    </row>
    <row r="789" spans="2:14" s="11" customFormat="1" ht="13.15">
      <c r="B789" s="57">
        <v>40160</v>
      </c>
      <c r="C789" s="11">
        <v>2.2679999999999998</v>
      </c>
      <c r="D789" s="58">
        <v>2.1869999999999998</v>
      </c>
      <c r="E789" s="59">
        <f>VLOOKUP(tblEuroYieldsPivoted[[#This Row],[Date]],$J$7:$K$910,2,FALSE)</f>
        <v>5.0250000000000004</v>
      </c>
      <c r="F789" s="60">
        <f t="shared" si="12"/>
        <v>3.14</v>
      </c>
      <c r="G789" s="11">
        <v>2.6560000000000001</v>
      </c>
      <c r="J789" s="61">
        <v>39222</v>
      </c>
      <c r="K789" s="60">
        <v>4.4580000000000002</v>
      </c>
      <c r="M789" s="61">
        <v>40160</v>
      </c>
      <c r="N789" s="60">
        <v>3.14</v>
      </c>
    </row>
    <row r="790" spans="2:14" s="11" customFormat="1" ht="13.15">
      <c r="B790" s="57">
        <v>40153</v>
      </c>
      <c r="C790" s="11">
        <v>2.3769999999999998</v>
      </c>
      <c r="D790" s="58">
        <v>2.2829999999999999</v>
      </c>
      <c r="E790" s="59">
        <f>VLOOKUP(tblEuroYieldsPivoted[[#This Row],[Date]],$J$7:$K$910,2,FALSE)</f>
        <v>4.4989999999999997</v>
      </c>
      <c r="F790" s="60">
        <f t="shared" si="12"/>
        <v>3.3330000000000002</v>
      </c>
      <c r="G790" s="11">
        <v>2.7330000000000001</v>
      </c>
      <c r="J790" s="61">
        <v>39215</v>
      </c>
      <c r="K790" s="60">
        <v>4.3860000000000001</v>
      </c>
      <c r="M790" s="61">
        <v>40153</v>
      </c>
      <c r="N790" s="60">
        <v>3.3330000000000002</v>
      </c>
    </row>
    <row r="791" spans="2:14" s="11" customFormat="1" ht="13.15">
      <c r="B791" s="57">
        <v>40146</v>
      </c>
      <c r="C791" s="11">
        <v>2.4900000000000002</v>
      </c>
      <c r="D791" s="58">
        <v>2.3420000000000001</v>
      </c>
      <c r="E791" s="59">
        <f>VLOOKUP(tblEuroYieldsPivoted[[#This Row],[Date]],$J$7:$K$910,2,FALSE)</f>
        <v>3.9830000000000001</v>
      </c>
      <c r="F791" s="60">
        <f t="shared" si="12"/>
        <v>3.29</v>
      </c>
      <c r="G791" s="11">
        <v>2.7269999999999999</v>
      </c>
      <c r="J791" s="61">
        <v>39208</v>
      </c>
      <c r="K791" s="60">
        <v>4.2910000000000004</v>
      </c>
      <c r="M791" s="61">
        <v>40146</v>
      </c>
      <c r="N791" s="60">
        <v>3.29</v>
      </c>
    </row>
    <row r="792" spans="2:14" s="11" customFormat="1" ht="13.15">
      <c r="B792" s="57">
        <v>40139</v>
      </c>
      <c r="C792" s="11">
        <v>2.375</v>
      </c>
      <c r="D792" s="58">
        <v>2.2450000000000001</v>
      </c>
      <c r="E792" s="59">
        <f>VLOOKUP(tblEuroYieldsPivoted[[#This Row],[Date]],$J$7:$K$910,2,FALSE)</f>
        <v>3.976</v>
      </c>
      <c r="F792" s="60">
        <f t="shared" si="12"/>
        <v>3.339</v>
      </c>
      <c r="G792" s="11">
        <v>2.8159999999999998</v>
      </c>
      <c r="J792" s="61">
        <v>39201</v>
      </c>
      <c r="K792" s="60">
        <v>4.2670000000000003</v>
      </c>
      <c r="M792" s="61">
        <v>40139</v>
      </c>
      <c r="N792" s="60">
        <v>3.339</v>
      </c>
    </row>
    <row r="793" spans="2:14" s="11" customFormat="1" ht="13.15">
      <c r="B793" s="57">
        <v>40132</v>
      </c>
      <c r="C793" s="11">
        <v>2.5019999999999998</v>
      </c>
      <c r="D793" s="58">
        <v>2.3679999999999999</v>
      </c>
      <c r="E793" s="59">
        <f>VLOOKUP(tblEuroYieldsPivoted[[#This Row],[Date]],$J$7:$K$910,2,FALSE)</f>
        <v>3.82</v>
      </c>
      <c r="F793" s="60">
        <f t="shared" si="12"/>
        <v>3.1539999999999999</v>
      </c>
      <c r="G793" s="11">
        <v>2.8039999999999998</v>
      </c>
      <c r="J793" s="61">
        <v>39194</v>
      </c>
      <c r="K793" s="60">
        <v>4.2789999999999999</v>
      </c>
      <c r="M793" s="61">
        <v>40132</v>
      </c>
      <c r="N793" s="60">
        <v>3.1539999999999999</v>
      </c>
    </row>
    <row r="794" spans="2:14" s="11" customFormat="1" ht="13.15">
      <c r="B794" s="57">
        <v>40125</v>
      </c>
      <c r="C794" s="11">
        <v>2.5299999999999998</v>
      </c>
      <c r="D794" s="58">
        <v>2.4220000000000002</v>
      </c>
      <c r="E794" s="59">
        <f>VLOOKUP(tblEuroYieldsPivoted[[#This Row],[Date]],$J$7:$K$910,2,FALSE)</f>
        <v>3.5049999999999999</v>
      </c>
      <c r="F794" s="60">
        <f t="shared" si="12"/>
        <v>3.101</v>
      </c>
      <c r="G794" s="11">
        <v>2.778</v>
      </c>
      <c r="J794" s="61">
        <v>39187</v>
      </c>
      <c r="K794" s="60">
        <v>4.2489999999999997</v>
      </c>
      <c r="M794" s="61">
        <v>40125</v>
      </c>
      <c r="N794" s="60">
        <v>3.101</v>
      </c>
    </row>
    <row r="795" spans="2:14" s="11" customFormat="1" ht="13.15">
      <c r="B795" s="57">
        <v>40118</v>
      </c>
      <c r="C795" s="11">
        <v>2.5790000000000002</v>
      </c>
      <c r="D795" s="58">
        <v>2.5179999999999998</v>
      </c>
      <c r="E795" s="59">
        <f>VLOOKUP(tblEuroYieldsPivoted[[#This Row],[Date]],$J$7:$K$910,2,FALSE)</f>
        <v>3.528</v>
      </c>
      <c r="F795" s="60">
        <f t="shared" si="12"/>
        <v>3.125</v>
      </c>
      <c r="G795" s="11">
        <v>2.8359999999999999</v>
      </c>
      <c r="J795" s="61">
        <v>39180</v>
      </c>
      <c r="K795" s="60">
        <v>4.2729999999999997</v>
      </c>
      <c r="M795" s="61">
        <v>40118</v>
      </c>
      <c r="N795" s="60">
        <v>3.125</v>
      </c>
    </row>
    <row r="796" spans="2:14" s="11" customFormat="1" ht="13.15">
      <c r="B796" s="57">
        <v>40111</v>
      </c>
      <c r="C796" s="11">
        <v>2.5230000000000001</v>
      </c>
      <c r="D796" s="58">
        <v>2.4009999999999998</v>
      </c>
      <c r="E796" s="59">
        <f>VLOOKUP(tblEuroYieldsPivoted[[#This Row],[Date]],$J$7:$K$910,2,FALSE)</f>
        <v>3.468</v>
      </c>
      <c r="F796" s="60">
        <f t="shared" si="12"/>
        <v>3.141</v>
      </c>
      <c r="G796" s="11">
        <v>2.8050000000000002</v>
      </c>
      <c r="J796" s="61">
        <v>39173</v>
      </c>
      <c r="K796" s="60">
        <v>4.149</v>
      </c>
      <c r="M796" s="61">
        <v>40111</v>
      </c>
      <c r="N796" s="60">
        <v>3.141</v>
      </c>
    </row>
    <row r="797" spans="2:14" s="11" customFormat="1" ht="13.15">
      <c r="B797" s="57">
        <v>40104</v>
      </c>
      <c r="C797" s="11">
        <v>2.605</v>
      </c>
      <c r="D797" s="58">
        <v>2.508</v>
      </c>
      <c r="E797" s="59">
        <f>VLOOKUP(tblEuroYieldsPivoted[[#This Row],[Date]],$J$7:$K$910,2,FALSE)</f>
        <v>3.484</v>
      </c>
      <c r="F797" s="60">
        <f t="shared" si="12"/>
        <v>3.2050000000000001</v>
      </c>
      <c r="G797" s="11">
        <v>2.8769999999999998</v>
      </c>
      <c r="J797" s="61">
        <v>39166</v>
      </c>
      <c r="K797" s="60">
        <v>4.1230000000000002</v>
      </c>
      <c r="M797" s="61">
        <v>40104</v>
      </c>
      <c r="N797" s="60">
        <v>3.2050000000000001</v>
      </c>
    </row>
    <row r="798" spans="2:14" s="11" customFormat="1" ht="13.15">
      <c r="B798" s="57">
        <v>40097</v>
      </c>
      <c r="C798" s="11">
        <v>2.6760000000000002</v>
      </c>
      <c r="D798" s="58">
        <v>2.4889999999999999</v>
      </c>
      <c r="E798" s="59">
        <f>VLOOKUP(tblEuroYieldsPivoted[[#This Row],[Date]],$J$7:$K$910,2,FALSE)</f>
        <v>3.5339999999999998</v>
      </c>
      <c r="F798" s="60">
        <f t="shared" si="12"/>
        <v>3.3109999999999999</v>
      </c>
      <c r="G798" s="11">
        <v>2.9009999999999998</v>
      </c>
      <c r="J798" s="61">
        <v>39159</v>
      </c>
      <c r="K798" s="60">
        <v>4.0739999999999998</v>
      </c>
      <c r="M798" s="61">
        <v>40097</v>
      </c>
      <c r="N798" s="60">
        <v>3.3109999999999999</v>
      </c>
    </row>
    <row r="799" spans="2:14" s="11" customFormat="1" ht="13.15">
      <c r="B799" s="57">
        <v>40090</v>
      </c>
      <c r="C799" s="11">
        <v>2.5550000000000002</v>
      </c>
      <c r="D799" s="58">
        <v>2.3959999999999999</v>
      </c>
      <c r="E799" s="59">
        <f>VLOOKUP(tblEuroYieldsPivoted[[#This Row],[Date]],$J$7:$K$910,2,FALSE)</f>
        <v>3.3650000000000002</v>
      </c>
      <c r="F799" s="60">
        <f t="shared" si="12"/>
        <v>3.2450000000000001</v>
      </c>
      <c r="G799" s="11">
        <v>2.8380000000000001</v>
      </c>
      <c r="J799" s="61">
        <v>39152</v>
      </c>
      <c r="K799" s="60">
        <v>4.0069999999999997</v>
      </c>
      <c r="M799" s="61">
        <v>40090</v>
      </c>
      <c r="N799" s="60">
        <v>3.2450000000000001</v>
      </c>
    </row>
    <row r="800" spans="2:14" s="11" customFormat="1" ht="13.15">
      <c r="B800" s="57">
        <v>40083</v>
      </c>
      <c r="C800" s="11">
        <v>2.4550000000000001</v>
      </c>
      <c r="D800" s="58">
        <v>2.3029999999999999</v>
      </c>
      <c r="E800" s="59">
        <f>VLOOKUP(tblEuroYieldsPivoted[[#This Row],[Date]],$J$7:$K$910,2,FALSE)</f>
        <v>3.302</v>
      </c>
      <c r="F800" s="60">
        <f t="shared" si="12"/>
        <v>3.194</v>
      </c>
      <c r="G800" s="11">
        <v>2.827</v>
      </c>
      <c r="J800" s="61">
        <v>39145</v>
      </c>
      <c r="K800" s="60">
        <v>4.0220000000000002</v>
      </c>
      <c r="M800" s="61">
        <v>40083</v>
      </c>
      <c r="N800" s="60">
        <v>3.194</v>
      </c>
    </row>
    <row r="801" spans="2:14" s="11" customFormat="1" ht="13.15">
      <c r="B801" s="57">
        <v>40076</v>
      </c>
      <c r="C801" s="11">
        <v>2.4849999999999999</v>
      </c>
      <c r="D801" s="58">
        <v>2.411</v>
      </c>
      <c r="E801" s="59">
        <f>VLOOKUP(tblEuroYieldsPivoted[[#This Row],[Date]],$J$7:$K$910,2,FALSE)</f>
        <v>3.2610000000000001</v>
      </c>
      <c r="F801" s="60">
        <f t="shared" si="12"/>
        <v>3.0840000000000001</v>
      </c>
      <c r="G801" s="11">
        <v>2.8010000000000002</v>
      </c>
      <c r="J801" s="61">
        <v>39138</v>
      </c>
      <c r="K801" s="60">
        <v>3.9529999999999998</v>
      </c>
      <c r="M801" s="61">
        <v>40076</v>
      </c>
      <c r="N801" s="60">
        <v>3.0840000000000001</v>
      </c>
    </row>
    <row r="802" spans="2:14" s="11" customFormat="1" ht="13.15">
      <c r="B802" s="57">
        <v>40069</v>
      </c>
      <c r="C802" s="11">
        <v>2.637</v>
      </c>
      <c r="D802" s="58">
        <v>2.4289999999999998</v>
      </c>
      <c r="E802" s="59">
        <f>VLOOKUP(tblEuroYieldsPivoted[[#This Row],[Date]],$J$7:$K$910,2,FALSE)</f>
        <v>3.3639999999999999</v>
      </c>
      <c r="F802" s="60">
        <f t="shared" si="12"/>
        <v>3.2810000000000001</v>
      </c>
      <c r="G802" s="11">
        <v>2.9430000000000001</v>
      </c>
      <c r="J802" s="61">
        <v>39131</v>
      </c>
      <c r="K802" s="60">
        <v>4.093</v>
      </c>
      <c r="M802" s="61">
        <v>40069</v>
      </c>
      <c r="N802" s="60">
        <v>3.2810000000000001</v>
      </c>
    </row>
    <row r="803" spans="2:14" s="11" customFormat="1" ht="13.15">
      <c r="B803" s="57">
        <v>40062</v>
      </c>
      <c r="C803" s="11">
        <v>2.4820000000000002</v>
      </c>
      <c r="D803" s="58">
        <v>2.2690000000000001</v>
      </c>
      <c r="E803" s="59">
        <f>VLOOKUP(tblEuroYieldsPivoted[[#This Row],[Date]],$J$7:$K$910,2,FALSE)</f>
        <v>3.339</v>
      </c>
      <c r="F803" s="60">
        <f t="shared" si="12"/>
        <v>3.27</v>
      </c>
      <c r="G803" s="11">
        <v>2.86</v>
      </c>
      <c r="J803" s="61">
        <v>39124</v>
      </c>
      <c r="K803" s="60">
        <v>4.0869999999999997</v>
      </c>
      <c r="M803" s="61">
        <v>40062</v>
      </c>
      <c r="N803" s="60">
        <v>3.27</v>
      </c>
    </row>
    <row r="804" spans="2:14" s="11" customFormat="1" ht="13.15">
      <c r="B804" s="57">
        <v>40055</v>
      </c>
      <c r="C804" s="11">
        <v>2.5640000000000001</v>
      </c>
      <c r="D804" s="58">
        <v>2.323</v>
      </c>
      <c r="E804" s="59">
        <f>VLOOKUP(tblEuroYieldsPivoted[[#This Row],[Date]],$J$7:$K$910,2,FALSE)</f>
        <v>3.4729999999999999</v>
      </c>
      <c r="F804" s="60">
        <f t="shared" si="12"/>
        <v>3.355</v>
      </c>
      <c r="G804" s="11">
        <v>3.0150000000000001</v>
      </c>
      <c r="J804" s="61">
        <v>39117</v>
      </c>
      <c r="K804" s="60">
        <v>4.13</v>
      </c>
      <c r="M804" s="61">
        <v>40055</v>
      </c>
      <c r="N804" s="60">
        <v>3.355</v>
      </c>
    </row>
    <row r="805" spans="2:14" s="11" customFormat="1" ht="13.15">
      <c r="B805" s="57">
        <v>40048</v>
      </c>
      <c r="C805" s="11">
        <v>2.5819999999999999</v>
      </c>
      <c r="D805" s="58">
        <v>2.3639999999999999</v>
      </c>
      <c r="E805" s="59">
        <f>VLOOKUP(tblEuroYieldsPivoted[[#This Row],[Date]],$J$7:$K$910,2,FALSE)</f>
        <v>3.351</v>
      </c>
      <c r="F805" s="60">
        <f t="shared" si="12"/>
        <v>3.36</v>
      </c>
      <c r="G805" s="11">
        <v>2.9689999999999999</v>
      </c>
      <c r="J805" s="61">
        <v>39110</v>
      </c>
      <c r="K805" s="60">
        <v>4.077</v>
      </c>
      <c r="M805" s="61">
        <v>40048</v>
      </c>
      <c r="N805" s="60">
        <v>3.36</v>
      </c>
    </row>
    <row r="806" spans="2:14" s="11" customFormat="1" ht="13.15">
      <c r="B806" s="57">
        <v>40041</v>
      </c>
      <c r="C806" s="11">
        <v>2.694</v>
      </c>
      <c r="D806" s="58">
        <v>2.4900000000000002</v>
      </c>
      <c r="E806" s="59">
        <f>VLOOKUP(tblEuroYieldsPivoted[[#This Row],[Date]],$J$7:$K$910,2,FALSE)</f>
        <v>3.4089999999999998</v>
      </c>
      <c r="F806" s="60">
        <f t="shared" si="12"/>
        <v>3.411</v>
      </c>
      <c r="G806" s="11">
        <v>3.01</v>
      </c>
      <c r="J806" s="61">
        <v>39103</v>
      </c>
      <c r="K806" s="60">
        <v>4.1440000000000001</v>
      </c>
      <c r="M806" s="61">
        <v>40041</v>
      </c>
      <c r="N806" s="60">
        <v>3.411</v>
      </c>
    </row>
    <row r="807" spans="2:14" s="11" customFormat="1" ht="13.15">
      <c r="B807" s="57">
        <v>40034</v>
      </c>
      <c r="C807" s="11">
        <v>2.6309999999999998</v>
      </c>
      <c r="D807" s="58">
        <v>2.4529999999999998</v>
      </c>
      <c r="E807" s="59">
        <f>VLOOKUP(tblEuroYieldsPivoted[[#This Row],[Date]],$J$7:$K$910,2,FALSE)</f>
        <v>3.4470000000000001</v>
      </c>
      <c r="F807" s="60">
        <f t="shared" si="12"/>
        <v>3.3839999999999999</v>
      </c>
      <c r="G807" s="11">
        <v>3.0659999999999998</v>
      </c>
      <c r="J807" s="61">
        <v>39096</v>
      </c>
      <c r="K807" s="60">
        <v>4.109</v>
      </c>
      <c r="M807" s="61">
        <v>40034</v>
      </c>
      <c r="N807" s="60">
        <v>3.3839999999999999</v>
      </c>
    </row>
    <row r="808" spans="2:14" s="11" customFormat="1" ht="13.15">
      <c r="B808" s="57">
        <v>40027</v>
      </c>
      <c r="C808" s="11">
        <v>2.9489999999999998</v>
      </c>
      <c r="D808" s="58">
        <v>2.734</v>
      </c>
      <c r="E808" s="59">
        <f>VLOOKUP(tblEuroYieldsPivoted[[#This Row],[Date]],$J$7:$K$910,2,FALSE)</f>
        <v>3.5859999999999999</v>
      </c>
      <c r="F808" s="60">
        <f t="shared" si="12"/>
        <v>3.6640000000000001</v>
      </c>
      <c r="G808" s="11">
        <v>3.1629999999999998</v>
      </c>
      <c r="J808" s="61">
        <v>39089</v>
      </c>
      <c r="K808" s="60">
        <v>4.0910000000000002</v>
      </c>
      <c r="M808" s="61">
        <v>40027</v>
      </c>
      <c r="N808" s="60">
        <v>3.6640000000000001</v>
      </c>
    </row>
    <row r="809" spans="2:14" s="11" customFormat="1" ht="13.15">
      <c r="B809" s="57">
        <v>40020</v>
      </c>
      <c r="C809" s="11">
        <v>2.6019999999999999</v>
      </c>
      <c r="D809" s="58">
        <v>2.4089999999999998</v>
      </c>
      <c r="E809" s="59">
        <f>VLOOKUP(tblEuroYieldsPivoted[[#This Row],[Date]],$J$7:$K$910,2,FALSE)</f>
        <v>3.3969999999999998</v>
      </c>
      <c r="F809" s="60">
        <f t="shared" si="12"/>
        <v>3.4369999999999998</v>
      </c>
      <c r="G809" s="11">
        <v>2.9510000000000001</v>
      </c>
      <c r="J809" s="61">
        <v>39082</v>
      </c>
      <c r="K809" s="60">
        <v>4.0540000000000003</v>
      </c>
      <c r="M809" s="61">
        <v>40020</v>
      </c>
      <c r="N809" s="60">
        <v>3.4369999999999998</v>
      </c>
    </row>
    <row r="810" spans="2:14" s="11" customFormat="1" ht="13.15">
      <c r="B810" s="57">
        <v>40013</v>
      </c>
      <c r="C810" s="11">
        <v>2.774</v>
      </c>
      <c r="D810" s="58">
        <v>2.5609999999999999</v>
      </c>
      <c r="E810" s="59">
        <f>VLOOKUP(tblEuroYieldsPivoted[[#This Row],[Date]],$J$7:$K$910,2,FALSE)</f>
        <v>3.609</v>
      </c>
      <c r="F810" s="60">
        <f t="shared" si="12"/>
        <v>3.6739999999999999</v>
      </c>
      <c r="G810" s="11">
        <v>3.1070000000000002</v>
      </c>
      <c r="J810" s="61">
        <v>39075</v>
      </c>
      <c r="K810" s="60">
        <v>4.0590000000000002</v>
      </c>
      <c r="M810" s="61">
        <v>40013</v>
      </c>
      <c r="N810" s="60">
        <v>3.6739999999999999</v>
      </c>
    </row>
    <row r="811" spans="2:14" s="11" customFormat="1" ht="13.15">
      <c r="B811" s="57">
        <v>40006</v>
      </c>
      <c r="C811" s="11">
        <v>2.766</v>
      </c>
      <c r="D811" s="58">
        <v>2.4780000000000002</v>
      </c>
      <c r="E811" s="59">
        <f>VLOOKUP(tblEuroYieldsPivoted[[#This Row],[Date]],$J$7:$K$910,2,FALSE)</f>
        <v>3.6749999999999998</v>
      </c>
      <c r="F811" s="60">
        <f t="shared" si="12"/>
        <v>3.8490000000000002</v>
      </c>
      <c r="G811" s="11">
        <v>3.1850000000000001</v>
      </c>
      <c r="J811" s="61">
        <v>39068</v>
      </c>
      <c r="K811" s="60">
        <v>4.0030000000000001</v>
      </c>
      <c r="M811" s="61">
        <v>40006</v>
      </c>
      <c r="N811" s="60">
        <v>3.8490000000000002</v>
      </c>
    </row>
    <row r="812" spans="2:14" s="11" customFormat="1" ht="13.15">
      <c r="B812" s="57">
        <v>39999</v>
      </c>
      <c r="C812" s="11">
        <v>2.665</v>
      </c>
      <c r="D812" s="58">
        <v>2.3359999999999999</v>
      </c>
      <c r="E812" s="59">
        <f>VLOOKUP(tblEuroYieldsPivoted[[#This Row],[Date]],$J$7:$K$910,2,FALSE)</f>
        <v>3.7949999999999999</v>
      </c>
      <c r="F812" s="60">
        <f t="shared" si="12"/>
        <v>3.798</v>
      </c>
      <c r="G812" s="11">
        <v>3.1819999999999999</v>
      </c>
      <c r="J812" s="61">
        <v>39061</v>
      </c>
      <c r="K812" s="60">
        <v>3.9569999999999999</v>
      </c>
      <c r="M812" s="61">
        <v>39999</v>
      </c>
      <c r="N812" s="60">
        <v>3.798</v>
      </c>
    </row>
    <row r="813" spans="2:14" s="11" customFormat="1" ht="13.15">
      <c r="B813" s="57">
        <v>39992</v>
      </c>
      <c r="C813" s="11">
        <v>2.6949999999999998</v>
      </c>
      <c r="D813" s="58">
        <v>2.4129999999999998</v>
      </c>
      <c r="E813" s="59">
        <f>VLOOKUP(tblEuroYieldsPivoted[[#This Row],[Date]],$J$7:$K$910,2,FALSE)</f>
        <v>3.6</v>
      </c>
      <c r="F813" s="60">
        <f t="shared" si="12"/>
        <v>3.8260000000000001</v>
      </c>
      <c r="G813" s="11">
        <v>3.1269999999999998</v>
      </c>
      <c r="J813" s="61">
        <v>39054</v>
      </c>
      <c r="K813" s="60">
        <v>3.8650000000000002</v>
      </c>
      <c r="M813" s="61">
        <v>39992</v>
      </c>
      <c r="N813" s="60">
        <v>3.8260000000000001</v>
      </c>
    </row>
    <row r="814" spans="2:14" s="11" customFormat="1" ht="13.15">
      <c r="B814" s="57">
        <v>39985</v>
      </c>
      <c r="C814" s="11">
        <v>2.7570000000000001</v>
      </c>
      <c r="D814" s="58">
        <v>2.496</v>
      </c>
      <c r="E814" s="59">
        <f>VLOOKUP(tblEuroYieldsPivoted[[#This Row],[Date]],$J$7:$K$910,2,FALSE)</f>
        <v>3.8889999999999998</v>
      </c>
      <c r="F814" s="60">
        <f t="shared" si="12"/>
        <v>4.1020000000000003</v>
      </c>
      <c r="G814" s="11">
        <v>3.327</v>
      </c>
      <c r="J814" s="61">
        <v>39047</v>
      </c>
      <c r="K814" s="60">
        <v>3.74</v>
      </c>
      <c r="M814" s="61">
        <v>39985</v>
      </c>
      <c r="N814" s="60">
        <v>4.1020000000000003</v>
      </c>
    </row>
    <row r="815" spans="2:14" s="11" customFormat="1" ht="13.15">
      <c r="B815" s="57">
        <v>39978</v>
      </c>
      <c r="C815" s="11">
        <v>2.9249999999999998</v>
      </c>
      <c r="D815" s="58">
        <v>2.6219999999999999</v>
      </c>
      <c r="E815" s="59">
        <f>VLOOKUP(tblEuroYieldsPivoted[[#This Row],[Date]],$J$7:$K$910,2,FALSE)</f>
        <v>4.2629999999999999</v>
      </c>
      <c r="F815" s="60">
        <f t="shared" si="12"/>
        <v>4.0890000000000004</v>
      </c>
      <c r="G815" s="11">
        <v>3.4359999999999999</v>
      </c>
      <c r="J815" s="61">
        <v>39040</v>
      </c>
      <c r="K815" s="60">
        <v>3.7949999999999999</v>
      </c>
      <c r="M815" s="61">
        <v>39978</v>
      </c>
      <c r="N815" s="60">
        <v>4.0890000000000004</v>
      </c>
    </row>
    <row r="816" spans="2:14" s="11" customFormat="1" ht="13.15">
      <c r="B816" s="57">
        <v>39971</v>
      </c>
      <c r="C816" s="11">
        <v>2.9870000000000001</v>
      </c>
      <c r="D816" s="58">
        <v>2.8540000000000001</v>
      </c>
      <c r="E816" s="59">
        <f>VLOOKUP(tblEuroYieldsPivoted[[#This Row],[Date]],$J$7:$K$910,2,FALSE)</f>
        <v>4.391</v>
      </c>
      <c r="F816" s="60">
        <f t="shared" si="12"/>
        <v>4.2469999999999999</v>
      </c>
      <c r="G816" s="11">
        <v>3.657</v>
      </c>
      <c r="J816" s="61">
        <v>39033</v>
      </c>
      <c r="K816" s="60">
        <v>3.8159999999999998</v>
      </c>
      <c r="M816" s="61">
        <v>39971</v>
      </c>
      <c r="N816" s="60">
        <v>4.2469999999999999</v>
      </c>
    </row>
    <row r="817" spans="2:14" s="11" customFormat="1" ht="13.15">
      <c r="B817" s="57">
        <v>39964</v>
      </c>
      <c r="C817" s="11">
        <v>3.032</v>
      </c>
      <c r="D817" s="58">
        <v>2.8610000000000002</v>
      </c>
      <c r="E817" s="59">
        <f>VLOOKUP(tblEuroYieldsPivoted[[#This Row],[Date]],$J$7:$K$910,2,FALSE)</f>
        <v>4.484</v>
      </c>
      <c r="F817" s="60">
        <f t="shared" si="12"/>
        <v>4.3419999999999996</v>
      </c>
      <c r="G817" s="11">
        <v>3.649</v>
      </c>
      <c r="J817" s="61">
        <v>39026</v>
      </c>
      <c r="K817" s="60">
        <v>3.8119999999999998</v>
      </c>
      <c r="M817" s="61">
        <v>39964</v>
      </c>
      <c r="N817" s="60">
        <v>4.3419999999999996</v>
      </c>
    </row>
    <row r="818" spans="2:14" s="11" customFormat="1" ht="13.15">
      <c r="B818" s="57">
        <v>39957</v>
      </c>
      <c r="C818" s="11">
        <v>2.7909999999999999</v>
      </c>
      <c r="D818" s="58">
        <v>2.6419999999999999</v>
      </c>
      <c r="E818" s="59">
        <f>VLOOKUP(tblEuroYieldsPivoted[[#This Row],[Date]],$J$7:$K$910,2,FALSE)</f>
        <v>4.2279999999999998</v>
      </c>
      <c r="F818" s="60">
        <f t="shared" si="12"/>
        <v>4.0940000000000003</v>
      </c>
      <c r="G818" s="11">
        <v>3.4769999999999999</v>
      </c>
      <c r="J818" s="61">
        <v>39019</v>
      </c>
      <c r="K818" s="60">
        <v>3.8769999999999998</v>
      </c>
      <c r="M818" s="61">
        <v>39957</v>
      </c>
      <c r="N818" s="60">
        <v>4.0940000000000003</v>
      </c>
    </row>
    <row r="819" spans="2:14" s="11" customFormat="1" ht="13.15">
      <c r="B819" s="57">
        <v>39950</v>
      </c>
      <c r="C819" s="11">
        <v>2.7629999999999999</v>
      </c>
      <c r="D819" s="58">
        <v>2.58</v>
      </c>
      <c r="E819" s="59">
        <f>VLOOKUP(tblEuroYieldsPivoted[[#This Row],[Date]],$J$7:$K$910,2,FALSE)</f>
        <v>4.0419999999999998</v>
      </c>
      <c r="F819" s="60">
        <f t="shared" si="12"/>
        <v>3.9340000000000002</v>
      </c>
      <c r="G819" s="11">
        <v>3.347</v>
      </c>
      <c r="J819" s="61">
        <v>39012</v>
      </c>
      <c r="K819" s="60">
        <v>3.9039999999999999</v>
      </c>
      <c r="M819" s="61">
        <v>39950</v>
      </c>
      <c r="N819" s="60">
        <v>3.9340000000000002</v>
      </c>
    </row>
    <row r="820" spans="2:14" s="11" customFormat="1" ht="13.15">
      <c r="B820" s="57">
        <v>39943</v>
      </c>
      <c r="C820" s="11">
        <v>2.6539999999999999</v>
      </c>
      <c r="D820" s="58">
        <v>2.444</v>
      </c>
      <c r="E820" s="59">
        <f>VLOOKUP(tblEuroYieldsPivoted[[#This Row],[Date]],$J$7:$K$910,2,FALSE)</f>
        <v>4.0279999999999996</v>
      </c>
      <c r="F820" s="60">
        <f t="shared" si="12"/>
        <v>3.9409999999999998</v>
      </c>
      <c r="G820" s="11">
        <v>3.2370000000000001</v>
      </c>
      <c r="J820" s="61">
        <v>39005</v>
      </c>
      <c r="K820" s="60">
        <v>3.9119999999999999</v>
      </c>
      <c r="M820" s="61">
        <v>39943</v>
      </c>
      <c r="N820" s="60">
        <v>3.9409999999999998</v>
      </c>
    </row>
    <row r="821" spans="2:14" s="11" customFormat="1" ht="13.15">
      <c r="B821" s="57">
        <v>39936</v>
      </c>
      <c r="C821" s="11">
        <v>2.7210000000000001</v>
      </c>
      <c r="D821" s="58">
        <v>2.54</v>
      </c>
      <c r="E821" s="59">
        <f>VLOOKUP(tblEuroYieldsPivoted[[#This Row],[Date]],$J$7:$K$910,2,FALSE)</f>
        <v>4.0759999999999996</v>
      </c>
      <c r="F821" s="60">
        <f t="shared" si="12"/>
        <v>3.9129999999999998</v>
      </c>
      <c r="G821" s="11">
        <v>3.1669999999999998</v>
      </c>
      <c r="J821" s="61">
        <v>38998</v>
      </c>
      <c r="K821" s="60">
        <v>3.891</v>
      </c>
      <c r="M821" s="61">
        <v>39936</v>
      </c>
      <c r="N821" s="60">
        <v>3.9129999999999998</v>
      </c>
    </row>
    <row r="822" spans="2:14" s="11" customFormat="1" ht="13.15">
      <c r="B822" s="57">
        <v>39929</v>
      </c>
      <c r="C822" s="11">
        <v>2.5840000000000001</v>
      </c>
      <c r="D822" s="58">
        <v>2.351</v>
      </c>
      <c r="E822" s="59">
        <f>VLOOKUP(tblEuroYieldsPivoted[[#This Row],[Date]],$J$7:$K$910,2,FALSE)</f>
        <v>4.53</v>
      </c>
      <c r="F822" s="60">
        <f t="shared" si="12"/>
        <v>4.1580000000000004</v>
      </c>
      <c r="G822" s="11">
        <v>3.177</v>
      </c>
      <c r="J822" s="61">
        <v>38991</v>
      </c>
      <c r="K822" s="60">
        <v>3.8109999999999999</v>
      </c>
      <c r="M822" s="61">
        <v>39929</v>
      </c>
      <c r="N822" s="60">
        <v>4.1580000000000004</v>
      </c>
    </row>
    <row r="823" spans="2:14" s="11" customFormat="1" ht="13.15">
      <c r="B823" s="57">
        <v>39922</v>
      </c>
      <c r="C823" s="11">
        <v>2.665</v>
      </c>
      <c r="D823" s="58">
        <v>2.41</v>
      </c>
      <c r="E823" s="59">
        <f>VLOOKUP(tblEuroYieldsPivoted[[#This Row],[Date]],$J$7:$K$910,2,FALSE)</f>
        <v>4.617</v>
      </c>
      <c r="F823" s="60">
        <f t="shared" si="12"/>
        <v>4.2350000000000003</v>
      </c>
      <c r="G823" s="11">
        <v>3.226</v>
      </c>
      <c r="J823" s="61">
        <v>38984</v>
      </c>
      <c r="K823" s="60">
        <v>3.7749999999999999</v>
      </c>
      <c r="M823" s="61">
        <v>39922</v>
      </c>
      <c r="N823" s="60">
        <v>4.2350000000000003</v>
      </c>
    </row>
    <row r="824" spans="2:14" s="11" customFormat="1" ht="13.15">
      <c r="B824" s="57">
        <v>39915</v>
      </c>
      <c r="C824" s="11">
        <v>2.7829999999999999</v>
      </c>
      <c r="D824" s="58">
        <v>2.4700000000000002</v>
      </c>
      <c r="E824" s="59">
        <f>VLOOKUP(tblEuroYieldsPivoted[[#This Row],[Date]],$J$7:$K$910,2,FALSE)</f>
        <v>4.6890000000000001</v>
      </c>
      <c r="F824" s="60">
        <f t="shared" si="12"/>
        <v>4.3099999999999996</v>
      </c>
      <c r="G824" s="11">
        <v>3.056</v>
      </c>
      <c r="J824" s="61">
        <v>38977</v>
      </c>
      <c r="K824" s="60">
        <v>3.7320000000000002</v>
      </c>
      <c r="M824" s="61">
        <v>39915</v>
      </c>
      <c r="N824" s="60">
        <v>4.3099999999999996</v>
      </c>
    </row>
    <row r="825" spans="2:14" s="11" customFormat="1" ht="13.15">
      <c r="B825" s="57">
        <v>39908</v>
      </c>
      <c r="C825" s="11">
        <v>2.7490000000000001</v>
      </c>
      <c r="D825" s="58">
        <v>2.4</v>
      </c>
      <c r="E825" s="59">
        <f>VLOOKUP(tblEuroYieldsPivoted[[#This Row],[Date]],$J$7:$K$910,2,FALSE)</f>
        <v>4.7779999999999996</v>
      </c>
      <c r="F825" s="60">
        <f t="shared" si="12"/>
        <v>4.3380000000000001</v>
      </c>
      <c r="G825" s="11">
        <v>3.093</v>
      </c>
      <c r="J825" s="61">
        <v>38970</v>
      </c>
      <c r="K825" s="60">
        <v>3.871</v>
      </c>
      <c r="M825" s="61">
        <v>39908</v>
      </c>
      <c r="N825" s="60">
        <v>4.3380000000000001</v>
      </c>
    </row>
    <row r="826" spans="2:14" s="11" customFormat="1" ht="13.15">
      <c r="B826" s="57">
        <v>39901</v>
      </c>
      <c r="C826" s="11">
        <v>2.8479999999999999</v>
      </c>
      <c r="D826" s="58">
        <v>2.5099999999999998</v>
      </c>
      <c r="E826" s="59">
        <f>VLOOKUP(tblEuroYieldsPivoted[[#This Row],[Date]],$J$7:$K$910,2,FALSE)</f>
        <v>4.8390000000000004</v>
      </c>
      <c r="F826" s="60">
        <f t="shared" si="12"/>
        <v>4.4130000000000003</v>
      </c>
      <c r="G826" s="11">
        <v>3.1429999999999998</v>
      </c>
      <c r="J826" s="61">
        <v>38963</v>
      </c>
      <c r="K826" s="60">
        <v>3.84</v>
      </c>
      <c r="M826" s="61">
        <v>39901</v>
      </c>
      <c r="N826" s="60">
        <v>4.4130000000000003</v>
      </c>
    </row>
    <row r="827" spans="2:14" s="11" customFormat="1" ht="13.15">
      <c r="B827" s="57">
        <v>39894</v>
      </c>
      <c r="C827" s="11">
        <v>2.6970000000000001</v>
      </c>
      <c r="D827" s="58">
        <v>2.3260000000000001</v>
      </c>
      <c r="E827" s="59">
        <f>VLOOKUP(tblEuroYieldsPivoted[[#This Row],[Date]],$J$7:$K$910,2,FALSE)</f>
        <v>4.7469999999999999</v>
      </c>
      <c r="F827" s="60">
        <f t="shared" si="12"/>
        <v>4.4619999999999997</v>
      </c>
      <c r="G827" s="11">
        <v>3.03</v>
      </c>
      <c r="J827" s="61">
        <v>38956</v>
      </c>
      <c r="K827" s="60">
        <v>3.766</v>
      </c>
      <c r="M827" s="61">
        <v>39894</v>
      </c>
      <c r="N827" s="60">
        <v>4.4619999999999997</v>
      </c>
    </row>
    <row r="828" spans="2:14" s="11" customFormat="1" ht="13.15">
      <c r="B828" s="57">
        <v>39887</v>
      </c>
      <c r="C828" s="11">
        <v>2.6850000000000001</v>
      </c>
      <c r="D828" s="58">
        <v>2.1749999999999998</v>
      </c>
      <c r="E828" s="59">
        <f>VLOOKUP(tblEuroYieldsPivoted[[#This Row],[Date]],$J$7:$K$910,2,FALSE)</f>
        <v>4.93</v>
      </c>
      <c r="F828" s="60">
        <f t="shared" si="12"/>
        <v>4.7610000000000001</v>
      </c>
      <c r="G828" s="11">
        <v>3.048</v>
      </c>
      <c r="J828" s="61">
        <v>38949</v>
      </c>
      <c r="K828" s="60">
        <v>3.798</v>
      </c>
      <c r="M828" s="61">
        <v>39887</v>
      </c>
      <c r="N828" s="60">
        <v>4.7610000000000001</v>
      </c>
    </row>
    <row r="829" spans="2:14" s="11" customFormat="1" ht="13.15">
      <c r="B829" s="57">
        <v>39880</v>
      </c>
      <c r="C829" s="11">
        <v>2.738</v>
      </c>
      <c r="D829" s="58">
        <v>2.1859999999999999</v>
      </c>
      <c r="E829" s="59">
        <f>VLOOKUP(tblEuroYieldsPivoted[[#This Row],[Date]],$J$7:$K$910,2,FALSE)</f>
        <v>5.242</v>
      </c>
      <c r="F829" s="60">
        <f t="shared" si="12"/>
        <v>4.9820000000000002</v>
      </c>
      <c r="G829" s="11">
        <v>3.323</v>
      </c>
      <c r="J829" s="61">
        <v>38942</v>
      </c>
      <c r="K829" s="60">
        <v>3.927</v>
      </c>
      <c r="M829" s="61">
        <v>39880</v>
      </c>
      <c r="N829" s="60">
        <v>4.9820000000000002</v>
      </c>
    </row>
    <row r="830" spans="2:14" s="11" customFormat="1" ht="13.15">
      <c r="B830" s="57">
        <v>39873</v>
      </c>
      <c r="C830" s="11">
        <v>2.601</v>
      </c>
      <c r="D830" s="58">
        <v>2.02</v>
      </c>
      <c r="E830" s="59">
        <f>VLOOKUP(tblEuroYieldsPivoted[[#This Row],[Date]],$J$7:$K$910,2,FALSE)</f>
        <v>5.1769999999999996</v>
      </c>
      <c r="F830" s="60">
        <f t="shared" si="12"/>
        <v>4.8630000000000004</v>
      </c>
      <c r="G830" s="11">
        <v>3.2850000000000001</v>
      </c>
      <c r="J830" s="61">
        <v>38935</v>
      </c>
      <c r="K830" s="60">
        <v>3.976</v>
      </c>
      <c r="M830" s="61">
        <v>39873</v>
      </c>
      <c r="N830" s="60">
        <v>4.8630000000000004</v>
      </c>
    </row>
    <row r="831" spans="2:14" s="11" customFormat="1" ht="13.15">
      <c r="B831" s="57">
        <v>39866</v>
      </c>
      <c r="C831" s="11">
        <v>2.746</v>
      </c>
      <c r="D831" s="58">
        <v>2.2400000000000002</v>
      </c>
      <c r="E831" s="59">
        <f>VLOOKUP(tblEuroYieldsPivoted[[#This Row],[Date]],$J$7:$K$910,2,FALSE)</f>
        <v>5.1639999999999997</v>
      </c>
      <c r="F831" s="60">
        <f t="shared" si="12"/>
        <v>4.8090000000000002</v>
      </c>
      <c r="G831" s="11">
        <v>3.4489999999999998</v>
      </c>
      <c r="J831" s="61">
        <v>38928</v>
      </c>
      <c r="K831" s="60">
        <v>3.895</v>
      </c>
      <c r="M831" s="61">
        <v>39866</v>
      </c>
      <c r="N831" s="60">
        <v>4.8090000000000002</v>
      </c>
    </row>
    <row r="832" spans="2:14" s="11" customFormat="1" ht="13.15">
      <c r="B832" s="57">
        <v>39859</v>
      </c>
      <c r="C832" s="11">
        <v>2.64</v>
      </c>
      <c r="D832" s="58">
        <v>2.157</v>
      </c>
      <c r="E832" s="59">
        <f>VLOOKUP(tblEuroYieldsPivoted[[#This Row],[Date]],$J$7:$K$910,2,FALSE)</f>
        <v>5.0289999999999999</v>
      </c>
      <c r="F832" s="60">
        <f t="shared" si="12"/>
        <v>4.6020000000000003</v>
      </c>
      <c r="G832" s="11">
        <v>3.28</v>
      </c>
      <c r="J832" s="61">
        <v>38921</v>
      </c>
      <c r="K832" s="60">
        <v>3.9009999999999998</v>
      </c>
      <c r="M832" s="61">
        <v>39859</v>
      </c>
      <c r="N832" s="60">
        <v>4.6020000000000003</v>
      </c>
    </row>
    <row r="833" spans="2:14" s="11" customFormat="1" ht="13.15">
      <c r="B833" s="57">
        <v>39852</v>
      </c>
      <c r="C833" s="11">
        <v>2.5</v>
      </c>
      <c r="D833" s="58">
        <v>2.2029999999999998</v>
      </c>
      <c r="E833" s="59">
        <f>VLOOKUP(tblEuroYieldsPivoted[[#This Row],[Date]],$J$7:$K$910,2,FALSE)</f>
        <v>5.3040000000000003</v>
      </c>
      <c r="F833" s="60">
        <f t="shared" si="12"/>
        <v>4.6870000000000003</v>
      </c>
      <c r="G833" s="11">
        <v>3.38</v>
      </c>
      <c r="J833" s="61">
        <v>38914</v>
      </c>
      <c r="K833" s="60">
        <v>3.923</v>
      </c>
      <c r="M833" s="61">
        <v>39852</v>
      </c>
      <c r="N833" s="60">
        <v>4.6870000000000003</v>
      </c>
    </row>
    <row r="834" spans="2:14" s="11" customFormat="1" ht="13.15">
      <c r="B834" s="57">
        <v>39845</v>
      </c>
      <c r="C834" s="11">
        <v>2.6190000000000002</v>
      </c>
      <c r="D834" s="58">
        <v>2.379</v>
      </c>
      <c r="E834" s="59">
        <f>VLOOKUP(tblEuroYieldsPivoted[[#This Row],[Date]],$J$7:$K$910,2,FALSE)</f>
        <v>5.1680000000000001</v>
      </c>
      <c r="F834" s="60">
        <f t="shared" si="12"/>
        <v>4.5140000000000002</v>
      </c>
      <c r="G834" s="11">
        <v>3.351</v>
      </c>
      <c r="J834" s="61">
        <v>38907</v>
      </c>
      <c r="K834" s="60">
        <v>3.9319999999999999</v>
      </c>
      <c r="M834" s="61">
        <v>39845</v>
      </c>
      <c r="N834" s="60">
        <v>4.5140000000000002</v>
      </c>
    </row>
    <row r="835" spans="2:14" s="11" customFormat="1" ht="13.15">
      <c r="B835" s="57">
        <v>39838</v>
      </c>
      <c r="C835" s="11">
        <v>2.75</v>
      </c>
      <c r="D835" s="58">
        <v>2.4609999999999999</v>
      </c>
      <c r="E835" s="59">
        <f>VLOOKUP(tblEuroYieldsPivoted[[#This Row],[Date]],$J$7:$K$910,2,FALSE)</f>
        <v>5.2919999999999998</v>
      </c>
      <c r="F835" s="60">
        <f t="shared" si="12"/>
        <v>4.7140000000000004</v>
      </c>
      <c r="G835" s="11">
        <v>3.468</v>
      </c>
      <c r="J835" s="61">
        <v>38900</v>
      </c>
      <c r="K835" s="60">
        <v>4.0309999999999997</v>
      </c>
      <c r="M835" s="61">
        <v>39838</v>
      </c>
      <c r="N835" s="60">
        <v>4.7140000000000004</v>
      </c>
    </row>
    <row r="836" spans="2:14" s="11" customFormat="1" ht="13.15">
      <c r="B836" s="57">
        <v>39831</v>
      </c>
      <c r="C836" s="11">
        <v>2.78</v>
      </c>
      <c r="D836" s="58">
        <v>2.3420000000000001</v>
      </c>
      <c r="E836" s="59">
        <f>VLOOKUP(tblEuroYieldsPivoted[[#This Row],[Date]],$J$7:$K$910,2,FALSE)</f>
        <v>5.7030000000000003</v>
      </c>
      <c r="F836" s="60">
        <f t="shared" si="12"/>
        <v>5.008</v>
      </c>
      <c r="G836" s="11">
        <v>3.7679999999999998</v>
      </c>
      <c r="J836" s="61">
        <v>38893</v>
      </c>
      <c r="K836" s="60">
        <v>4.024</v>
      </c>
      <c r="M836" s="61">
        <v>39831</v>
      </c>
      <c r="N836" s="60">
        <v>5.008</v>
      </c>
    </row>
    <row r="837" spans="2:14" s="11" customFormat="1" ht="13.15">
      <c r="B837" s="57">
        <v>39824</v>
      </c>
      <c r="C837" s="11">
        <v>2.6280000000000001</v>
      </c>
      <c r="D837" s="58">
        <v>2.1800000000000002</v>
      </c>
      <c r="E837" s="59">
        <f>VLOOKUP(tblEuroYieldsPivoted[[#This Row],[Date]],$J$7:$K$910,2,FALSE)</f>
        <v>5.218</v>
      </c>
      <c r="F837" s="60">
        <f t="shared" si="12"/>
        <v>4.1289999999999996</v>
      </c>
      <c r="G837" s="11">
        <v>3.59</v>
      </c>
      <c r="J837" s="61">
        <v>38886</v>
      </c>
      <c r="K837" s="60">
        <v>4.024</v>
      </c>
      <c r="M837" s="61">
        <v>39824</v>
      </c>
      <c r="N837" s="60">
        <v>4.1289999999999996</v>
      </c>
    </row>
    <row r="838" spans="2:14" s="11" customFormat="1" ht="13.15">
      <c r="B838" s="57">
        <v>39817</v>
      </c>
      <c r="C838" s="11">
        <v>2.6920000000000002</v>
      </c>
      <c r="D838" s="58">
        <v>2.274</v>
      </c>
      <c r="E838" s="59">
        <f>VLOOKUP(tblEuroYieldsPivoted[[#This Row],[Date]],$J$7:$K$910,2,FALSE)</f>
        <v>4.742</v>
      </c>
      <c r="F838" s="60">
        <f t="shared" si="12"/>
        <v>3.7240000000000002</v>
      </c>
      <c r="G838" s="11">
        <v>3.5670000000000002</v>
      </c>
      <c r="J838" s="61">
        <v>38879</v>
      </c>
      <c r="K838" s="60">
        <v>3.8820000000000001</v>
      </c>
      <c r="M838" s="61">
        <v>39817</v>
      </c>
      <c r="N838" s="60">
        <v>3.7240000000000002</v>
      </c>
    </row>
    <row r="839" spans="2:14" s="11" customFormat="1" ht="13.15">
      <c r="B839" s="57">
        <v>39810</v>
      </c>
      <c r="C839" s="11">
        <v>2.6890000000000001</v>
      </c>
      <c r="D839" s="58">
        <v>2.2999999999999998</v>
      </c>
      <c r="E839" s="59">
        <f>VLOOKUP(tblEuroYieldsPivoted[[#This Row],[Date]],$J$7:$K$910,2,FALSE)</f>
        <v>4.8879999999999999</v>
      </c>
      <c r="F839" s="60">
        <f t="shared" si="12"/>
        <v>3.5569999999999999</v>
      </c>
      <c r="G839" s="11">
        <v>3.68</v>
      </c>
      <c r="J839" s="61">
        <v>38872</v>
      </c>
      <c r="K839" s="60">
        <v>3.8610000000000002</v>
      </c>
      <c r="M839" s="61">
        <v>39810</v>
      </c>
      <c r="N839" s="60">
        <v>3.5569999999999999</v>
      </c>
    </row>
    <row r="840" spans="2:14" s="11" customFormat="1" ht="13.15">
      <c r="B840" s="57">
        <v>39803</v>
      </c>
      <c r="C840" s="11">
        <v>2.758</v>
      </c>
      <c r="D840" s="58">
        <v>2.335</v>
      </c>
      <c r="E840" s="59">
        <f>VLOOKUP(tblEuroYieldsPivoted[[#This Row],[Date]],$J$7:$K$910,2,FALSE)</f>
        <v>4.9420000000000002</v>
      </c>
      <c r="F840" s="60">
        <f t="shared" si="12"/>
        <v>3.544</v>
      </c>
      <c r="G840" s="11">
        <v>3.6749999999999998</v>
      </c>
      <c r="J840" s="61">
        <v>38865</v>
      </c>
      <c r="K840" s="60">
        <v>3.8530000000000002</v>
      </c>
      <c r="M840" s="61">
        <v>39803</v>
      </c>
      <c r="N840" s="60">
        <v>3.544</v>
      </c>
    </row>
    <row r="841" spans="2:14" s="11" customFormat="1" ht="13.15">
      <c r="B841" s="57">
        <v>39796</v>
      </c>
      <c r="C841" s="11">
        <v>2.86</v>
      </c>
      <c r="D841" s="58">
        <v>2.4550000000000001</v>
      </c>
      <c r="E841" s="59">
        <f>VLOOKUP(tblEuroYieldsPivoted[[#This Row],[Date]],$J$7:$K$910,2,FALSE)</f>
        <v>5.0839999999999996</v>
      </c>
      <c r="F841" s="60">
        <f t="shared" ref="F841:F904" si="13">VLOOKUP(B841,$M$8:$N$901,2,FALSE)</f>
        <v>3.657</v>
      </c>
      <c r="G841" s="11">
        <v>3.8839999999999999</v>
      </c>
      <c r="J841" s="61">
        <v>38858</v>
      </c>
      <c r="K841" s="60">
        <v>3.7930000000000001</v>
      </c>
      <c r="M841" s="61">
        <v>39796</v>
      </c>
      <c r="N841" s="60">
        <v>3.657</v>
      </c>
    </row>
    <row r="842" spans="2:14" s="11" customFormat="1" ht="13.15">
      <c r="B842" s="57">
        <v>39789</v>
      </c>
      <c r="C842" s="11">
        <v>3.2890000000000001</v>
      </c>
      <c r="D842" s="58">
        <v>2.806</v>
      </c>
      <c r="E842" s="59">
        <f>VLOOKUP(tblEuroYieldsPivoted[[#This Row],[Date]],$J$7:$K$910,2,FALSE)</f>
        <v>5.1529999999999996</v>
      </c>
      <c r="F842" s="60">
        <f t="shared" si="13"/>
        <v>3.9169999999999998</v>
      </c>
      <c r="G842" s="11">
        <v>4.218</v>
      </c>
      <c r="J842" s="61">
        <v>38851</v>
      </c>
      <c r="K842" s="60">
        <v>3.7170000000000001</v>
      </c>
      <c r="M842" s="61">
        <v>39789</v>
      </c>
      <c r="N842" s="60">
        <v>3.9169999999999998</v>
      </c>
    </row>
    <row r="843" spans="2:14" s="11" customFormat="1" ht="13.15">
      <c r="B843" s="57">
        <v>39782</v>
      </c>
      <c r="C843" s="11">
        <v>2.99</v>
      </c>
      <c r="D843" s="58">
        <v>2.5179999999999998</v>
      </c>
      <c r="E843" s="59">
        <f>VLOOKUP(tblEuroYieldsPivoted[[#This Row],[Date]],$J$7:$K$910,2,FALSE)</f>
        <v>4.4459999999999997</v>
      </c>
      <c r="F843" s="60">
        <f t="shared" si="13"/>
        <v>3.57</v>
      </c>
      <c r="G843" s="11">
        <v>3.9159999999999999</v>
      </c>
      <c r="J843" s="61">
        <v>38844</v>
      </c>
      <c r="K843" s="60">
        <v>3.8330000000000002</v>
      </c>
      <c r="M843" s="61">
        <v>39782</v>
      </c>
      <c r="N843" s="60">
        <v>3.57</v>
      </c>
    </row>
    <row r="844" spans="2:14" s="11" customFormat="1" ht="13.15">
      <c r="B844" s="57">
        <v>39775</v>
      </c>
      <c r="C844" s="11">
        <v>3.0339999999999998</v>
      </c>
      <c r="D844" s="58">
        <v>2.6720000000000002</v>
      </c>
      <c r="E844" s="59">
        <f>VLOOKUP(tblEuroYieldsPivoted[[#This Row],[Date]],$J$7:$K$910,2,FALSE)</f>
        <v>4.4180000000000001</v>
      </c>
      <c r="F844" s="60">
        <f t="shared" si="13"/>
        <v>3.569</v>
      </c>
      <c r="G844" s="11">
        <v>3.988</v>
      </c>
      <c r="J844" s="61">
        <v>38837</v>
      </c>
      <c r="K844" s="60">
        <v>3.798</v>
      </c>
      <c r="M844" s="61">
        <v>39775</v>
      </c>
      <c r="N844" s="60">
        <v>3.569</v>
      </c>
    </row>
    <row r="845" spans="2:14" s="11" customFormat="1" ht="13.15">
      <c r="B845" s="57">
        <v>39768</v>
      </c>
      <c r="C845" s="11">
        <v>3.012</v>
      </c>
      <c r="D845" s="58">
        <v>2.66</v>
      </c>
      <c r="E845" s="59">
        <f>VLOOKUP(tblEuroYieldsPivoted[[#This Row],[Date]],$J$7:$K$910,2,FALSE)</f>
        <v>4.5010000000000003</v>
      </c>
      <c r="F845" s="60">
        <f t="shared" si="13"/>
        <v>3.5169999999999999</v>
      </c>
      <c r="G845" s="11">
        <v>4.0279999999999996</v>
      </c>
      <c r="J845" s="61">
        <v>38830</v>
      </c>
      <c r="K845" s="60">
        <v>3.774</v>
      </c>
      <c r="M845" s="61">
        <v>39768</v>
      </c>
      <c r="N845" s="60">
        <v>3.5169999999999999</v>
      </c>
    </row>
    <row r="846" spans="2:14" s="11" customFormat="1" ht="13.15">
      <c r="B846" s="57">
        <v>39761</v>
      </c>
      <c r="C846" s="11">
        <v>3.13</v>
      </c>
      <c r="D846" s="58">
        <v>2.8290000000000002</v>
      </c>
      <c r="E846" s="59">
        <f>VLOOKUP(tblEuroYieldsPivoted[[#This Row],[Date]],$J$7:$K$910,2,FALSE)</f>
        <v>4.5880000000000001</v>
      </c>
      <c r="F846" s="60">
        <f t="shared" si="13"/>
        <v>3.6190000000000002</v>
      </c>
      <c r="G846" s="11">
        <v>3.9750000000000001</v>
      </c>
      <c r="J846" s="61">
        <v>38823</v>
      </c>
      <c r="K846" s="60">
        <v>3.7370000000000001</v>
      </c>
      <c r="M846" s="61">
        <v>39761</v>
      </c>
      <c r="N846" s="60">
        <v>3.6190000000000002</v>
      </c>
    </row>
    <row r="847" spans="2:14" s="11" customFormat="1" ht="13.15">
      <c r="B847" s="57">
        <v>39754</v>
      </c>
      <c r="C847" s="11">
        <v>3.2360000000000002</v>
      </c>
      <c r="D847" s="58">
        <v>2.96</v>
      </c>
      <c r="E847" s="59">
        <f>VLOOKUP(tblEuroYieldsPivoted[[#This Row],[Date]],$J$7:$K$910,2,FALSE)</f>
        <v>4.6630000000000003</v>
      </c>
      <c r="F847" s="60">
        <f t="shared" si="13"/>
        <v>3.7679999999999998</v>
      </c>
      <c r="G847" s="11">
        <v>3.9319999999999999</v>
      </c>
      <c r="J847" s="61">
        <v>38816</v>
      </c>
      <c r="K847" s="60">
        <v>3.738</v>
      </c>
      <c r="M847" s="61">
        <v>39754</v>
      </c>
      <c r="N847" s="60">
        <v>3.7679999999999998</v>
      </c>
    </row>
    <row r="848" spans="2:14" s="11" customFormat="1" ht="13.15">
      <c r="B848" s="57">
        <v>39747</v>
      </c>
      <c r="C848" s="11">
        <v>3.5339999999999998</v>
      </c>
      <c r="D848" s="58">
        <v>3.1949999999999998</v>
      </c>
      <c r="E848" s="59">
        <f>VLOOKUP(tblEuroYieldsPivoted[[#This Row],[Date]],$J$7:$K$910,2,FALSE)</f>
        <v>4.7910000000000004</v>
      </c>
      <c r="F848" s="60">
        <f t="shared" si="13"/>
        <v>3.9380000000000002</v>
      </c>
      <c r="G848" s="11">
        <v>4.3220000000000001</v>
      </c>
      <c r="J848" s="61">
        <v>38809</v>
      </c>
      <c r="K848" s="60">
        <v>3.677</v>
      </c>
      <c r="M848" s="61">
        <v>39747</v>
      </c>
      <c r="N848" s="60">
        <v>3.9380000000000002</v>
      </c>
    </row>
    <row r="849" spans="2:14" s="11" customFormat="1" ht="13.15">
      <c r="B849" s="57">
        <v>39740</v>
      </c>
      <c r="C849" s="11">
        <v>3.55</v>
      </c>
      <c r="D849" s="58">
        <v>3.274</v>
      </c>
      <c r="E849" s="59">
        <f>VLOOKUP(tblEuroYieldsPivoted[[#This Row],[Date]],$J$7:$K$910,2,FALSE)</f>
        <v>4.3440000000000003</v>
      </c>
      <c r="F849" s="60">
        <f t="shared" si="13"/>
        <v>3.7829999999999999</v>
      </c>
      <c r="G849" s="11">
        <v>4.1079999999999997</v>
      </c>
      <c r="J849" s="61">
        <v>38802</v>
      </c>
      <c r="K849" s="60">
        <v>3.6589999999999998</v>
      </c>
      <c r="M849" s="61">
        <v>39740</v>
      </c>
      <c r="N849" s="60">
        <v>3.7829999999999999</v>
      </c>
    </row>
    <row r="850" spans="2:14" s="11" customFormat="1" ht="13.15">
      <c r="B850" s="57">
        <v>39733</v>
      </c>
      <c r="C850" s="11">
        <v>3.8740000000000001</v>
      </c>
      <c r="D850" s="58">
        <v>3.605</v>
      </c>
      <c r="E850" s="59">
        <f>VLOOKUP(tblEuroYieldsPivoted[[#This Row],[Date]],$J$7:$K$910,2,FALSE)</f>
        <v>4.3609999999999998</v>
      </c>
      <c r="F850" s="60">
        <f t="shared" si="13"/>
        <v>4.0609999999999999</v>
      </c>
      <c r="G850" s="11">
        <v>4.2140000000000004</v>
      </c>
      <c r="J850" s="61">
        <v>38795</v>
      </c>
      <c r="K850" s="60">
        <v>3.4830000000000001</v>
      </c>
      <c r="M850" s="61">
        <v>39733</v>
      </c>
      <c r="N850" s="60">
        <v>4.0609999999999999</v>
      </c>
    </row>
    <row r="851" spans="2:14" s="11" customFormat="1" ht="13.15">
      <c r="B851" s="57">
        <v>39726</v>
      </c>
      <c r="C851" s="11">
        <v>3.87</v>
      </c>
      <c r="D851" s="58">
        <v>3.556</v>
      </c>
      <c r="E851" s="59">
        <f>VLOOKUP(tblEuroYieldsPivoted[[#This Row],[Date]],$J$7:$K$910,2,FALSE)</f>
        <v>4.5229999999999997</v>
      </c>
      <c r="F851" s="60">
        <f t="shared" si="13"/>
        <v>4.0039999999999996</v>
      </c>
      <c r="G851" s="11">
        <v>4.351</v>
      </c>
      <c r="J851" s="61">
        <v>38788</v>
      </c>
      <c r="K851" s="60">
        <v>3.5470000000000002</v>
      </c>
      <c r="M851" s="61">
        <v>39726</v>
      </c>
      <c r="N851" s="60">
        <v>4.0039999999999996</v>
      </c>
    </row>
    <row r="852" spans="2:14" s="11" customFormat="1" ht="13.15">
      <c r="B852" s="57">
        <v>39719</v>
      </c>
      <c r="C852" s="11">
        <v>3.8919999999999999</v>
      </c>
      <c r="D852" s="58">
        <v>3.589</v>
      </c>
      <c r="E852" s="59">
        <f>VLOOKUP(tblEuroYieldsPivoted[[#This Row],[Date]],$J$7:$K$910,2,FALSE)</f>
        <v>4.4710000000000001</v>
      </c>
      <c r="F852" s="60">
        <f t="shared" si="13"/>
        <v>4.0270000000000001</v>
      </c>
      <c r="G852" s="11">
        <v>4.2649999999999997</v>
      </c>
      <c r="J852" s="61">
        <v>38781</v>
      </c>
      <c r="K852" s="60">
        <v>3.512</v>
      </c>
      <c r="M852" s="61">
        <v>39719</v>
      </c>
      <c r="N852" s="60">
        <v>4.0270000000000001</v>
      </c>
    </row>
    <row r="853" spans="2:14" s="11" customFormat="1" ht="13.15">
      <c r="B853" s="57">
        <v>39712</v>
      </c>
      <c r="C853" s="11">
        <v>4.1589999999999998</v>
      </c>
      <c r="D853" s="58">
        <v>3.8919999999999999</v>
      </c>
      <c r="E853" s="59">
        <f>VLOOKUP(tblEuroYieldsPivoted[[#This Row],[Date]],$J$7:$K$910,2,FALSE)</f>
        <v>4.6989999999999998</v>
      </c>
      <c r="F853" s="60">
        <f t="shared" si="13"/>
        <v>4.2389999999999999</v>
      </c>
      <c r="G853" s="11">
        <v>4.556</v>
      </c>
      <c r="J853" s="61">
        <v>38774</v>
      </c>
      <c r="K853" s="60">
        <v>3.4540000000000002</v>
      </c>
      <c r="M853" s="61">
        <v>39712</v>
      </c>
      <c r="N853" s="60">
        <v>4.2389999999999999</v>
      </c>
    </row>
    <row r="854" spans="2:14" s="11" customFormat="1" ht="13.15">
      <c r="B854" s="57">
        <v>39705</v>
      </c>
      <c r="C854" s="11">
        <v>4.3869999999999996</v>
      </c>
      <c r="D854" s="58">
        <v>4.1390000000000002</v>
      </c>
      <c r="E854" s="59">
        <f>VLOOKUP(tblEuroYieldsPivoted[[#This Row],[Date]],$J$7:$K$910,2,FALSE)</f>
        <v>4.8620000000000001</v>
      </c>
      <c r="F854" s="60">
        <f t="shared" si="13"/>
        <v>4.4909999999999997</v>
      </c>
      <c r="G854" s="11">
        <v>4.7450000000000001</v>
      </c>
      <c r="J854" s="61">
        <v>38767</v>
      </c>
      <c r="K854" s="60">
        <v>3.3370000000000002</v>
      </c>
      <c r="M854" s="61">
        <v>39705</v>
      </c>
      <c r="N854" s="60">
        <v>4.4909999999999997</v>
      </c>
    </row>
    <row r="855" spans="2:14" s="11" customFormat="1" ht="13.15">
      <c r="B855" s="57">
        <v>39698</v>
      </c>
      <c r="C855" s="11">
        <v>4.1500000000000004</v>
      </c>
      <c r="D855" s="58">
        <v>3.9849999999999999</v>
      </c>
      <c r="E855" s="59">
        <f>VLOOKUP(tblEuroYieldsPivoted[[#This Row],[Date]],$J$7:$K$910,2,FALSE)</f>
        <v>4.665</v>
      </c>
      <c r="F855" s="60">
        <f t="shared" si="13"/>
        <v>4.2359999999999998</v>
      </c>
      <c r="G855" s="11">
        <v>4.5279999999999996</v>
      </c>
      <c r="J855" s="61">
        <v>38760</v>
      </c>
      <c r="K855" s="60">
        <v>3.2570000000000001</v>
      </c>
      <c r="M855" s="61">
        <v>39698</v>
      </c>
      <c r="N855" s="60">
        <v>4.2359999999999998</v>
      </c>
    </row>
    <row r="856" spans="2:14" s="11" customFormat="1" ht="13.15">
      <c r="B856" s="57">
        <v>39691</v>
      </c>
      <c r="C856" s="11">
        <v>4.1070000000000002</v>
      </c>
      <c r="D856" s="58">
        <v>3.89</v>
      </c>
      <c r="E856" s="59">
        <f>VLOOKUP(tblEuroYieldsPivoted[[#This Row],[Date]],$J$7:$K$910,2,FALSE)</f>
        <v>4.5229999999999997</v>
      </c>
      <c r="F856" s="60">
        <f t="shared" si="13"/>
        <v>4.1120000000000001</v>
      </c>
      <c r="G856" s="11">
        <v>4.4279999999999999</v>
      </c>
      <c r="J856" s="61">
        <v>38753</v>
      </c>
      <c r="K856" s="60">
        <v>3.2879999999999998</v>
      </c>
      <c r="M856" s="61">
        <v>39691</v>
      </c>
      <c r="N856" s="60">
        <v>4.1120000000000001</v>
      </c>
    </row>
    <row r="857" spans="2:14" s="11" customFormat="1" ht="13.15">
      <c r="B857" s="57">
        <v>39684</v>
      </c>
      <c r="C857" s="11">
        <v>4.2590000000000003</v>
      </c>
      <c r="D857" s="58">
        <v>4.1040000000000001</v>
      </c>
      <c r="E857" s="59">
        <f>VLOOKUP(tblEuroYieldsPivoted[[#This Row],[Date]],$J$7:$K$910,2,FALSE)</f>
        <v>4.6859999999999999</v>
      </c>
      <c r="F857" s="60">
        <f t="shared" si="13"/>
        <v>4.3559999999999999</v>
      </c>
      <c r="G857" s="11">
        <v>4.6159999999999997</v>
      </c>
      <c r="J857" s="61">
        <v>38746</v>
      </c>
      <c r="K857" s="60">
        <v>3.3050000000000002</v>
      </c>
      <c r="M857" s="61">
        <v>39684</v>
      </c>
      <c r="N857" s="60">
        <v>4.3559999999999999</v>
      </c>
    </row>
    <row r="858" spans="2:14" s="11" customFormat="1" ht="13.15">
      <c r="B858" s="57">
        <v>39677</v>
      </c>
      <c r="C858" s="11">
        <v>4.2590000000000003</v>
      </c>
      <c r="D858" s="58">
        <v>4.117</v>
      </c>
      <c r="E858" s="59">
        <f>VLOOKUP(tblEuroYieldsPivoted[[#This Row],[Date]],$J$7:$K$910,2,FALSE)</f>
        <v>4.6630000000000003</v>
      </c>
      <c r="F858" s="60">
        <f t="shared" si="13"/>
        <v>4.375</v>
      </c>
      <c r="G858" s="11">
        <v>4.5880000000000001</v>
      </c>
      <c r="J858" s="61">
        <v>38739</v>
      </c>
      <c r="K858" s="60">
        <v>3.2949999999999999</v>
      </c>
      <c r="M858" s="61">
        <v>39677</v>
      </c>
      <c r="N858" s="60">
        <v>4.375</v>
      </c>
    </row>
    <row r="859" spans="2:14" s="11" customFormat="1" ht="13.15">
      <c r="B859" s="57">
        <v>39670</v>
      </c>
      <c r="C859" s="11">
        <v>4.1210000000000004</v>
      </c>
      <c r="D859" s="58">
        <v>3.9950000000000001</v>
      </c>
      <c r="E859" s="59">
        <f>VLOOKUP(tblEuroYieldsPivoted[[#This Row],[Date]],$J$7:$K$910,2,FALSE)</f>
        <v>4.5430000000000001</v>
      </c>
      <c r="F859" s="60">
        <f t="shared" si="13"/>
        <v>4.2089999999999996</v>
      </c>
      <c r="G859" s="11">
        <v>4.508</v>
      </c>
      <c r="J859" s="61">
        <v>38732</v>
      </c>
      <c r="K859" s="60">
        <v>3.194</v>
      </c>
      <c r="M859" s="61">
        <v>39670</v>
      </c>
      <c r="N859" s="60">
        <v>4.2089999999999996</v>
      </c>
    </row>
    <row r="860" spans="2:14" s="11" customFormat="1" ht="13.15">
      <c r="B860" s="57">
        <v>39663</v>
      </c>
      <c r="C860" s="11">
        <v>4.2249999999999996</v>
      </c>
      <c r="D860" s="58">
        <v>4.0780000000000003</v>
      </c>
      <c r="E860" s="59">
        <f>VLOOKUP(tblEuroYieldsPivoted[[#This Row],[Date]],$J$7:$K$910,2,FALSE)</f>
        <v>4.6219999999999999</v>
      </c>
      <c r="F860" s="60">
        <f t="shared" si="13"/>
        <v>4.2930000000000001</v>
      </c>
      <c r="G860" s="11">
        <v>4.548</v>
      </c>
      <c r="J860" s="61">
        <v>38725</v>
      </c>
      <c r="K860" s="60">
        <v>3.0920000000000001</v>
      </c>
      <c r="M860" s="61">
        <v>39663</v>
      </c>
      <c r="N860" s="60">
        <v>4.2930000000000001</v>
      </c>
    </row>
    <row r="861" spans="2:14" s="11" customFormat="1" ht="13.15">
      <c r="B861" s="57">
        <v>39656</v>
      </c>
      <c r="C861" s="11">
        <v>4.4050000000000002</v>
      </c>
      <c r="D861" s="58">
        <v>4.2779999999999996</v>
      </c>
      <c r="E861" s="59">
        <f>VLOOKUP(tblEuroYieldsPivoted[[#This Row],[Date]],$J$7:$K$910,2,FALSE)</f>
        <v>4.8140000000000001</v>
      </c>
      <c r="F861" s="60">
        <f t="shared" si="13"/>
        <v>4.4950000000000001</v>
      </c>
      <c r="G861" s="11">
        <v>4.7709999999999999</v>
      </c>
      <c r="J861" s="61">
        <v>38718</v>
      </c>
      <c r="K861" s="60">
        <v>3.06</v>
      </c>
      <c r="M861" s="61">
        <v>39656</v>
      </c>
      <c r="N861" s="60">
        <v>4.4950000000000001</v>
      </c>
    </row>
    <row r="862" spans="2:14" s="11" customFormat="1" ht="13.15">
      <c r="B862" s="57">
        <v>39649</v>
      </c>
      <c r="C862" s="11">
        <v>4.67</v>
      </c>
      <c r="D862" s="58">
        <v>4.5460000000000003</v>
      </c>
      <c r="E862" s="59">
        <f>VLOOKUP(tblEuroYieldsPivoted[[#This Row],[Date]],$J$7:$K$910,2,FALSE)</f>
        <v>5.0780000000000003</v>
      </c>
      <c r="F862" s="60">
        <f t="shared" si="13"/>
        <v>4.774</v>
      </c>
      <c r="G862" s="11">
        <v>4.9749999999999996</v>
      </c>
      <c r="J862" s="61">
        <v>38711</v>
      </c>
      <c r="K862" s="60">
        <v>3.153</v>
      </c>
      <c r="M862" s="61">
        <v>39649</v>
      </c>
      <c r="N862" s="60">
        <v>4.774</v>
      </c>
    </row>
    <row r="863" spans="2:14" s="11" customFormat="1" ht="13.15">
      <c r="B863" s="57">
        <v>39642</v>
      </c>
      <c r="C863" s="11">
        <v>4.7450000000000001</v>
      </c>
      <c r="D863" s="58">
        <v>4.6059999999999999</v>
      </c>
      <c r="E863" s="59">
        <f>VLOOKUP(tblEuroYieldsPivoted[[#This Row],[Date]],$J$7:$K$910,2,FALSE)</f>
        <v>5.1360000000000001</v>
      </c>
      <c r="F863" s="60">
        <f t="shared" si="13"/>
        <v>4.8369999999999997</v>
      </c>
      <c r="G863" s="11">
        <v>5.0439999999999996</v>
      </c>
      <c r="J863" s="61">
        <v>38704</v>
      </c>
      <c r="K863" s="60">
        <v>3.1749999999999998</v>
      </c>
      <c r="M863" s="61">
        <v>39642</v>
      </c>
      <c r="N863" s="60">
        <v>4.8369999999999997</v>
      </c>
    </row>
    <row r="864" spans="2:14" s="11" customFormat="1" ht="13.15">
      <c r="B864" s="57">
        <v>39635</v>
      </c>
      <c r="C864" s="11">
        <v>4.617</v>
      </c>
      <c r="D864" s="58">
        <v>4.4669999999999996</v>
      </c>
      <c r="E864" s="59">
        <f>VLOOKUP(tblEuroYieldsPivoted[[#This Row],[Date]],$J$7:$K$910,2,FALSE)</f>
        <v>5.0270000000000001</v>
      </c>
      <c r="F864" s="60">
        <f t="shared" si="13"/>
        <v>4.7240000000000002</v>
      </c>
      <c r="G864" s="11">
        <v>4.96</v>
      </c>
      <c r="J864" s="61">
        <v>38697</v>
      </c>
      <c r="K864" s="60">
        <v>3.1139999999999999</v>
      </c>
      <c r="M864" s="61">
        <v>39635</v>
      </c>
      <c r="N864" s="60">
        <v>4.7240000000000002</v>
      </c>
    </row>
    <row r="865" spans="2:14" s="11" customFormat="1" ht="13.15">
      <c r="B865" s="57">
        <v>39628</v>
      </c>
      <c r="C865" s="11">
        <v>4.6139999999999999</v>
      </c>
      <c r="D865" s="58">
        <v>4.4660000000000002</v>
      </c>
      <c r="E865" s="59">
        <f>VLOOKUP(tblEuroYieldsPivoted[[#This Row],[Date]],$J$7:$K$910,2,FALSE)</f>
        <v>5.03</v>
      </c>
      <c r="F865" s="60">
        <f t="shared" si="13"/>
        <v>4.7089999999999996</v>
      </c>
      <c r="G865" s="11">
        <v>4.95</v>
      </c>
      <c r="J865" s="61">
        <v>38690</v>
      </c>
      <c r="K865" s="60">
        <v>3.161</v>
      </c>
      <c r="M865" s="61">
        <v>39628</v>
      </c>
      <c r="N865" s="60">
        <v>4.7089999999999996</v>
      </c>
    </row>
    <row r="866" spans="2:14" s="11" customFormat="1" ht="13.15">
      <c r="B866" s="57">
        <v>39621</v>
      </c>
      <c r="C866" s="11">
        <v>4.657</v>
      </c>
      <c r="D866" s="58">
        <v>4.4800000000000004</v>
      </c>
      <c r="E866" s="59">
        <f>VLOOKUP(tblEuroYieldsPivoted[[#This Row],[Date]],$J$7:$K$910,2,FALSE)</f>
        <v>5.0919999999999996</v>
      </c>
      <c r="F866" s="60">
        <f t="shared" si="13"/>
        <v>4.734</v>
      </c>
      <c r="G866" s="11">
        <v>4.9720000000000004</v>
      </c>
      <c r="J866" s="61">
        <v>38683</v>
      </c>
      <c r="K866" s="60">
        <v>3.0950000000000002</v>
      </c>
      <c r="M866" s="61">
        <v>39621</v>
      </c>
      <c r="N866" s="60">
        <v>4.734</v>
      </c>
    </row>
    <row r="867" spans="2:14" s="11" customFormat="1" ht="13.15">
      <c r="B867" s="57">
        <v>39614</v>
      </c>
      <c r="C867" s="11">
        <v>4.8369999999999997</v>
      </c>
      <c r="D867" s="58">
        <v>4.6740000000000004</v>
      </c>
      <c r="E867" s="59">
        <f>VLOOKUP(tblEuroYieldsPivoted[[#This Row],[Date]],$J$7:$K$910,2,FALSE)</f>
        <v>5.2380000000000004</v>
      </c>
      <c r="F867" s="60">
        <f t="shared" si="13"/>
        <v>4.91</v>
      </c>
      <c r="G867" s="11">
        <v>5.1180000000000003</v>
      </c>
      <c r="J867" s="61">
        <v>38676</v>
      </c>
      <c r="K867" s="60">
        <v>3.1120000000000001</v>
      </c>
      <c r="M867" s="61">
        <v>39614</v>
      </c>
      <c r="N867" s="60">
        <v>4.91</v>
      </c>
    </row>
    <row r="868" spans="2:14" s="11" customFormat="1" ht="13.15">
      <c r="B868" s="57">
        <v>39607</v>
      </c>
      <c r="C868" s="11">
        <v>4.8289999999999997</v>
      </c>
      <c r="D868" s="58">
        <v>4.6619999999999999</v>
      </c>
      <c r="E868" s="59">
        <f>VLOOKUP(tblEuroYieldsPivoted[[#This Row],[Date]],$J$7:$K$910,2,FALSE)</f>
        <v>5.2430000000000003</v>
      </c>
      <c r="F868" s="60">
        <f t="shared" si="13"/>
        <v>4.92</v>
      </c>
      <c r="G868" s="11">
        <v>5.1269999999999998</v>
      </c>
      <c r="J868" s="61">
        <v>38669</v>
      </c>
      <c r="K868" s="60">
        <v>3.2480000000000002</v>
      </c>
      <c r="M868" s="61">
        <v>39607</v>
      </c>
      <c r="N868" s="60">
        <v>4.92</v>
      </c>
    </row>
    <row r="869" spans="2:14" s="11" customFormat="1" ht="13.15">
      <c r="B869" s="57">
        <v>39600</v>
      </c>
      <c r="C869" s="11">
        <v>4.59</v>
      </c>
      <c r="D869" s="58">
        <v>4.4260000000000002</v>
      </c>
      <c r="E869" s="59">
        <f>VLOOKUP(tblEuroYieldsPivoted[[#This Row],[Date]],$J$7:$K$910,2,FALSE)</f>
        <v>4.9210000000000003</v>
      </c>
      <c r="F869" s="60">
        <f t="shared" si="13"/>
        <v>4.6070000000000002</v>
      </c>
      <c r="G869" s="11">
        <v>4.8559999999999999</v>
      </c>
      <c r="J869" s="61">
        <v>38662</v>
      </c>
      <c r="K869" s="60">
        <v>3.2</v>
      </c>
      <c r="M869" s="61">
        <v>39600</v>
      </c>
      <c r="N869" s="60">
        <v>4.6070000000000002</v>
      </c>
    </row>
    <row r="870" spans="2:14" s="11" customFormat="1" ht="13.15">
      <c r="B870" s="57">
        <v>39593</v>
      </c>
      <c r="C870" s="11">
        <v>4.4260000000000002</v>
      </c>
      <c r="D870" s="58">
        <v>4.3019999999999996</v>
      </c>
      <c r="E870" s="59">
        <f>VLOOKUP(tblEuroYieldsPivoted[[#This Row],[Date]],$J$7:$K$910,2,FALSE)</f>
        <v>4.7380000000000004</v>
      </c>
      <c r="F870" s="60">
        <f t="shared" si="13"/>
        <v>4.4889999999999999</v>
      </c>
      <c r="G870" s="11">
        <v>4.649</v>
      </c>
      <c r="J870" s="61">
        <v>38655</v>
      </c>
      <c r="K870" s="60">
        <v>3.1709999999999998</v>
      </c>
      <c r="M870" s="61">
        <v>39593</v>
      </c>
      <c r="N870" s="60">
        <v>4.4889999999999999</v>
      </c>
    </row>
    <row r="871" spans="2:14" s="11" customFormat="1" ht="13.15">
      <c r="B871" s="57">
        <v>39586</v>
      </c>
      <c r="C871" s="11">
        <v>4.2729999999999997</v>
      </c>
      <c r="D871" s="58">
        <v>4.1479999999999997</v>
      </c>
      <c r="E871" s="59">
        <f>VLOOKUP(tblEuroYieldsPivoted[[#This Row],[Date]],$J$7:$K$910,2,FALSE)</f>
        <v>4.577</v>
      </c>
      <c r="F871" s="60">
        <f t="shared" si="13"/>
        <v>4.3339999999999996</v>
      </c>
      <c r="G871" s="11">
        <v>4.4930000000000003</v>
      </c>
      <c r="J871" s="61">
        <v>38648</v>
      </c>
      <c r="K871" s="60">
        <v>3.0659999999999998</v>
      </c>
      <c r="M871" s="61">
        <v>39586</v>
      </c>
      <c r="N871" s="60">
        <v>4.3339999999999996</v>
      </c>
    </row>
    <row r="872" spans="2:14" s="11" customFormat="1" ht="13.15">
      <c r="B872" s="57">
        <v>39579</v>
      </c>
      <c r="C872" s="11">
        <v>4.1470000000000002</v>
      </c>
      <c r="D872" s="58">
        <v>4.0129999999999999</v>
      </c>
      <c r="E872" s="59">
        <f>VLOOKUP(tblEuroYieldsPivoted[[#This Row],[Date]],$J$7:$K$910,2,FALSE)</f>
        <v>4.4580000000000002</v>
      </c>
      <c r="F872" s="60">
        <f t="shared" si="13"/>
        <v>4.2190000000000003</v>
      </c>
      <c r="G872" s="11">
        <v>4.3639999999999999</v>
      </c>
      <c r="J872" s="61">
        <v>38641</v>
      </c>
      <c r="K872" s="60">
        <v>2.88</v>
      </c>
      <c r="M872" s="61">
        <v>39579</v>
      </c>
      <c r="N872" s="60">
        <v>4.2190000000000003</v>
      </c>
    </row>
    <row r="873" spans="2:14" s="11" customFormat="1" ht="13.15">
      <c r="B873" s="57">
        <v>39572</v>
      </c>
      <c r="C873" s="11">
        <v>3.907</v>
      </c>
      <c r="D873" s="58">
        <v>3.7559999999999998</v>
      </c>
      <c r="E873" s="59">
        <f>VLOOKUP(tblEuroYieldsPivoted[[#This Row],[Date]],$J$7:$K$910,2,FALSE)</f>
        <v>4.2359999999999998</v>
      </c>
      <c r="F873" s="60">
        <f t="shared" si="13"/>
        <v>4.0060000000000002</v>
      </c>
      <c r="G873" s="11">
        <v>4.1440000000000001</v>
      </c>
      <c r="J873" s="61">
        <v>38634</v>
      </c>
      <c r="K873" s="60">
        <v>2.9359999999999999</v>
      </c>
      <c r="M873" s="61">
        <v>39572</v>
      </c>
      <c r="N873" s="60">
        <v>4.0060000000000002</v>
      </c>
    </row>
    <row r="874" spans="2:14" s="11" customFormat="1" ht="13.15">
      <c r="B874" s="57">
        <v>39565</v>
      </c>
      <c r="C874" s="11">
        <v>4.1349999999999998</v>
      </c>
      <c r="D874" s="58">
        <v>3.9769999999999999</v>
      </c>
      <c r="E874" s="59">
        <f>VLOOKUP(tblEuroYieldsPivoted[[#This Row],[Date]],$J$7:$K$910,2,FALSE)</f>
        <v>4.3920000000000003</v>
      </c>
      <c r="F874" s="60">
        <f t="shared" si="13"/>
        <v>4.21</v>
      </c>
      <c r="G874" s="11">
        <v>4.2690000000000001</v>
      </c>
      <c r="J874" s="61">
        <v>38627</v>
      </c>
      <c r="K874" s="60">
        <v>2.8279999999999998</v>
      </c>
      <c r="M874" s="61">
        <v>39565</v>
      </c>
      <c r="N874" s="60">
        <v>4.21</v>
      </c>
    </row>
    <row r="875" spans="2:14" s="11" customFormat="1" ht="13.15">
      <c r="B875" s="57">
        <v>39558</v>
      </c>
      <c r="C875" s="11">
        <v>4.1269999999999998</v>
      </c>
      <c r="D875" s="58">
        <v>3.9350000000000001</v>
      </c>
      <c r="E875" s="59">
        <f>VLOOKUP(tblEuroYieldsPivoted[[#This Row],[Date]],$J$7:$K$910,2,FALSE)</f>
        <v>4.4630000000000001</v>
      </c>
      <c r="F875" s="60">
        <f t="shared" si="13"/>
        <v>4.1929999999999996</v>
      </c>
      <c r="G875" s="11">
        <v>4.3099999999999996</v>
      </c>
      <c r="J875" s="61">
        <v>38620</v>
      </c>
      <c r="K875" s="60">
        <v>2.7959999999999998</v>
      </c>
      <c r="M875" s="61">
        <v>39558</v>
      </c>
      <c r="N875" s="60">
        <v>4.1929999999999996</v>
      </c>
    </row>
    <row r="876" spans="2:14" s="11" customFormat="1" ht="13.15">
      <c r="B876" s="57">
        <v>39551</v>
      </c>
      <c r="C876" s="11">
        <v>4.1020000000000003</v>
      </c>
      <c r="D876" s="58">
        <v>3.931</v>
      </c>
      <c r="E876" s="59">
        <f>VLOOKUP(tblEuroYieldsPivoted[[#This Row],[Date]],$J$7:$K$910,2,FALSE)</f>
        <v>4.4470000000000001</v>
      </c>
      <c r="F876" s="60">
        <f t="shared" si="13"/>
        <v>4.1980000000000004</v>
      </c>
      <c r="G876" s="11">
        <v>4.3049999999999997</v>
      </c>
      <c r="J876" s="61">
        <v>38613</v>
      </c>
      <c r="K876" s="60">
        <v>2.6659999999999999</v>
      </c>
      <c r="M876" s="61">
        <v>39551</v>
      </c>
      <c r="N876" s="60">
        <v>4.1980000000000004</v>
      </c>
    </row>
    <row r="877" spans="2:14" s="11" customFormat="1" ht="13.15">
      <c r="B877" s="57">
        <v>39544</v>
      </c>
      <c r="C877" s="11">
        <v>3.8450000000000002</v>
      </c>
      <c r="D877" s="58">
        <v>3.6280000000000001</v>
      </c>
      <c r="E877" s="59">
        <f>VLOOKUP(tblEuroYieldsPivoted[[#This Row],[Date]],$J$7:$K$910,2,FALSE)</f>
        <v>4.1619999999999999</v>
      </c>
      <c r="F877" s="60">
        <f t="shared" si="13"/>
        <v>3.83</v>
      </c>
      <c r="G877" s="11">
        <v>4.0720000000000001</v>
      </c>
      <c r="J877" s="61">
        <v>38606</v>
      </c>
      <c r="K877" s="60">
        <v>2.7069999999999999</v>
      </c>
      <c r="M877" s="61">
        <v>39544</v>
      </c>
      <c r="N877" s="60">
        <v>3.83</v>
      </c>
    </row>
    <row r="878" spans="2:14" s="11" customFormat="1" ht="13.15">
      <c r="B878" s="57">
        <v>39537</v>
      </c>
      <c r="C878" s="11">
        <v>3.8719999999999999</v>
      </c>
      <c r="D878" s="58">
        <v>3.637</v>
      </c>
      <c r="E878" s="59">
        <f>VLOOKUP(tblEuroYieldsPivoted[[#This Row],[Date]],$J$7:$K$910,2,FALSE)</f>
        <v>4.2039999999999997</v>
      </c>
      <c r="F878" s="60">
        <f t="shared" si="13"/>
        <v>3.9</v>
      </c>
      <c r="G878" s="11">
        <v>4.093</v>
      </c>
      <c r="J878" s="61">
        <v>38599</v>
      </c>
      <c r="K878" s="60">
        <v>2.6070000000000002</v>
      </c>
      <c r="M878" s="61">
        <v>39537</v>
      </c>
      <c r="N878" s="60">
        <v>3.9</v>
      </c>
    </row>
    <row r="879" spans="2:14" s="11" customFormat="1" ht="13.15">
      <c r="B879" s="57">
        <v>39530</v>
      </c>
      <c r="C879" s="11">
        <v>3.806</v>
      </c>
      <c r="D879" s="58">
        <v>3.605</v>
      </c>
      <c r="E879" s="59">
        <f>VLOOKUP(tblEuroYieldsPivoted[[#This Row],[Date]],$J$7:$K$910,2,FALSE)</f>
        <v>4.2439999999999998</v>
      </c>
      <c r="F879" s="60">
        <f t="shared" si="13"/>
        <v>3.8730000000000002</v>
      </c>
      <c r="G879" s="11">
        <v>4.0490000000000004</v>
      </c>
      <c r="J879" s="61">
        <v>38592</v>
      </c>
      <c r="K879" s="60">
        <v>2.605</v>
      </c>
      <c r="M879" s="61">
        <v>39530</v>
      </c>
      <c r="N879" s="60">
        <v>3.8730000000000002</v>
      </c>
    </row>
    <row r="880" spans="2:14" s="11" customFormat="1" ht="13.15">
      <c r="B880" s="57">
        <v>39523</v>
      </c>
      <c r="C880" s="11">
        <v>3.601</v>
      </c>
      <c r="D880" s="58">
        <v>3.4129999999999998</v>
      </c>
      <c r="E880" s="59">
        <f>VLOOKUP(tblEuroYieldsPivoted[[#This Row],[Date]],$J$7:$K$910,2,FALSE)</f>
        <v>4.0990000000000002</v>
      </c>
      <c r="F880" s="60">
        <f t="shared" si="13"/>
        <v>3.6909999999999998</v>
      </c>
      <c r="G880" s="11">
        <v>3.88</v>
      </c>
      <c r="J880" s="61">
        <v>38585</v>
      </c>
      <c r="K880" s="60">
        <v>2.7189999999999999</v>
      </c>
      <c r="M880" s="61">
        <v>39523</v>
      </c>
      <c r="N880" s="60">
        <v>3.6909999999999998</v>
      </c>
    </row>
    <row r="881" spans="2:14" s="11" customFormat="1" ht="13.15">
      <c r="B881" s="57">
        <v>39516</v>
      </c>
      <c r="C881" s="11">
        <v>3.5379999999999998</v>
      </c>
      <c r="D881" s="58">
        <v>3.37</v>
      </c>
      <c r="E881" s="59">
        <f>VLOOKUP(tblEuroYieldsPivoted[[#This Row],[Date]],$J$7:$K$910,2,FALSE)</f>
        <v>4.0019999999999998</v>
      </c>
      <c r="F881" s="60">
        <f t="shared" si="13"/>
        <v>3.55</v>
      </c>
      <c r="G881" s="11">
        <v>3.9209999999999998</v>
      </c>
      <c r="J881" s="61">
        <v>38578</v>
      </c>
      <c r="K881" s="60">
        <v>2.72</v>
      </c>
      <c r="M881" s="61">
        <v>39516</v>
      </c>
      <c r="N881" s="60">
        <v>3.55</v>
      </c>
    </row>
    <row r="882" spans="2:14" s="11" customFormat="1" ht="13.15">
      <c r="B882" s="57">
        <v>39509</v>
      </c>
      <c r="C882" s="11">
        <v>3.5430000000000001</v>
      </c>
      <c r="D882" s="58">
        <v>3.371</v>
      </c>
      <c r="E882" s="59">
        <f>VLOOKUP(tblEuroYieldsPivoted[[#This Row],[Date]],$J$7:$K$910,2,FALSE)</f>
        <v>4.01</v>
      </c>
      <c r="F882" s="60">
        <f t="shared" si="13"/>
        <v>3.5670000000000002</v>
      </c>
      <c r="G882" s="11">
        <v>3.903</v>
      </c>
      <c r="J882" s="61">
        <v>38571</v>
      </c>
      <c r="K882" s="60">
        <v>2.8109999999999999</v>
      </c>
      <c r="M882" s="61">
        <v>39509</v>
      </c>
      <c r="N882" s="60">
        <v>3.5670000000000002</v>
      </c>
    </row>
    <row r="883" spans="2:14" s="11" customFormat="1" ht="13.15">
      <c r="B883" s="57">
        <v>39502</v>
      </c>
      <c r="C883" s="11">
        <v>3.5960000000000001</v>
      </c>
      <c r="D883" s="58">
        <v>3.4910000000000001</v>
      </c>
      <c r="E883" s="59">
        <f>VLOOKUP(tblEuroYieldsPivoted[[#This Row],[Date]],$J$7:$K$910,2,FALSE)</f>
        <v>3.8359999999999999</v>
      </c>
      <c r="F883" s="60">
        <f t="shared" si="13"/>
        <v>3.5379999999999998</v>
      </c>
      <c r="G883" s="11">
        <v>3.8279999999999998</v>
      </c>
      <c r="J883" s="61">
        <v>38564</v>
      </c>
      <c r="K883" s="60">
        <v>2.915</v>
      </c>
      <c r="M883" s="61">
        <v>39502</v>
      </c>
      <c r="N883" s="60">
        <v>3.5379999999999998</v>
      </c>
    </row>
    <row r="884" spans="2:14" s="11" customFormat="1" ht="13.15">
      <c r="B884" s="57">
        <v>39495</v>
      </c>
      <c r="C884" s="11">
        <v>3.6640000000000001</v>
      </c>
      <c r="D884" s="58">
        <v>3.5419999999999998</v>
      </c>
      <c r="E884" s="59">
        <f>VLOOKUP(tblEuroYieldsPivoted[[#This Row],[Date]],$J$7:$K$910,2,FALSE)</f>
        <v>3.952</v>
      </c>
      <c r="F884" s="60">
        <f t="shared" si="13"/>
        <v>3.7029999999999998</v>
      </c>
      <c r="G884" s="11">
        <v>3.8380000000000001</v>
      </c>
      <c r="J884" s="61">
        <v>38557</v>
      </c>
      <c r="K884" s="60">
        <v>2.782</v>
      </c>
      <c r="M884" s="61">
        <v>39495</v>
      </c>
      <c r="N884" s="60">
        <v>3.7029999999999998</v>
      </c>
    </row>
    <row r="885" spans="2:14" s="11" customFormat="1" ht="13.15">
      <c r="B885" s="57">
        <v>39488</v>
      </c>
      <c r="C885" s="11">
        <v>3.6179999999999999</v>
      </c>
      <c r="D885" s="58">
        <v>3.5030000000000001</v>
      </c>
      <c r="E885" s="59">
        <f>VLOOKUP(tblEuroYieldsPivoted[[#This Row],[Date]],$J$7:$K$910,2,FALSE)</f>
        <v>3.8279999999999998</v>
      </c>
      <c r="F885" s="60">
        <f t="shared" si="13"/>
        <v>3.6030000000000002</v>
      </c>
      <c r="G885" s="11">
        <v>3.7970000000000002</v>
      </c>
      <c r="J885" s="61">
        <v>38550</v>
      </c>
      <c r="K885" s="60">
        <v>2.7490000000000001</v>
      </c>
      <c r="M885" s="61">
        <v>39488</v>
      </c>
      <c r="N885" s="60">
        <v>3.6030000000000002</v>
      </c>
    </row>
    <row r="886" spans="2:14" s="11" customFormat="1" ht="13.15">
      <c r="B886" s="57">
        <v>39481</v>
      </c>
      <c r="C886" s="11">
        <v>3.4670000000000001</v>
      </c>
      <c r="D886" s="58">
        <v>3.3170000000000002</v>
      </c>
      <c r="E886" s="59">
        <f>VLOOKUP(tblEuroYieldsPivoted[[#This Row],[Date]],$J$7:$K$910,2,FALSE)</f>
        <v>3.7269999999999999</v>
      </c>
      <c r="F886" s="60">
        <f t="shared" si="13"/>
        <v>3.5430000000000001</v>
      </c>
      <c r="G886" s="11">
        <v>3.641</v>
      </c>
      <c r="J886" s="61">
        <v>38543</v>
      </c>
      <c r="K886" s="60">
        <v>2.8069999999999999</v>
      </c>
      <c r="M886" s="61">
        <v>39481</v>
      </c>
      <c r="N886" s="60">
        <v>3.5430000000000001</v>
      </c>
    </row>
    <row r="887" spans="2:14" s="11" customFormat="1" ht="13.15">
      <c r="B887" s="57">
        <v>39474</v>
      </c>
      <c r="C887" s="11">
        <v>3.6520000000000001</v>
      </c>
      <c r="D887" s="58">
        <v>3.5640000000000001</v>
      </c>
      <c r="E887" s="59">
        <f>VLOOKUP(tblEuroYieldsPivoted[[#This Row],[Date]],$J$7:$K$910,2,FALSE)</f>
        <v>3.8170000000000002</v>
      </c>
      <c r="F887" s="60">
        <f t="shared" si="13"/>
        <v>3.702</v>
      </c>
      <c r="G887" s="11">
        <v>3.8290000000000002</v>
      </c>
      <c r="J887" s="61">
        <v>38536</v>
      </c>
      <c r="K887" s="60">
        <v>2.72</v>
      </c>
      <c r="M887" s="61">
        <v>39474</v>
      </c>
      <c r="N887" s="60">
        <v>3.702</v>
      </c>
    </row>
    <row r="888" spans="2:14" s="11" customFormat="1" ht="13.15">
      <c r="B888" s="57">
        <v>39467</v>
      </c>
      <c r="C888" s="11">
        <v>3.7490000000000001</v>
      </c>
      <c r="D888" s="58">
        <v>3.6419999999999999</v>
      </c>
      <c r="E888" s="59">
        <f>VLOOKUP(tblEuroYieldsPivoted[[#This Row],[Date]],$J$7:$K$910,2,FALSE)</f>
        <v>3.8820000000000001</v>
      </c>
      <c r="F888" s="60">
        <f t="shared" si="13"/>
        <v>3.7949999999999999</v>
      </c>
      <c r="G888" s="11">
        <v>3.93</v>
      </c>
      <c r="J888" s="61">
        <v>38529</v>
      </c>
      <c r="K888" s="60">
        <v>2.6619999999999999</v>
      </c>
      <c r="M888" s="61">
        <v>39467</v>
      </c>
      <c r="N888" s="60">
        <v>3.7949999999999999</v>
      </c>
    </row>
    <row r="889" spans="2:14" s="11" customFormat="1" ht="13.15">
      <c r="B889" s="57">
        <v>39460</v>
      </c>
      <c r="C889" s="11">
        <v>3.69</v>
      </c>
      <c r="D889" s="58">
        <v>3.6150000000000002</v>
      </c>
      <c r="E889" s="59">
        <f>VLOOKUP(tblEuroYieldsPivoted[[#This Row],[Date]],$J$7:$K$910,2,FALSE)</f>
        <v>3.8719999999999999</v>
      </c>
      <c r="F889" s="60">
        <f t="shared" si="13"/>
        <v>3.786</v>
      </c>
      <c r="G889" s="11">
        <v>3.88</v>
      </c>
      <c r="J889" s="61">
        <v>38522</v>
      </c>
      <c r="K889" s="60">
        <v>2.637</v>
      </c>
      <c r="M889" s="61">
        <v>39460</v>
      </c>
      <c r="N889" s="60">
        <v>3.786</v>
      </c>
    </row>
    <row r="890" spans="2:14" s="11" customFormat="1" ht="13.15">
      <c r="B890" s="57">
        <v>39453</v>
      </c>
      <c r="C890" s="11">
        <v>3.9279999999999999</v>
      </c>
      <c r="D890" s="58">
        <v>3.8279999999999998</v>
      </c>
      <c r="E890" s="59">
        <f>VLOOKUP(tblEuroYieldsPivoted[[#This Row],[Date]],$J$7:$K$910,2,FALSE)</f>
        <v>4.0810000000000004</v>
      </c>
      <c r="F890" s="60">
        <f t="shared" si="13"/>
        <v>3.9620000000000002</v>
      </c>
      <c r="G890" s="11">
        <v>4.1120000000000001</v>
      </c>
      <c r="J890" s="61">
        <v>38466</v>
      </c>
      <c r="K890" s="60">
        <v>3.01</v>
      </c>
      <c r="M890" s="61">
        <v>39453</v>
      </c>
      <c r="N890" s="60">
        <v>3.9620000000000002</v>
      </c>
    </row>
    <row r="891" spans="2:14" s="11" customFormat="1" ht="13.15">
      <c r="B891" s="57">
        <v>39446</v>
      </c>
      <c r="C891" s="11">
        <v>3.988</v>
      </c>
      <c r="D891" s="58">
        <v>3.92</v>
      </c>
      <c r="E891" s="59">
        <f>VLOOKUP(tblEuroYieldsPivoted[[#This Row],[Date]],$J$7:$K$910,2,FALSE)</f>
        <v>4.1120000000000001</v>
      </c>
      <c r="F891" s="60">
        <f t="shared" si="13"/>
        <v>3.9889999999999999</v>
      </c>
      <c r="G891" s="11">
        <v>4.1840000000000002</v>
      </c>
      <c r="J891" s="61">
        <v>38459</v>
      </c>
      <c r="K891" s="60">
        <v>3.01</v>
      </c>
      <c r="M891" s="61">
        <v>39446</v>
      </c>
      <c r="N891" s="60">
        <v>3.9889999999999999</v>
      </c>
    </row>
    <row r="892" spans="2:14" s="11" customFormat="1" ht="13.15">
      <c r="B892" s="57">
        <v>39439</v>
      </c>
      <c r="C892" s="11">
        <v>4.2359999999999998</v>
      </c>
      <c r="D892" s="58">
        <v>4.1680000000000001</v>
      </c>
      <c r="E892" s="59">
        <f>VLOOKUP(tblEuroYieldsPivoted[[#This Row],[Date]],$J$7:$K$910,2,FALSE)</f>
        <v>4.33</v>
      </c>
      <c r="F892" s="60">
        <f t="shared" si="13"/>
        <v>4.242</v>
      </c>
      <c r="G892" s="11">
        <v>4.3769999999999998</v>
      </c>
      <c r="J892" s="61">
        <v>38452</v>
      </c>
      <c r="K892" s="60">
        <v>2.851</v>
      </c>
      <c r="M892" s="61">
        <v>39439</v>
      </c>
      <c r="N892" s="60">
        <v>4.242</v>
      </c>
    </row>
    <row r="893" spans="2:14" s="11" customFormat="1" ht="13.15">
      <c r="B893" s="57">
        <v>39432</v>
      </c>
      <c r="C893" s="11">
        <v>4.1360000000000001</v>
      </c>
      <c r="D893" s="58">
        <v>4.08</v>
      </c>
      <c r="E893" s="59">
        <f>VLOOKUP(tblEuroYieldsPivoted[[#This Row],[Date]],$J$7:$K$910,2,FALSE)</f>
        <v>4.3259999999999996</v>
      </c>
      <c r="F893" s="60">
        <f t="shared" si="13"/>
        <v>4.2240000000000002</v>
      </c>
      <c r="G893" s="11">
        <v>4.2750000000000004</v>
      </c>
      <c r="J893" s="61">
        <v>38445</v>
      </c>
      <c r="K893" s="60">
        <v>2.9060000000000001</v>
      </c>
      <c r="M893" s="61">
        <v>39432</v>
      </c>
      <c r="N893" s="60">
        <v>4.2240000000000002</v>
      </c>
    </row>
    <row r="894" spans="2:14" s="11" customFormat="1" ht="13.15">
      <c r="B894" s="57">
        <v>39425</v>
      </c>
      <c r="C894" s="11">
        <v>4.173</v>
      </c>
      <c r="D894" s="58">
        <v>4.09</v>
      </c>
      <c r="E894" s="59">
        <f>VLOOKUP(tblEuroYieldsPivoted[[#This Row],[Date]],$J$7:$K$910,2,FALSE)</f>
        <v>4.3620000000000001</v>
      </c>
      <c r="F894" s="60">
        <f t="shared" si="13"/>
        <v>4.2480000000000002</v>
      </c>
      <c r="G894" s="11">
        <v>4.3129999999999997</v>
      </c>
      <c r="J894" s="61">
        <v>38438</v>
      </c>
      <c r="K894" s="60">
        <v>2.9670000000000001</v>
      </c>
      <c r="M894" s="61">
        <v>39425</v>
      </c>
      <c r="N894" s="60">
        <v>4.2480000000000002</v>
      </c>
    </row>
    <row r="895" spans="2:14" s="11" customFormat="1" ht="13.15">
      <c r="B895" s="57">
        <v>39418</v>
      </c>
      <c r="C895" s="11">
        <v>3.9740000000000002</v>
      </c>
      <c r="D895" s="58">
        <v>3.875</v>
      </c>
      <c r="E895" s="59">
        <f>VLOOKUP(tblEuroYieldsPivoted[[#This Row],[Date]],$J$7:$K$910,2,FALSE)</f>
        <v>4.2290000000000001</v>
      </c>
      <c r="F895" s="60">
        <f t="shared" si="13"/>
        <v>4.1399999999999997</v>
      </c>
      <c r="G895" s="11">
        <v>4.1139999999999999</v>
      </c>
      <c r="J895" s="61">
        <v>38431</v>
      </c>
      <c r="K895" s="60">
        <v>3.1019999999999999</v>
      </c>
      <c r="M895" s="61">
        <v>39418</v>
      </c>
      <c r="N895" s="60">
        <v>4.1399999999999997</v>
      </c>
    </row>
    <row r="896" spans="2:14" s="11" customFormat="1" ht="13.15">
      <c r="B896" s="57">
        <v>39411</v>
      </c>
      <c r="C896" s="11">
        <v>3.9449999999999998</v>
      </c>
      <c r="D896" s="58">
        <v>3.8380000000000001</v>
      </c>
      <c r="E896" s="59">
        <f>VLOOKUP(tblEuroYieldsPivoted[[#This Row],[Date]],$J$7:$K$910,2,FALSE)</f>
        <v>4.1840000000000002</v>
      </c>
      <c r="F896" s="60">
        <f t="shared" si="13"/>
        <v>4.093</v>
      </c>
      <c r="G896" s="11">
        <v>4.1280000000000001</v>
      </c>
      <c r="J896" s="61">
        <v>38424</v>
      </c>
      <c r="K896" s="60">
        <v>3.0739999999999998</v>
      </c>
      <c r="M896" s="61">
        <v>39411</v>
      </c>
      <c r="N896" s="60">
        <v>4.093</v>
      </c>
    </row>
    <row r="897" spans="2:14" s="11" customFormat="1" ht="13.15">
      <c r="B897" s="57">
        <v>39404</v>
      </c>
      <c r="C897" s="11">
        <v>3.8380000000000001</v>
      </c>
      <c r="D897" s="58">
        <v>3.738</v>
      </c>
      <c r="E897" s="59">
        <f>VLOOKUP(tblEuroYieldsPivoted[[#This Row],[Date]],$J$7:$K$910,2,FALSE)</f>
        <v>4.0730000000000004</v>
      </c>
      <c r="F897" s="60">
        <f t="shared" si="13"/>
        <v>3.93</v>
      </c>
      <c r="G897" s="11">
        <v>4.048</v>
      </c>
      <c r="J897" s="61">
        <v>38417</v>
      </c>
      <c r="K897" s="60">
        <v>3.0339999999999998</v>
      </c>
      <c r="M897" s="61">
        <v>39404</v>
      </c>
      <c r="N897" s="60">
        <v>3.93</v>
      </c>
    </row>
    <row r="898" spans="2:14" s="11" customFormat="1" ht="13.15">
      <c r="B898" s="57">
        <v>39397</v>
      </c>
      <c r="C898" s="11">
        <v>3.99</v>
      </c>
      <c r="D898" s="58">
        <v>3.8839999999999999</v>
      </c>
      <c r="E898" s="59">
        <f>VLOOKUP(tblEuroYieldsPivoted[[#This Row],[Date]],$J$7:$K$910,2,FALSE)</f>
        <v>4.1100000000000003</v>
      </c>
      <c r="F898" s="60">
        <f t="shared" si="13"/>
        <v>4.0330000000000004</v>
      </c>
      <c r="G898" s="11">
        <v>4.1269999999999998</v>
      </c>
      <c r="J898" s="61">
        <v>38410</v>
      </c>
      <c r="K898" s="60">
        <v>2.9980000000000002</v>
      </c>
      <c r="M898" s="61">
        <v>39397</v>
      </c>
      <c r="N898" s="60">
        <v>4.0330000000000004</v>
      </c>
    </row>
    <row r="899" spans="2:14" s="11" customFormat="1" ht="13.15">
      <c r="B899" s="57">
        <v>39390</v>
      </c>
      <c r="C899" s="11">
        <v>3.988</v>
      </c>
      <c r="D899" s="58">
        <v>3.9220000000000002</v>
      </c>
      <c r="E899" s="59">
        <f>VLOOKUP(tblEuroYieldsPivoted[[#This Row],[Date]],$J$7:$K$910,2,FALSE)</f>
        <v>4.1020000000000003</v>
      </c>
      <c r="F899" s="60">
        <f t="shared" si="13"/>
        <v>4.0259999999999998</v>
      </c>
      <c r="G899" s="11">
        <v>4.1340000000000003</v>
      </c>
      <c r="J899" s="61">
        <v>38403</v>
      </c>
      <c r="K899" s="60">
        <v>3.0510000000000002</v>
      </c>
      <c r="M899" s="61">
        <v>39390</v>
      </c>
      <c r="N899" s="60">
        <v>4.0259999999999998</v>
      </c>
    </row>
    <row r="900" spans="2:14" s="11" customFormat="1" ht="13.15">
      <c r="B900" s="57">
        <v>39383</v>
      </c>
      <c r="C900" s="11">
        <v>4.1100000000000003</v>
      </c>
      <c r="D900" s="58">
        <v>4.0650000000000004</v>
      </c>
      <c r="E900" s="59">
        <f>VLOOKUP(tblEuroYieldsPivoted[[#This Row],[Date]],$J$7:$K$910,2,FALSE)</f>
        <v>4.2080000000000002</v>
      </c>
      <c r="F900" s="60">
        <f t="shared" si="13"/>
        <v>4.133</v>
      </c>
      <c r="G900" s="11">
        <v>4.2460000000000004</v>
      </c>
      <c r="J900" s="61">
        <v>38396</v>
      </c>
      <c r="K900" s="60">
        <v>3.0680000000000001</v>
      </c>
      <c r="M900" s="61">
        <v>39383</v>
      </c>
      <c r="N900" s="60">
        <v>4.133</v>
      </c>
    </row>
    <row r="901" spans="2:14" s="11" customFormat="1" ht="13.15">
      <c r="B901" s="57">
        <v>39376</v>
      </c>
      <c r="C901" s="11">
        <v>4.0659999999999998</v>
      </c>
      <c r="D901" s="58">
        <v>4.032</v>
      </c>
      <c r="E901" s="59">
        <f>VLOOKUP(tblEuroYieldsPivoted[[#This Row],[Date]],$J$7:$K$910,2,FALSE)</f>
        <v>4.1959999999999997</v>
      </c>
      <c r="F901" s="60">
        <f t="shared" si="13"/>
        <v>4.1269999999999998</v>
      </c>
      <c r="G901" s="11">
        <v>4.1740000000000004</v>
      </c>
      <c r="J901" s="61">
        <v>38389</v>
      </c>
      <c r="K901" s="60">
        <v>2.8740000000000001</v>
      </c>
      <c r="M901" s="61">
        <v>39376</v>
      </c>
      <c r="N901" s="60">
        <v>4.1269999999999998</v>
      </c>
    </row>
    <row r="902" spans="2:14" s="11" customFormat="1" ht="13.15">
      <c r="B902" s="57">
        <v>39369</v>
      </c>
      <c r="C902" s="11">
        <v>4.2270000000000003</v>
      </c>
      <c r="D902" s="58">
        <v>4.1909999999999998</v>
      </c>
      <c r="E902" s="59">
        <f>VLOOKUP(tblEuroYieldsPivoted[[#This Row],[Date]],$J$7:$K$910,2,FALSE)</f>
        <v>4.2430000000000003</v>
      </c>
      <c r="F902" s="60" t="e">
        <f t="shared" si="13"/>
        <v>#N/A</v>
      </c>
      <c r="G902" s="11">
        <v>4.3280000000000003</v>
      </c>
      <c r="J902" s="61">
        <v>38382</v>
      </c>
      <c r="K902" s="60">
        <v>2.919</v>
      </c>
    </row>
    <row r="903" spans="2:14" s="11" customFormat="1" ht="13.15">
      <c r="B903" s="57">
        <v>39362</v>
      </c>
      <c r="C903" s="11">
        <v>4.3129999999999997</v>
      </c>
      <c r="D903" s="58">
        <v>4.2050000000000001</v>
      </c>
      <c r="E903" s="59">
        <f>VLOOKUP(tblEuroYieldsPivoted[[#This Row],[Date]],$J$7:$K$910,2,FALSE)</f>
        <v>4.4720000000000004</v>
      </c>
      <c r="F903" s="60" t="e">
        <f t="shared" si="13"/>
        <v>#N/A</v>
      </c>
      <c r="G903" s="11">
        <v>4.391</v>
      </c>
      <c r="J903" s="61">
        <v>38375</v>
      </c>
      <c r="K903" s="60">
        <v>2.9159999999999999</v>
      </c>
    </row>
    <row r="904" spans="2:14" s="11" customFormat="1" ht="13.15">
      <c r="B904" s="57">
        <v>39355</v>
      </c>
      <c r="C904" s="11">
        <v>4.1609999999999996</v>
      </c>
      <c r="D904" s="58">
        <v>4.12</v>
      </c>
      <c r="E904" s="59">
        <f>VLOOKUP(tblEuroYieldsPivoted[[#This Row],[Date]],$J$7:$K$910,2,FALSE)</f>
        <v>4.3250000000000002</v>
      </c>
      <c r="F904" s="60" t="e">
        <f t="shared" si="13"/>
        <v>#N/A</v>
      </c>
      <c r="G904" s="11">
        <v>4.2679999999999998</v>
      </c>
      <c r="J904" s="61">
        <v>38368</v>
      </c>
      <c r="K904" s="60">
        <v>2.9260000000000002</v>
      </c>
    </row>
    <row r="905" spans="2:14" s="11" customFormat="1" ht="13.15">
      <c r="B905" s="57">
        <v>39348</v>
      </c>
      <c r="C905" s="11">
        <v>4.266</v>
      </c>
      <c r="D905" s="58">
        <v>4.1950000000000003</v>
      </c>
      <c r="E905" s="59">
        <f>VLOOKUP(tblEuroYieldsPivoted[[#This Row],[Date]],$J$7:$K$910,2,FALSE)</f>
        <v>4.3410000000000002</v>
      </c>
      <c r="F905" s="60" t="e">
        <f t="shared" ref="F905:F968" si="14">VLOOKUP(B905,$M$8:$N$901,2,FALSE)</f>
        <v>#N/A</v>
      </c>
      <c r="G905" s="11">
        <v>4.3630000000000004</v>
      </c>
      <c r="J905" s="61">
        <v>38361</v>
      </c>
      <c r="K905" s="60">
        <v>2.9260000000000002</v>
      </c>
    </row>
    <row r="906" spans="2:14" s="11" customFormat="1" ht="13.15">
      <c r="B906" s="57">
        <v>39341</v>
      </c>
      <c r="C906" s="11">
        <v>4.282</v>
      </c>
      <c r="D906" s="58">
        <v>4.24</v>
      </c>
      <c r="E906" s="59">
        <f>VLOOKUP(tblEuroYieldsPivoted[[#This Row],[Date]],$J$7:$K$910,2,FALSE)</f>
        <v>4.3680000000000003</v>
      </c>
      <c r="F906" s="60" t="e">
        <f t="shared" si="14"/>
        <v>#N/A</v>
      </c>
      <c r="G906" s="11">
        <v>4.359</v>
      </c>
      <c r="J906" s="61">
        <v>38354</v>
      </c>
      <c r="K906" s="60">
        <v>2.988</v>
      </c>
    </row>
    <row r="907" spans="2:14" s="11" customFormat="1" ht="13.15">
      <c r="B907" s="57">
        <v>39334</v>
      </c>
      <c r="C907" s="11">
        <v>4.1429999999999998</v>
      </c>
      <c r="D907" s="58">
        <v>4.0679999999999996</v>
      </c>
      <c r="E907" s="59">
        <f>VLOOKUP(tblEuroYieldsPivoted[[#This Row],[Date]],$J$7:$K$910,2,FALSE)</f>
        <v>4.2720000000000002</v>
      </c>
      <c r="F907" s="60" t="e">
        <f t="shared" si="14"/>
        <v>#N/A</v>
      </c>
      <c r="G907" s="11">
        <v>4.2670000000000003</v>
      </c>
      <c r="J907" s="61">
        <v>38347</v>
      </c>
      <c r="K907" s="60">
        <v>3.0430000000000001</v>
      </c>
    </row>
    <row r="908" spans="2:14" s="11" customFormat="1" ht="13.15">
      <c r="B908" s="57">
        <v>39327</v>
      </c>
      <c r="C908" s="11">
        <v>4.1360000000000001</v>
      </c>
      <c r="D908" s="58">
        <v>4.1040000000000001</v>
      </c>
      <c r="E908" s="59">
        <f>VLOOKUP(tblEuroYieldsPivoted[[#This Row],[Date]],$J$7:$K$910,2,FALSE)</f>
        <v>4.1779999999999999</v>
      </c>
      <c r="F908" s="60" t="e">
        <f t="shared" si="14"/>
        <v>#N/A</v>
      </c>
      <c r="G908" s="11">
        <v>4.282</v>
      </c>
      <c r="J908" s="61">
        <v>38340</v>
      </c>
      <c r="K908" s="60">
        <v>2.964</v>
      </c>
    </row>
    <row r="909" spans="2:14" s="11" customFormat="1" ht="13.15">
      <c r="B909" s="57">
        <v>39320</v>
      </c>
      <c r="C909" s="11">
        <v>4.1239999999999997</v>
      </c>
      <c r="D909" s="58">
        <v>4.0720000000000001</v>
      </c>
      <c r="E909" s="59">
        <f>VLOOKUP(tblEuroYieldsPivoted[[#This Row],[Date]],$J$7:$K$910,2,FALSE)</f>
        <v>4.343</v>
      </c>
      <c r="F909" s="60" t="e">
        <f t="shared" si="14"/>
        <v>#N/A</v>
      </c>
      <c r="G909" s="11">
        <v>4.2729999999999997</v>
      </c>
      <c r="J909" s="61">
        <v>38333</v>
      </c>
      <c r="K909" s="60">
        <v>2.996</v>
      </c>
    </row>
    <row r="910" spans="2:14" s="11" customFormat="1" ht="13.15">
      <c r="B910" s="57">
        <v>39313</v>
      </c>
      <c r="C910" s="11">
        <v>4.1559999999999997</v>
      </c>
      <c r="D910" s="58">
        <v>4.1059999999999999</v>
      </c>
      <c r="E910" s="59">
        <f>VLOOKUP(tblEuroYieldsPivoted[[#This Row],[Date]],$J$7:$K$910,2,FALSE)</f>
        <v>4.3230000000000004</v>
      </c>
      <c r="F910" s="60" t="e">
        <f t="shared" si="14"/>
        <v>#N/A</v>
      </c>
      <c r="G910" s="11">
        <v>4.2859999999999996</v>
      </c>
      <c r="J910" s="61">
        <v>38326</v>
      </c>
      <c r="K910" s="60">
        <v>2.9129999999999998</v>
      </c>
    </row>
    <row r="911" spans="2:14" s="11" customFormat="1" ht="13.15">
      <c r="B911" s="57">
        <v>39306</v>
      </c>
      <c r="C911" s="11">
        <v>4.093</v>
      </c>
      <c r="D911" s="58">
        <v>4.0449999999999999</v>
      </c>
      <c r="E911" s="59">
        <f>VLOOKUP(tblEuroYieldsPivoted[[#This Row],[Date]],$J$7:$K$910,2,FALSE)</f>
        <v>4.2880000000000003</v>
      </c>
      <c r="F911" s="60" t="e">
        <f t="shared" si="14"/>
        <v>#N/A</v>
      </c>
      <c r="G911" s="11">
        <v>4.2220000000000004</v>
      </c>
    </row>
    <row r="912" spans="2:14" s="11" customFormat="1" ht="13.15">
      <c r="B912" s="57">
        <v>39299</v>
      </c>
      <c r="C912" s="11">
        <v>4.3949999999999996</v>
      </c>
      <c r="D912" s="58">
        <v>4.3369999999999997</v>
      </c>
      <c r="E912" s="59">
        <f>VLOOKUP(tblEuroYieldsPivoted[[#This Row],[Date]],$J$7:$K$910,2,FALSE)</f>
        <v>4.4859999999999998</v>
      </c>
      <c r="F912" s="60" t="e">
        <f t="shared" si="14"/>
        <v>#N/A</v>
      </c>
      <c r="G912" s="11">
        <v>4.5110000000000001</v>
      </c>
    </row>
    <row r="913" spans="2:7" s="11" customFormat="1" ht="13.15">
      <c r="B913" s="57">
        <v>39292</v>
      </c>
      <c r="C913" s="11">
        <v>4.3959999999999999</v>
      </c>
      <c r="D913" s="58">
        <v>4.343</v>
      </c>
      <c r="E913" s="59">
        <f>VLOOKUP(tblEuroYieldsPivoted[[#This Row],[Date]],$J$7:$K$910,2,FALSE)</f>
        <v>4.4790000000000001</v>
      </c>
      <c r="F913" s="60" t="e">
        <f t="shared" si="14"/>
        <v>#N/A</v>
      </c>
      <c r="G913" s="11">
        <v>4.524</v>
      </c>
    </row>
    <row r="914" spans="2:7" s="11" customFormat="1" ht="13.15">
      <c r="B914" s="57">
        <v>39285</v>
      </c>
      <c r="C914" s="11">
        <v>4.3120000000000003</v>
      </c>
      <c r="D914" s="58">
        <v>4.2699999999999996</v>
      </c>
      <c r="E914" s="59">
        <f>VLOOKUP(tblEuroYieldsPivoted[[#This Row],[Date]],$J$7:$K$910,2,FALSE)</f>
        <v>4.4800000000000004</v>
      </c>
      <c r="F914" s="60" t="e">
        <f t="shared" si="14"/>
        <v>#N/A</v>
      </c>
      <c r="G914" s="11">
        <v>4.4630000000000001</v>
      </c>
    </row>
    <row r="915" spans="2:7" s="11" customFormat="1" ht="13.15">
      <c r="B915" s="57">
        <v>39278</v>
      </c>
      <c r="C915" s="11">
        <v>4.5810000000000004</v>
      </c>
      <c r="D915" s="58">
        <v>4.5469999999999997</v>
      </c>
      <c r="E915" s="59">
        <f>VLOOKUP(tblEuroYieldsPivoted[[#This Row],[Date]],$J$7:$K$910,2,FALSE)</f>
        <v>4.5659999999999998</v>
      </c>
      <c r="F915" s="60" t="e">
        <f t="shared" si="14"/>
        <v>#N/A</v>
      </c>
      <c r="G915" s="11">
        <v>4.67</v>
      </c>
    </row>
    <row r="916" spans="2:7" s="11" customFormat="1" ht="13.15">
      <c r="B916" s="57">
        <v>39271</v>
      </c>
      <c r="C916" s="11">
        <v>4.641</v>
      </c>
      <c r="D916" s="58">
        <v>4.5810000000000004</v>
      </c>
      <c r="E916" s="59">
        <f>VLOOKUP(tblEuroYieldsPivoted[[#This Row],[Date]],$J$7:$K$910,2,FALSE)</f>
        <v>4.718</v>
      </c>
      <c r="F916" s="60" t="e">
        <f t="shared" si="14"/>
        <v>#N/A</v>
      </c>
      <c r="G916" s="11">
        <v>4.7249999999999996</v>
      </c>
    </row>
    <row r="917" spans="2:7" s="11" customFormat="1" ht="13.15">
      <c r="B917" s="57">
        <v>39264</v>
      </c>
      <c r="C917" s="11">
        <v>4.6760000000000002</v>
      </c>
      <c r="D917" s="58">
        <v>4.5869999999999997</v>
      </c>
      <c r="E917" s="59">
        <f>VLOOKUP(tblEuroYieldsPivoted[[#This Row],[Date]],$J$7:$K$910,2,FALSE)</f>
        <v>4.7489999999999997</v>
      </c>
      <c r="F917" s="60" t="e">
        <f t="shared" si="14"/>
        <v>#N/A</v>
      </c>
      <c r="G917" s="11">
        <v>4.7119999999999997</v>
      </c>
    </row>
    <row r="918" spans="2:7" s="11" customFormat="1" ht="13.15">
      <c r="B918" s="57">
        <v>39257</v>
      </c>
      <c r="C918" s="11">
        <v>4.5910000000000002</v>
      </c>
      <c r="D918" s="58">
        <v>4.4980000000000002</v>
      </c>
      <c r="E918" s="59">
        <f>VLOOKUP(tblEuroYieldsPivoted[[#This Row],[Date]],$J$7:$K$910,2,FALSE)</f>
        <v>4.6120000000000001</v>
      </c>
      <c r="F918" s="60" t="e">
        <f t="shared" si="14"/>
        <v>#N/A</v>
      </c>
      <c r="G918" s="11">
        <v>4.6369999999999996</v>
      </c>
    </row>
    <row r="919" spans="2:7" s="11" customFormat="1" ht="13.15">
      <c r="B919" s="57">
        <v>39250</v>
      </c>
      <c r="C919" s="11">
        <v>4.63</v>
      </c>
      <c r="D919" s="58">
        <v>4.5780000000000003</v>
      </c>
      <c r="E919" s="59">
        <f>VLOOKUP(tblEuroYieldsPivoted[[#This Row],[Date]],$J$7:$K$910,2,FALSE)</f>
        <v>4.6399999999999997</v>
      </c>
      <c r="F919" s="60" t="e">
        <f t="shared" si="14"/>
        <v>#N/A</v>
      </c>
      <c r="G919" s="11">
        <v>4.6929999999999996</v>
      </c>
    </row>
    <row r="920" spans="2:7" s="11" customFormat="1" ht="13.15">
      <c r="B920" s="57">
        <v>39243</v>
      </c>
      <c r="C920" s="11">
        <v>4.6100000000000003</v>
      </c>
      <c r="D920" s="58">
        <v>4.5620000000000003</v>
      </c>
      <c r="E920" s="59">
        <f>VLOOKUP(tblEuroYieldsPivoted[[#This Row],[Date]],$J$7:$K$910,2,FALSE)</f>
        <v>4.6900000000000004</v>
      </c>
      <c r="F920" s="60" t="e">
        <f t="shared" si="14"/>
        <v>#N/A</v>
      </c>
      <c r="G920" s="11">
        <v>4.6879999999999997</v>
      </c>
    </row>
    <row r="921" spans="2:7" s="11" customFormat="1" ht="13.15">
      <c r="B921" s="57">
        <v>39236</v>
      </c>
      <c r="C921" s="11">
        <v>4.53</v>
      </c>
      <c r="D921" s="58">
        <v>4.51</v>
      </c>
      <c r="E921" s="59">
        <f>VLOOKUP(tblEuroYieldsPivoted[[#This Row],[Date]],$J$7:$K$910,2,FALSE)</f>
        <v>4.5910000000000002</v>
      </c>
      <c r="F921" s="60" t="e">
        <f t="shared" si="14"/>
        <v>#N/A</v>
      </c>
      <c r="G921" s="11">
        <v>4.5990000000000002</v>
      </c>
    </row>
    <row r="922" spans="2:7" s="11" customFormat="1" ht="13.15">
      <c r="B922" s="57">
        <v>39229</v>
      </c>
      <c r="C922" s="11">
        <v>4.43</v>
      </c>
      <c r="D922" s="58">
        <v>4.4039999999999999</v>
      </c>
      <c r="E922" s="59">
        <f>VLOOKUP(tblEuroYieldsPivoted[[#This Row],[Date]],$J$7:$K$910,2,FALSE)</f>
        <v>4.5460000000000003</v>
      </c>
      <c r="F922" s="60" t="e">
        <f t="shared" si="14"/>
        <v>#N/A</v>
      </c>
      <c r="G922" s="11">
        <v>4.5060000000000002</v>
      </c>
    </row>
    <row r="923" spans="2:7" s="11" customFormat="1" ht="13.15">
      <c r="B923" s="57">
        <v>39222</v>
      </c>
      <c r="C923" s="11">
        <v>4.3499999999999996</v>
      </c>
      <c r="D923" s="58">
        <v>4.3330000000000002</v>
      </c>
      <c r="E923" s="59">
        <f>VLOOKUP(tblEuroYieldsPivoted[[#This Row],[Date]],$J$7:$K$910,2,FALSE)</f>
        <v>4.4580000000000002</v>
      </c>
      <c r="F923" s="60" t="e">
        <f t="shared" si="14"/>
        <v>#N/A</v>
      </c>
      <c r="G923" s="11">
        <v>4.431</v>
      </c>
    </row>
    <row r="924" spans="2:7" s="11" customFormat="1" ht="13.15">
      <c r="B924" s="57">
        <v>39215</v>
      </c>
      <c r="C924" s="11">
        <v>4.3099999999999996</v>
      </c>
      <c r="D924" s="58">
        <v>4.2949999999999999</v>
      </c>
      <c r="E924" s="59">
        <f>VLOOKUP(tblEuroYieldsPivoted[[#This Row],[Date]],$J$7:$K$910,2,FALSE)</f>
        <v>4.3860000000000001</v>
      </c>
      <c r="F924" s="60" t="e">
        <f t="shared" si="14"/>
        <v>#N/A</v>
      </c>
      <c r="G924" s="11">
        <v>4.3890000000000002</v>
      </c>
    </row>
    <row r="925" spans="2:7" s="11" customFormat="1" ht="13.15">
      <c r="B925" s="57">
        <v>39208</v>
      </c>
      <c r="C925" s="11">
        <v>4.1900000000000004</v>
      </c>
      <c r="D925" s="58">
        <v>4.1740000000000004</v>
      </c>
      <c r="E925" s="59">
        <f>VLOOKUP(tblEuroYieldsPivoted[[#This Row],[Date]],$J$7:$K$910,2,FALSE)</f>
        <v>4.2910000000000004</v>
      </c>
      <c r="F925" s="60" t="e">
        <f t="shared" si="14"/>
        <v>#N/A</v>
      </c>
      <c r="G925" s="11">
        <v>4.2679999999999998</v>
      </c>
    </row>
    <row r="926" spans="2:7" s="11" customFormat="1" ht="13.15">
      <c r="B926" s="57">
        <v>39201</v>
      </c>
      <c r="C926" s="11">
        <v>4.21</v>
      </c>
      <c r="D926" s="58">
        <v>4.1989999999999998</v>
      </c>
      <c r="E926" s="59">
        <f>VLOOKUP(tblEuroYieldsPivoted[[#This Row],[Date]],$J$7:$K$910,2,FALSE)</f>
        <v>4.2670000000000003</v>
      </c>
      <c r="F926" s="60" t="e">
        <f t="shared" si="14"/>
        <v>#N/A</v>
      </c>
      <c r="G926" s="11">
        <v>4.28</v>
      </c>
    </row>
    <row r="927" spans="2:7" s="11" customFormat="1" ht="13.15">
      <c r="B927" s="57">
        <v>39194</v>
      </c>
      <c r="C927" s="11">
        <v>4.202</v>
      </c>
      <c r="D927" s="58">
        <v>4.1959999999999997</v>
      </c>
      <c r="E927" s="59">
        <f>VLOOKUP(tblEuroYieldsPivoted[[#This Row],[Date]],$J$7:$K$910,2,FALSE)</f>
        <v>4.2789999999999999</v>
      </c>
      <c r="F927" s="60" t="e">
        <f t="shared" si="14"/>
        <v>#N/A</v>
      </c>
      <c r="G927" s="11">
        <v>4.2789999999999999</v>
      </c>
    </row>
    <row r="928" spans="2:7" s="11" customFormat="1" ht="13.15">
      <c r="B928" s="57">
        <v>39187</v>
      </c>
      <c r="C928" s="11">
        <v>4.17</v>
      </c>
      <c r="D928" s="58">
        <v>4.1390000000000002</v>
      </c>
      <c r="E928" s="59">
        <f>VLOOKUP(tblEuroYieldsPivoted[[#This Row],[Date]],$J$7:$K$910,2,FALSE)</f>
        <v>4.2489999999999997</v>
      </c>
      <c r="F928" s="60" t="e">
        <f t="shared" si="14"/>
        <v>#N/A</v>
      </c>
      <c r="G928" s="11">
        <v>4.2560000000000002</v>
      </c>
    </row>
    <row r="929" spans="2:7" s="11" customFormat="1" ht="13.15">
      <c r="B929" s="57">
        <v>39180</v>
      </c>
      <c r="C929" s="11">
        <v>4.157</v>
      </c>
      <c r="D929" s="58">
        <v>4.1429999999999998</v>
      </c>
      <c r="E929" s="59">
        <f>VLOOKUP(tblEuroYieldsPivoted[[#This Row],[Date]],$J$7:$K$910,2,FALSE)</f>
        <v>4.2729999999999997</v>
      </c>
      <c r="F929" s="60" t="e">
        <f t="shared" si="14"/>
        <v>#N/A</v>
      </c>
      <c r="G929" s="11">
        <v>4.2320000000000002</v>
      </c>
    </row>
    <row r="930" spans="2:7" s="11" customFormat="1" ht="13.15">
      <c r="B930" s="57">
        <v>39173</v>
      </c>
      <c r="C930" s="11">
        <v>4.04</v>
      </c>
      <c r="D930" s="58">
        <v>4.0279999999999996</v>
      </c>
      <c r="E930" s="59">
        <f>VLOOKUP(tblEuroYieldsPivoted[[#This Row],[Date]],$J$7:$K$910,2,FALSE)</f>
        <v>4.149</v>
      </c>
      <c r="F930" s="60" t="e">
        <f t="shared" si="14"/>
        <v>#N/A</v>
      </c>
      <c r="G930" s="11">
        <v>4.12</v>
      </c>
    </row>
    <row r="931" spans="2:7" s="11" customFormat="1" ht="13.15">
      <c r="B931" s="57">
        <v>39166</v>
      </c>
      <c r="C931" s="11">
        <v>4.03</v>
      </c>
      <c r="D931" s="58">
        <v>4.0119999999999996</v>
      </c>
      <c r="E931" s="59">
        <f>VLOOKUP(tblEuroYieldsPivoted[[#This Row],[Date]],$J$7:$K$910,2,FALSE)</f>
        <v>4.1230000000000002</v>
      </c>
      <c r="F931" s="60" t="e">
        <f t="shared" si="14"/>
        <v>#N/A</v>
      </c>
      <c r="G931" s="11">
        <v>4.1159999999999997</v>
      </c>
    </row>
    <row r="932" spans="2:7" s="11" customFormat="1" ht="13.15">
      <c r="B932" s="57">
        <v>39159</v>
      </c>
      <c r="C932" s="11">
        <v>3.94</v>
      </c>
      <c r="D932" s="58">
        <v>3.923</v>
      </c>
      <c r="E932" s="59">
        <f>VLOOKUP(tblEuroYieldsPivoted[[#This Row],[Date]],$J$7:$K$910,2,FALSE)</f>
        <v>4.0739999999999998</v>
      </c>
      <c r="F932" s="60" t="e">
        <f t="shared" si="14"/>
        <v>#N/A</v>
      </c>
      <c r="G932" s="11">
        <v>4.0289999999999999</v>
      </c>
    </row>
    <row r="933" spans="2:7" s="11" customFormat="1" ht="13.15">
      <c r="B933" s="57">
        <v>39152</v>
      </c>
      <c r="C933" s="11">
        <v>3.88</v>
      </c>
      <c r="D933" s="58">
        <v>3.86</v>
      </c>
      <c r="E933" s="59">
        <f>VLOOKUP(tblEuroYieldsPivoted[[#This Row],[Date]],$J$7:$K$910,2,FALSE)</f>
        <v>4.0069999999999997</v>
      </c>
      <c r="F933" s="60" t="e">
        <f t="shared" si="14"/>
        <v>#N/A</v>
      </c>
      <c r="G933" s="11">
        <v>3.9849999999999999</v>
      </c>
    </row>
    <row r="934" spans="2:7" s="11" customFormat="1" ht="13.15">
      <c r="B934" s="57">
        <v>39145</v>
      </c>
      <c r="C934" s="11">
        <v>3.88</v>
      </c>
      <c r="D934" s="58">
        <v>3.8530000000000002</v>
      </c>
      <c r="E934" s="59">
        <f>VLOOKUP(tblEuroYieldsPivoted[[#This Row],[Date]],$J$7:$K$910,2,FALSE)</f>
        <v>4.0220000000000002</v>
      </c>
      <c r="F934" s="60" t="e">
        <f t="shared" si="14"/>
        <v>#N/A</v>
      </c>
      <c r="G934" s="11">
        <v>3.9769999999999999</v>
      </c>
    </row>
    <row r="935" spans="2:7" s="11" customFormat="1" ht="13.15">
      <c r="B935" s="57">
        <v>39138</v>
      </c>
      <c r="C935" s="11">
        <v>3.89</v>
      </c>
      <c r="D935" s="58">
        <v>3.8690000000000002</v>
      </c>
      <c r="E935" s="59">
        <f>VLOOKUP(tblEuroYieldsPivoted[[#This Row],[Date]],$J$7:$K$910,2,FALSE)</f>
        <v>3.9529999999999998</v>
      </c>
      <c r="F935" s="60" t="e">
        <f t="shared" si="14"/>
        <v>#N/A</v>
      </c>
      <c r="G935" s="11">
        <v>3.9729999999999999</v>
      </c>
    </row>
    <row r="936" spans="2:7" s="11" customFormat="1" ht="13.15">
      <c r="B936" s="57">
        <v>39131</v>
      </c>
      <c r="C936" s="11">
        <v>4.0599999999999996</v>
      </c>
      <c r="D936" s="58">
        <v>4.0359999999999996</v>
      </c>
      <c r="E936" s="59">
        <f>VLOOKUP(tblEuroYieldsPivoted[[#This Row],[Date]],$J$7:$K$910,2,FALSE)</f>
        <v>4.093</v>
      </c>
      <c r="F936" s="60" t="e">
        <f t="shared" si="14"/>
        <v>#N/A</v>
      </c>
      <c r="G936" s="11">
        <v>4.1269999999999998</v>
      </c>
    </row>
    <row r="937" spans="2:7" s="11" customFormat="1" ht="13.15">
      <c r="B937" s="57">
        <v>39124</v>
      </c>
      <c r="C937" s="11">
        <v>4</v>
      </c>
      <c r="D937" s="58">
        <v>3.97</v>
      </c>
      <c r="E937" s="59">
        <f>VLOOKUP(tblEuroYieldsPivoted[[#This Row],[Date]],$J$7:$K$910,2,FALSE)</f>
        <v>4.0869999999999997</v>
      </c>
      <c r="F937" s="60" t="e">
        <f t="shared" si="14"/>
        <v>#N/A</v>
      </c>
      <c r="G937" s="11">
        <v>4.0629999999999997</v>
      </c>
    </row>
    <row r="938" spans="2:7" s="11" customFormat="1" ht="13.15">
      <c r="B938" s="57">
        <v>39117</v>
      </c>
      <c r="C938" s="11">
        <v>4</v>
      </c>
      <c r="D938" s="58">
        <v>3.9780000000000002</v>
      </c>
      <c r="E938" s="59">
        <f>VLOOKUP(tblEuroYieldsPivoted[[#This Row],[Date]],$J$7:$K$910,2,FALSE)</f>
        <v>4.13</v>
      </c>
      <c r="F938" s="60" t="e">
        <f t="shared" si="14"/>
        <v>#N/A</v>
      </c>
      <c r="G938" s="11">
        <v>4.0620000000000003</v>
      </c>
    </row>
    <row r="939" spans="2:7" s="11" customFormat="1" ht="13.15">
      <c r="B939" s="57">
        <v>39110</v>
      </c>
      <c r="C939" s="11">
        <v>4.04</v>
      </c>
      <c r="D939" s="58">
        <v>4.0229999999999997</v>
      </c>
      <c r="E939" s="59">
        <f>VLOOKUP(tblEuroYieldsPivoted[[#This Row],[Date]],$J$7:$K$910,2,FALSE)</f>
        <v>4.077</v>
      </c>
      <c r="F939" s="60" t="e">
        <f t="shared" si="14"/>
        <v>#N/A</v>
      </c>
      <c r="G939" s="11">
        <v>4.101</v>
      </c>
    </row>
    <row r="940" spans="2:7" s="11" customFormat="1" ht="13.15">
      <c r="B940" s="57">
        <v>39103</v>
      </c>
      <c r="C940" s="11">
        <v>4.0549999999999997</v>
      </c>
      <c r="D940" s="58">
        <v>4.03</v>
      </c>
      <c r="E940" s="59">
        <f>VLOOKUP(tblEuroYieldsPivoted[[#This Row],[Date]],$J$7:$K$910,2,FALSE)</f>
        <v>4.1440000000000001</v>
      </c>
      <c r="F940" s="60" t="e">
        <f t="shared" si="14"/>
        <v>#N/A</v>
      </c>
      <c r="G940" s="11">
        <v>4.1059999999999999</v>
      </c>
    </row>
    <row r="941" spans="2:7" s="11" customFormat="1" ht="13.15">
      <c r="B941" s="57">
        <v>39096</v>
      </c>
      <c r="C941" s="11">
        <v>4</v>
      </c>
      <c r="D941" s="58">
        <v>3.988</v>
      </c>
      <c r="E941" s="59">
        <f>VLOOKUP(tblEuroYieldsPivoted[[#This Row],[Date]],$J$7:$K$910,2,FALSE)</f>
        <v>4.109</v>
      </c>
      <c r="F941" s="60" t="e">
        <f t="shared" si="14"/>
        <v>#N/A</v>
      </c>
      <c r="G941" s="11">
        <v>4.0620000000000003</v>
      </c>
    </row>
    <row r="942" spans="2:7" s="11" customFormat="1" ht="13.15">
      <c r="B942" s="57">
        <v>39089</v>
      </c>
      <c r="C942" s="11">
        <v>3.97</v>
      </c>
      <c r="D942" s="58">
        <v>3.96</v>
      </c>
      <c r="E942" s="59">
        <f>VLOOKUP(tblEuroYieldsPivoted[[#This Row],[Date]],$J$7:$K$910,2,FALSE)</f>
        <v>4.0910000000000002</v>
      </c>
      <c r="F942" s="60" t="e">
        <f t="shared" si="14"/>
        <v>#N/A</v>
      </c>
      <c r="G942" s="11">
        <v>4.0419999999999998</v>
      </c>
    </row>
    <row r="943" spans="2:7" s="11" customFormat="1" ht="13.15">
      <c r="B943" s="57">
        <v>39082</v>
      </c>
      <c r="C943" s="11">
        <v>3.9009999999999998</v>
      </c>
      <c r="D943" s="58">
        <v>3.899</v>
      </c>
      <c r="E943" s="59">
        <f>VLOOKUP(tblEuroYieldsPivoted[[#This Row],[Date]],$J$7:$K$910,2,FALSE)</f>
        <v>4.0540000000000003</v>
      </c>
      <c r="F943" s="60" t="e">
        <f t="shared" si="14"/>
        <v>#N/A</v>
      </c>
      <c r="G943" s="11">
        <v>3.9889999999999999</v>
      </c>
    </row>
    <row r="944" spans="2:7" s="11" customFormat="1" ht="13.15">
      <c r="B944" s="57">
        <v>39075</v>
      </c>
      <c r="C944" s="11">
        <v>3.94</v>
      </c>
      <c r="D944" s="58">
        <v>3.9279999999999999</v>
      </c>
      <c r="E944" s="59">
        <f>VLOOKUP(tblEuroYieldsPivoted[[#This Row],[Date]],$J$7:$K$910,2,FALSE)</f>
        <v>4.0590000000000002</v>
      </c>
      <c r="F944" s="60" t="e">
        <f t="shared" si="14"/>
        <v>#N/A</v>
      </c>
      <c r="G944" s="11">
        <v>4.0309999999999997</v>
      </c>
    </row>
    <row r="945" spans="2:7" s="11" customFormat="1" ht="13.15">
      <c r="B945" s="57">
        <v>39068</v>
      </c>
      <c r="C945" s="11">
        <v>3.875</v>
      </c>
      <c r="D945" s="58">
        <v>3.8570000000000002</v>
      </c>
      <c r="E945" s="59">
        <f>VLOOKUP(tblEuroYieldsPivoted[[#This Row],[Date]],$J$7:$K$910,2,FALSE)</f>
        <v>4.0030000000000001</v>
      </c>
      <c r="F945" s="60" t="e">
        <f t="shared" si="14"/>
        <v>#N/A</v>
      </c>
      <c r="G945" s="11">
        <v>3.94</v>
      </c>
    </row>
    <row r="946" spans="2:7" s="11" customFormat="1" ht="13.15">
      <c r="B946" s="57">
        <v>39061</v>
      </c>
      <c r="C946" s="11">
        <v>3.8</v>
      </c>
      <c r="D946" s="58">
        <v>3.7850000000000001</v>
      </c>
      <c r="E946" s="59">
        <f>VLOOKUP(tblEuroYieldsPivoted[[#This Row],[Date]],$J$7:$K$910,2,FALSE)</f>
        <v>3.9569999999999999</v>
      </c>
      <c r="F946" s="60" t="e">
        <f t="shared" si="14"/>
        <v>#N/A</v>
      </c>
      <c r="G946" s="11">
        <v>3.899</v>
      </c>
    </row>
    <row r="947" spans="2:7" s="11" customFormat="1" ht="13.15">
      <c r="B947" s="57">
        <v>39054</v>
      </c>
      <c r="C947" s="11">
        <v>3.7</v>
      </c>
      <c r="D947" s="58">
        <v>3.6779999999999999</v>
      </c>
      <c r="E947" s="59">
        <f>VLOOKUP(tblEuroYieldsPivoted[[#This Row],[Date]],$J$7:$K$910,2,FALSE)</f>
        <v>3.8650000000000002</v>
      </c>
      <c r="F947" s="60" t="e">
        <f t="shared" si="14"/>
        <v>#N/A</v>
      </c>
      <c r="G947" s="11">
        <v>3.8090000000000002</v>
      </c>
    </row>
    <row r="948" spans="2:7" s="11" customFormat="1" ht="13.15">
      <c r="B948" s="57">
        <v>39047</v>
      </c>
      <c r="C948" s="11">
        <v>3.65</v>
      </c>
      <c r="D948" s="58">
        <v>3.63</v>
      </c>
      <c r="E948" s="59">
        <f>VLOOKUP(tblEuroYieldsPivoted[[#This Row],[Date]],$J$7:$K$910,2,FALSE)</f>
        <v>3.74</v>
      </c>
      <c r="F948" s="60" t="e">
        <f t="shared" si="14"/>
        <v>#N/A</v>
      </c>
      <c r="G948" s="11">
        <v>3.746</v>
      </c>
    </row>
    <row r="949" spans="2:7" s="11" customFormat="1" ht="13.15">
      <c r="B949" s="57">
        <v>39040</v>
      </c>
      <c r="C949" s="11">
        <v>3.7090000000000001</v>
      </c>
      <c r="D949" s="58">
        <v>3.6930000000000001</v>
      </c>
      <c r="E949" s="59">
        <f>VLOOKUP(tblEuroYieldsPivoted[[#This Row],[Date]],$J$7:$K$910,2,FALSE)</f>
        <v>3.7949999999999999</v>
      </c>
      <c r="F949" s="60" t="e">
        <f t="shared" si="14"/>
        <v>#N/A</v>
      </c>
      <c r="G949" s="11">
        <v>3.8050000000000002</v>
      </c>
    </row>
    <row r="950" spans="2:7" s="11" customFormat="1" ht="13.15">
      <c r="B950" s="57">
        <v>39033</v>
      </c>
      <c r="C950" s="11">
        <v>3.7429999999999999</v>
      </c>
      <c r="D950" s="58">
        <v>3.7229999999999999</v>
      </c>
      <c r="E950" s="59">
        <f>VLOOKUP(tblEuroYieldsPivoted[[#This Row],[Date]],$J$7:$K$910,2,FALSE)</f>
        <v>3.8159999999999998</v>
      </c>
      <c r="F950" s="60" t="e">
        <f t="shared" si="14"/>
        <v>#N/A</v>
      </c>
      <c r="G950" s="11">
        <v>3.8410000000000002</v>
      </c>
    </row>
    <row r="951" spans="2:7" s="11" customFormat="1" ht="13.15">
      <c r="B951" s="57">
        <v>39026</v>
      </c>
      <c r="C951" s="11">
        <v>3.7170000000000001</v>
      </c>
      <c r="D951" s="58">
        <v>3.7109999999999999</v>
      </c>
      <c r="E951" s="59">
        <f>VLOOKUP(tblEuroYieldsPivoted[[#This Row],[Date]],$J$7:$K$910,2,FALSE)</f>
        <v>3.8119999999999998</v>
      </c>
      <c r="F951" s="60" t="e">
        <f t="shared" si="14"/>
        <v>#N/A</v>
      </c>
      <c r="G951" s="11">
        <v>3.8149999999999999</v>
      </c>
    </row>
    <row r="952" spans="2:7" s="11" customFormat="1" ht="13.15">
      <c r="B952" s="57">
        <v>39019</v>
      </c>
      <c r="C952" s="11">
        <v>3.6720000000000002</v>
      </c>
      <c r="D952" s="58">
        <v>3.6739999999999999</v>
      </c>
      <c r="E952" s="59">
        <f>VLOOKUP(tblEuroYieldsPivoted[[#This Row],[Date]],$J$7:$K$910,2,FALSE)</f>
        <v>3.8769999999999998</v>
      </c>
      <c r="F952" s="60" t="e">
        <f t="shared" si="14"/>
        <v>#N/A</v>
      </c>
      <c r="G952" s="11">
        <v>3.7679999999999998</v>
      </c>
    </row>
    <row r="953" spans="2:7" s="11" customFormat="1" ht="13.15">
      <c r="B953" s="57">
        <v>39012</v>
      </c>
      <c r="C953" s="11">
        <v>3.79</v>
      </c>
      <c r="D953" s="58">
        <v>3.786</v>
      </c>
      <c r="E953" s="59">
        <f>VLOOKUP(tblEuroYieldsPivoted[[#This Row],[Date]],$J$7:$K$910,2,FALSE)</f>
        <v>3.9039999999999999</v>
      </c>
      <c r="F953" s="60" t="e">
        <f t="shared" si="14"/>
        <v>#N/A</v>
      </c>
      <c r="G953" s="11">
        <v>3.9</v>
      </c>
    </row>
    <row r="954" spans="2:7" s="11" customFormat="1" ht="13.15">
      <c r="B954" s="57">
        <v>39005</v>
      </c>
      <c r="C954" s="11">
        <v>3.7509999999999999</v>
      </c>
      <c r="D954" s="58">
        <v>3.7309999999999999</v>
      </c>
      <c r="E954" s="59">
        <f>VLOOKUP(tblEuroYieldsPivoted[[#This Row],[Date]],$J$7:$K$910,2,FALSE)</f>
        <v>3.9119999999999999</v>
      </c>
      <c r="F954" s="60" t="e">
        <f t="shared" si="14"/>
        <v>#N/A</v>
      </c>
      <c r="G954" s="11">
        <v>3.8570000000000002</v>
      </c>
    </row>
    <row r="955" spans="2:7" s="11" customFormat="1" ht="13.15">
      <c r="B955" s="57">
        <v>38998</v>
      </c>
      <c r="C955" s="11">
        <v>3.722</v>
      </c>
      <c r="D955" s="58">
        <v>3.7149999999999999</v>
      </c>
      <c r="E955" s="59">
        <f>VLOOKUP(tblEuroYieldsPivoted[[#This Row],[Date]],$J$7:$K$910,2,FALSE)</f>
        <v>3.891</v>
      </c>
      <c r="F955" s="60" t="e">
        <f t="shared" si="14"/>
        <v>#N/A</v>
      </c>
      <c r="G955" s="11">
        <v>3.8340000000000001</v>
      </c>
    </row>
    <row r="956" spans="2:7" s="11" customFormat="1" ht="13.15">
      <c r="B956" s="57">
        <v>38991</v>
      </c>
      <c r="C956" s="11">
        <v>3.6219999999999999</v>
      </c>
      <c r="D956" s="58">
        <v>3.617</v>
      </c>
      <c r="E956" s="59">
        <f>VLOOKUP(tblEuroYieldsPivoted[[#This Row],[Date]],$J$7:$K$910,2,FALSE)</f>
        <v>3.8109999999999999</v>
      </c>
      <c r="F956" s="60" t="e">
        <f t="shared" si="14"/>
        <v>#N/A</v>
      </c>
      <c r="G956" s="11">
        <v>3.7360000000000002</v>
      </c>
    </row>
    <row r="957" spans="2:7" s="11" customFormat="1" ht="13.15">
      <c r="B957" s="57">
        <v>38984</v>
      </c>
      <c r="C957" s="11">
        <v>3.61</v>
      </c>
      <c r="D957" s="58">
        <v>3.6080000000000001</v>
      </c>
      <c r="E957" s="59">
        <f>VLOOKUP(tblEuroYieldsPivoted[[#This Row],[Date]],$J$7:$K$910,2,FALSE)</f>
        <v>3.7749999999999999</v>
      </c>
      <c r="F957" s="60" t="e">
        <f t="shared" si="14"/>
        <v>#N/A</v>
      </c>
      <c r="G957" s="11">
        <v>3.7050000000000001</v>
      </c>
    </row>
    <row r="958" spans="2:7" s="11" customFormat="1" ht="13.15">
      <c r="B958" s="57">
        <v>38977</v>
      </c>
      <c r="C958" s="11">
        <v>3.5859999999999999</v>
      </c>
      <c r="D958" s="58">
        <v>3.62</v>
      </c>
      <c r="E958" s="59">
        <f>VLOOKUP(tblEuroYieldsPivoted[[#This Row],[Date]],$J$7:$K$910,2,FALSE)</f>
        <v>3.7320000000000002</v>
      </c>
      <c r="F958" s="60" t="e">
        <f t="shared" si="14"/>
        <v>#N/A</v>
      </c>
      <c r="G958" s="11">
        <v>3.6859999999999999</v>
      </c>
    </row>
    <row r="959" spans="2:7" s="11" customFormat="1" ht="13.15">
      <c r="B959" s="57">
        <v>38970</v>
      </c>
      <c r="C959" s="11">
        <v>3.7080000000000002</v>
      </c>
      <c r="D959" s="58">
        <v>3.6920000000000002</v>
      </c>
      <c r="E959" s="59">
        <f>VLOOKUP(tblEuroYieldsPivoted[[#This Row],[Date]],$J$7:$K$910,2,FALSE)</f>
        <v>3.871</v>
      </c>
      <c r="F959" s="60" t="e">
        <f t="shared" si="14"/>
        <v>#N/A</v>
      </c>
      <c r="G959" s="11">
        <v>3.819</v>
      </c>
    </row>
    <row r="960" spans="2:7" s="11" customFormat="1" ht="13.15">
      <c r="B960" s="57">
        <v>38963</v>
      </c>
      <c r="C960" s="11">
        <v>3.6779999999999999</v>
      </c>
      <c r="D960" s="58">
        <v>3.665</v>
      </c>
      <c r="E960" s="59">
        <f>VLOOKUP(tblEuroYieldsPivoted[[#This Row],[Date]],$J$7:$K$910,2,FALSE)</f>
        <v>3.84</v>
      </c>
      <c r="F960" s="60" t="e">
        <f t="shared" si="14"/>
        <v>#N/A</v>
      </c>
      <c r="G960" s="11">
        <v>3.7829999999999999</v>
      </c>
    </row>
    <row r="961" spans="2:7" s="11" customFormat="1" ht="13.15">
      <c r="B961" s="57">
        <v>38956</v>
      </c>
      <c r="C961" s="11">
        <v>3.6019999999999999</v>
      </c>
      <c r="D961" s="58">
        <v>3.58</v>
      </c>
      <c r="E961" s="59">
        <f>VLOOKUP(tblEuroYieldsPivoted[[#This Row],[Date]],$J$7:$K$910,2,FALSE)</f>
        <v>3.766</v>
      </c>
      <c r="F961" s="60" t="e">
        <f t="shared" si="14"/>
        <v>#N/A</v>
      </c>
      <c r="G961" s="11">
        <v>3.6970000000000001</v>
      </c>
    </row>
    <row r="962" spans="2:7" s="11" customFormat="1" ht="13.15">
      <c r="B962" s="57">
        <v>38949</v>
      </c>
      <c r="C962" s="11">
        <v>3.649</v>
      </c>
      <c r="D962" s="58">
        <v>3.625</v>
      </c>
      <c r="E962" s="59">
        <f>VLOOKUP(tblEuroYieldsPivoted[[#This Row],[Date]],$J$7:$K$910,2,FALSE)</f>
        <v>3.798</v>
      </c>
      <c r="F962" s="60" t="e">
        <f t="shared" si="14"/>
        <v>#N/A</v>
      </c>
      <c r="G962" s="11">
        <v>3.7509999999999999</v>
      </c>
    </row>
    <row r="963" spans="2:7" s="11" customFormat="1" ht="13.15">
      <c r="B963" s="57">
        <v>38942</v>
      </c>
      <c r="C963" s="11">
        <v>3.774</v>
      </c>
      <c r="D963" s="58">
        <v>3.7519999999999998</v>
      </c>
      <c r="E963" s="59">
        <f>VLOOKUP(tblEuroYieldsPivoted[[#This Row],[Date]],$J$7:$K$910,2,FALSE)</f>
        <v>3.927</v>
      </c>
      <c r="F963" s="60" t="e">
        <f t="shared" si="14"/>
        <v>#N/A</v>
      </c>
      <c r="G963" s="11">
        <v>3.8809999999999998</v>
      </c>
    </row>
    <row r="964" spans="2:7" s="11" customFormat="1" ht="13.15">
      <c r="B964" s="57">
        <v>38935</v>
      </c>
      <c r="C964" s="11">
        <v>3.754</v>
      </c>
      <c r="D964" s="58">
        <v>3.7149999999999999</v>
      </c>
      <c r="E964" s="59">
        <f>VLOOKUP(tblEuroYieldsPivoted[[#This Row],[Date]],$J$7:$K$910,2,FALSE)</f>
        <v>3.976</v>
      </c>
      <c r="F964" s="60" t="e">
        <f t="shared" si="14"/>
        <v>#N/A</v>
      </c>
      <c r="G964" s="11">
        <v>3.847</v>
      </c>
    </row>
    <row r="965" spans="2:7" s="11" customFormat="1" ht="13.15">
      <c r="B965" s="57">
        <v>38928</v>
      </c>
      <c r="C965" s="11">
        <v>3.7959999999999998</v>
      </c>
      <c r="D965" s="58">
        <v>3.7669999999999999</v>
      </c>
      <c r="E965" s="59">
        <f>VLOOKUP(tblEuroYieldsPivoted[[#This Row],[Date]],$J$7:$K$910,2,FALSE)</f>
        <v>3.895</v>
      </c>
      <c r="F965" s="60" t="e">
        <f t="shared" si="14"/>
        <v>#N/A</v>
      </c>
      <c r="G965" s="11">
        <v>3.9</v>
      </c>
    </row>
    <row r="966" spans="2:7" s="11" customFormat="1" ht="13.15">
      <c r="B966" s="57">
        <v>38921</v>
      </c>
      <c r="C966" s="11">
        <v>3.7530000000000001</v>
      </c>
      <c r="D966" s="58">
        <v>3.7250000000000001</v>
      </c>
      <c r="E966" s="59">
        <f>VLOOKUP(tblEuroYieldsPivoted[[#This Row],[Date]],$J$7:$K$910,2,FALSE)</f>
        <v>3.9009999999999998</v>
      </c>
      <c r="F966" s="60" t="e">
        <f t="shared" si="14"/>
        <v>#N/A</v>
      </c>
      <c r="G966" s="11">
        <v>3.859</v>
      </c>
    </row>
    <row r="967" spans="2:7" s="11" customFormat="1" ht="13.15">
      <c r="B967" s="57">
        <v>38914</v>
      </c>
      <c r="C967" s="11">
        <v>3.794</v>
      </c>
      <c r="D967" s="58">
        <v>3.746</v>
      </c>
      <c r="E967" s="59">
        <f>VLOOKUP(tblEuroYieldsPivoted[[#This Row],[Date]],$J$7:$K$910,2,FALSE)</f>
        <v>3.923</v>
      </c>
      <c r="F967" s="60" t="e">
        <f t="shared" si="14"/>
        <v>#N/A</v>
      </c>
      <c r="G967" s="11">
        <v>3.895</v>
      </c>
    </row>
    <row r="968" spans="2:7" s="11" customFormat="1" ht="13.15">
      <c r="B968" s="57">
        <v>38907</v>
      </c>
      <c r="C968" s="11">
        <v>3.8359999999999999</v>
      </c>
      <c r="D968" s="58">
        <v>3.79</v>
      </c>
      <c r="E968" s="59">
        <f>VLOOKUP(tblEuroYieldsPivoted[[#This Row],[Date]],$J$7:$K$910,2,FALSE)</f>
        <v>3.9319999999999999</v>
      </c>
      <c r="F968" s="60" t="e">
        <f t="shared" si="14"/>
        <v>#N/A</v>
      </c>
      <c r="G968" s="11">
        <v>3.94</v>
      </c>
    </row>
    <row r="969" spans="2:7" s="11" customFormat="1" ht="13.15">
      <c r="B969" s="57">
        <v>38900</v>
      </c>
      <c r="C969" s="11">
        <v>3.923</v>
      </c>
      <c r="D969" s="58">
        <v>3.903</v>
      </c>
      <c r="E969" s="59">
        <f>VLOOKUP(tblEuroYieldsPivoted[[#This Row],[Date]],$J$7:$K$910,2,FALSE)</f>
        <v>4.0309999999999997</v>
      </c>
      <c r="F969" s="60" t="e">
        <f t="shared" ref="F969:F1032" si="15">VLOOKUP(B969,$M$8:$N$901,2,FALSE)</f>
        <v>#N/A</v>
      </c>
      <c r="G969" s="11">
        <v>4.0250000000000004</v>
      </c>
    </row>
    <row r="970" spans="2:7" s="11" customFormat="1" ht="13.15">
      <c r="B970" s="57">
        <v>38893</v>
      </c>
      <c r="C970" s="11">
        <v>3.8540000000000001</v>
      </c>
      <c r="D970" s="58">
        <v>3.8159999999999998</v>
      </c>
      <c r="E970" s="59">
        <f>VLOOKUP(tblEuroYieldsPivoted[[#This Row],[Date]],$J$7:$K$910,2,FALSE)</f>
        <v>4.024</v>
      </c>
      <c r="F970" s="60" t="e">
        <f t="shared" si="15"/>
        <v>#N/A</v>
      </c>
      <c r="G970" s="11">
        <v>3.9609999999999999</v>
      </c>
    </row>
    <row r="971" spans="2:7" s="11" customFormat="1" ht="13.15">
      <c r="B971" s="57">
        <v>38886</v>
      </c>
      <c r="C971" s="11">
        <v>3.8420000000000001</v>
      </c>
      <c r="D971" s="58">
        <v>3.8109999999999999</v>
      </c>
      <c r="E971" s="59">
        <f>VLOOKUP(tblEuroYieldsPivoted[[#This Row],[Date]],$J$7:$K$910,2,FALSE)</f>
        <v>4.024</v>
      </c>
      <c r="F971" s="60" t="e">
        <f t="shared" si="15"/>
        <v>#N/A</v>
      </c>
      <c r="G971" s="11">
        <v>3.944</v>
      </c>
    </row>
    <row r="972" spans="2:7" s="11" customFormat="1" ht="13.15">
      <c r="B972" s="57">
        <v>38879</v>
      </c>
      <c r="C972" s="11">
        <v>3.7</v>
      </c>
      <c r="D972" s="58">
        <v>3.6949999999999998</v>
      </c>
      <c r="E972" s="59">
        <f>VLOOKUP(tblEuroYieldsPivoted[[#This Row],[Date]],$J$7:$K$910,2,FALSE)</f>
        <v>3.8820000000000001</v>
      </c>
      <c r="F972" s="60" t="e">
        <f t="shared" si="15"/>
        <v>#N/A</v>
      </c>
      <c r="G972" s="11">
        <v>3.778</v>
      </c>
    </row>
    <row r="973" spans="2:7" s="11" customFormat="1" ht="13.15">
      <c r="B973" s="57">
        <v>38872</v>
      </c>
      <c r="C973" s="11">
        <v>3.67</v>
      </c>
      <c r="D973" s="58">
        <v>3.6859999999999999</v>
      </c>
      <c r="E973" s="59">
        <f>VLOOKUP(tblEuroYieldsPivoted[[#This Row],[Date]],$J$7:$K$910,2,FALSE)</f>
        <v>3.8610000000000002</v>
      </c>
      <c r="F973" s="60" t="e">
        <f t="shared" si="15"/>
        <v>#N/A</v>
      </c>
      <c r="G973" s="11">
        <v>3.786</v>
      </c>
    </row>
    <row r="974" spans="2:7" s="11" customFormat="1" ht="13.15">
      <c r="B974" s="57">
        <v>38865</v>
      </c>
      <c r="C974" s="11">
        <v>3.71</v>
      </c>
      <c r="D974" s="58">
        <v>3.7170000000000001</v>
      </c>
      <c r="E974" s="59">
        <f>VLOOKUP(tblEuroYieldsPivoted[[#This Row],[Date]],$J$7:$K$910,2,FALSE)</f>
        <v>3.8530000000000002</v>
      </c>
      <c r="F974" s="60" t="e">
        <f t="shared" si="15"/>
        <v>#N/A</v>
      </c>
      <c r="G974" s="11">
        <v>3.859</v>
      </c>
    </row>
    <row r="975" spans="2:7" s="11" customFormat="1" ht="13.15">
      <c r="B975" s="57">
        <v>38858</v>
      </c>
      <c r="C975" s="11">
        <v>3.59</v>
      </c>
      <c r="D975" s="58">
        <v>3.593</v>
      </c>
      <c r="E975" s="59">
        <f>VLOOKUP(tblEuroYieldsPivoted[[#This Row],[Date]],$J$7:$K$910,2,FALSE)</f>
        <v>3.7930000000000001</v>
      </c>
      <c r="F975" s="60" t="e">
        <f t="shared" si="15"/>
        <v>#N/A</v>
      </c>
      <c r="G975" s="11">
        <v>3.7280000000000002</v>
      </c>
    </row>
    <row r="976" spans="2:7" s="11" customFormat="1" ht="13.15">
      <c r="B976" s="57">
        <v>38851</v>
      </c>
      <c r="C976" s="11">
        <v>3.68</v>
      </c>
      <c r="D976" s="58">
        <v>3.7029999999999998</v>
      </c>
      <c r="E976" s="59">
        <f>VLOOKUP(tblEuroYieldsPivoted[[#This Row],[Date]],$J$7:$K$910,2,FALSE)</f>
        <v>3.7170000000000001</v>
      </c>
      <c r="F976" s="60" t="e">
        <f t="shared" si="15"/>
        <v>#N/A</v>
      </c>
      <c r="G976" s="11">
        <v>3.835</v>
      </c>
    </row>
    <row r="977" spans="2:7" s="11" customFormat="1" ht="13.15">
      <c r="B977" s="57">
        <v>38844</v>
      </c>
      <c r="C977" s="11">
        <v>3.82</v>
      </c>
      <c r="D977" s="58">
        <v>3.83</v>
      </c>
      <c r="E977" s="59">
        <f>VLOOKUP(tblEuroYieldsPivoted[[#This Row],[Date]],$J$7:$K$910,2,FALSE)</f>
        <v>3.8330000000000002</v>
      </c>
      <c r="F977" s="60" t="e">
        <f t="shared" si="15"/>
        <v>#N/A</v>
      </c>
      <c r="G977" s="11">
        <v>3.95</v>
      </c>
    </row>
    <row r="978" spans="2:7" s="11" customFormat="1" ht="13.15">
      <c r="B978" s="57">
        <v>38837</v>
      </c>
      <c r="C978" s="11">
        <v>3.78</v>
      </c>
      <c r="D978" s="58">
        <v>3.7949999999999999</v>
      </c>
      <c r="E978" s="59">
        <f>VLOOKUP(tblEuroYieldsPivoted[[#This Row],[Date]],$J$7:$K$910,2,FALSE)</f>
        <v>3.798</v>
      </c>
      <c r="F978" s="60" t="e">
        <f t="shared" si="15"/>
        <v>#N/A</v>
      </c>
      <c r="G978" s="11">
        <v>3.92</v>
      </c>
    </row>
    <row r="979" spans="2:7" s="11" customFormat="1" ht="13.15">
      <c r="B979" s="57">
        <v>38830</v>
      </c>
      <c r="C979" s="11">
        <v>3.74</v>
      </c>
      <c r="D979" s="58">
        <v>3.7509999999999999</v>
      </c>
      <c r="E979" s="59">
        <f>VLOOKUP(tblEuroYieldsPivoted[[#This Row],[Date]],$J$7:$K$910,2,FALSE)</f>
        <v>3.774</v>
      </c>
      <c r="F979" s="60" t="e">
        <f t="shared" si="15"/>
        <v>#N/A</v>
      </c>
      <c r="G979" s="11">
        <v>3.9279999999999999</v>
      </c>
    </row>
    <row r="980" spans="2:7" s="11" customFormat="1" ht="13.15">
      <c r="B980" s="57">
        <v>38823</v>
      </c>
      <c r="C980" s="11">
        <v>3.67</v>
      </c>
      <c r="D980" s="58">
        <v>3.6850000000000001</v>
      </c>
      <c r="E980" s="59">
        <f>VLOOKUP(tblEuroYieldsPivoted[[#This Row],[Date]],$J$7:$K$910,2,FALSE)</f>
        <v>3.7370000000000001</v>
      </c>
      <c r="F980" s="60" t="e">
        <f t="shared" si="15"/>
        <v>#N/A</v>
      </c>
      <c r="G980" s="11">
        <v>3.8170000000000002</v>
      </c>
    </row>
    <row r="981" spans="2:7" s="11" customFormat="1" ht="13.15">
      <c r="B981" s="57">
        <v>38816</v>
      </c>
      <c r="C981" s="11">
        <v>3.65</v>
      </c>
      <c r="D981" s="58">
        <v>3.6619999999999999</v>
      </c>
      <c r="E981" s="59">
        <f>VLOOKUP(tblEuroYieldsPivoted[[#This Row],[Date]],$J$7:$K$910,2,FALSE)</f>
        <v>3.738</v>
      </c>
      <c r="F981" s="60" t="e">
        <f t="shared" si="15"/>
        <v>#N/A</v>
      </c>
      <c r="G981" s="11">
        <v>3.706</v>
      </c>
    </row>
    <row r="982" spans="2:7" s="11" customFormat="1" ht="13.15">
      <c r="B982" s="57">
        <v>38809</v>
      </c>
      <c r="C982" s="11">
        <v>3.64</v>
      </c>
      <c r="D982" s="58">
        <v>3.6480000000000001</v>
      </c>
      <c r="E982" s="59">
        <f>VLOOKUP(tblEuroYieldsPivoted[[#This Row],[Date]],$J$7:$K$910,2,FALSE)</f>
        <v>3.677</v>
      </c>
      <c r="F982" s="60" t="e">
        <f t="shared" si="15"/>
        <v>#N/A</v>
      </c>
      <c r="G982" s="11">
        <v>3.68</v>
      </c>
    </row>
    <row r="983" spans="2:7" s="11" customFormat="1" ht="13.15">
      <c r="B983" s="57">
        <v>38802</v>
      </c>
      <c r="C983" s="11">
        <v>3.6</v>
      </c>
      <c r="D983" s="58">
        <v>3.6139999999999999</v>
      </c>
      <c r="E983" s="59">
        <f>VLOOKUP(tblEuroYieldsPivoted[[#This Row],[Date]],$J$7:$K$910,2,FALSE)</f>
        <v>3.6589999999999998</v>
      </c>
      <c r="F983" s="60" t="e">
        <f t="shared" si="15"/>
        <v>#N/A</v>
      </c>
      <c r="G983" s="11">
        <v>3.6440000000000001</v>
      </c>
    </row>
    <row r="984" spans="2:7" s="11" customFormat="1" ht="13.15">
      <c r="B984" s="57">
        <v>38795</v>
      </c>
      <c r="C984" s="11">
        <v>3.48</v>
      </c>
      <c r="D984" s="58">
        <v>3.49</v>
      </c>
      <c r="E984" s="59">
        <f>VLOOKUP(tblEuroYieldsPivoted[[#This Row],[Date]],$J$7:$K$910,2,FALSE)</f>
        <v>3.4830000000000001</v>
      </c>
      <c r="F984" s="60" t="e">
        <f t="shared" si="15"/>
        <v>#N/A</v>
      </c>
      <c r="G984" s="11">
        <v>3.47</v>
      </c>
    </row>
    <row r="985" spans="2:7" s="11" customFormat="1" ht="13.15">
      <c r="B985" s="57">
        <v>38788</v>
      </c>
      <c r="C985" s="11">
        <v>3.46</v>
      </c>
      <c r="D985" s="58">
        <v>3.4079999999999999</v>
      </c>
      <c r="E985" s="59">
        <f>VLOOKUP(tblEuroYieldsPivoted[[#This Row],[Date]],$J$7:$K$910,2,FALSE)</f>
        <v>3.5470000000000002</v>
      </c>
      <c r="F985" s="60" t="e">
        <f t="shared" si="15"/>
        <v>#N/A</v>
      </c>
      <c r="G985" s="11">
        <v>3.5329999999999999</v>
      </c>
    </row>
    <row r="986" spans="2:7" s="11" customFormat="1" ht="13.15">
      <c r="B986" s="57">
        <v>38781</v>
      </c>
      <c r="C986" s="11">
        <v>3.4380000000000002</v>
      </c>
      <c r="D986" s="58">
        <v>3.407</v>
      </c>
      <c r="E986" s="59">
        <f>VLOOKUP(tblEuroYieldsPivoted[[#This Row],[Date]],$J$7:$K$910,2,FALSE)</f>
        <v>3.512</v>
      </c>
      <c r="F986" s="60" t="e">
        <f t="shared" si="15"/>
        <v>#N/A</v>
      </c>
      <c r="G986" s="11">
        <v>3.496</v>
      </c>
    </row>
    <row r="987" spans="2:7" s="11" customFormat="1" ht="13.15">
      <c r="B987" s="57">
        <v>38774</v>
      </c>
      <c r="C987" s="11">
        <v>3.379</v>
      </c>
      <c r="D987" s="58">
        <v>3.3639999999999999</v>
      </c>
      <c r="E987" s="59">
        <f>VLOOKUP(tblEuroYieldsPivoted[[#This Row],[Date]],$J$7:$K$910,2,FALSE)</f>
        <v>3.4540000000000002</v>
      </c>
      <c r="F987" s="60" t="e">
        <f t="shared" si="15"/>
        <v>#N/A</v>
      </c>
      <c r="G987" s="11">
        <v>3.44</v>
      </c>
    </row>
    <row r="988" spans="2:7" s="11" customFormat="1" ht="13.15">
      <c r="B988" s="57">
        <v>38767</v>
      </c>
      <c r="C988" s="11">
        <v>3.2709999999999999</v>
      </c>
      <c r="D988" s="58">
        <v>3.2490000000000001</v>
      </c>
      <c r="E988" s="59">
        <f>VLOOKUP(tblEuroYieldsPivoted[[#This Row],[Date]],$J$7:$K$910,2,FALSE)</f>
        <v>3.3370000000000002</v>
      </c>
      <c r="F988" s="60" t="e">
        <f t="shared" si="15"/>
        <v>#N/A</v>
      </c>
      <c r="G988" s="11">
        <v>3.3250000000000002</v>
      </c>
    </row>
    <row r="989" spans="2:7" s="11" customFormat="1" ht="13.15">
      <c r="B989" s="57">
        <v>38760</v>
      </c>
      <c r="C989" s="11">
        <v>3.26</v>
      </c>
      <c r="D989" s="58">
        <v>3.2370000000000001</v>
      </c>
      <c r="E989" s="59">
        <f>VLOOKUP(tblEuroYieldsPivoted[[#This Row],[Date]],$J$7:$K$910,2,FALSE)</f>
        <v>3.2570000000000001</v>
      </c>
      <c r="F989" s="60" t="e">
        <f t="shared" si="15"/>
        <v>#N/A</v>
      </c>
      <c r="G989" s="11">
        <v>3.246</v>
      </c>
    </row>
    <row r="990" spans="2:7" s="11" customFormat="1" ht="13.15">
      <c r="B990" s="57">
        <v>38753</v>
      </c>
      <c r="C990" s="11">
        <v>3.24</v>
      </c>
      <c r="D990" s="58">
        <v>3.1829999999999998</v>
      </c>
      <c r="E990" s="59">
        <f>VLOOKUP(tblEuroYieldsPivoted[[#This Row],[Date]],$J$7:$K$910,2,FALSE)</f>
        <v>3.2879999999999998</v>
      </c>
      <c r="F990" s="60" t="e">
        <f t="shared" si="15"/>
        <v>#N/A</v>
      </c>
      <c r="G990" s="11">
        <v>3.2869999999999999</v>
      </c>
    </row>
    <row r="991" spans="2:7" s="11" customFormat="1" ht="13.15">
      <c r="B991" s="57">
        <v>38746</v>
      </c>
      <c r="C991" s="11">
        <v>3.29</v>
      </c>
      <c r="D991" s="58">
        <v>3.2719999999999998</v>
      </c>
      <c r="E991" s="59">
        <f>VLOOKUP(tblEuroYieldsPivoted[[#This Row],[Date]],$J$7:$K$910,2,FALSE)</f>
        <v>3.3050000000000002</v>
      </c>
      <c r="F991" s="60" t="e">
        <f t="shared" si="15"/>
        <v>#N/A</v>
      </c>
      <c r="G991" s="11">
        <v>3.2930000000000001</v>
      </c>
    </row>
    <row r="992" spans="2:7" s="11" customFormat="1" ht="13.15">
      <c r="B992" s="57">
        <v>38739</v>
      </c>
      <c r="C992" s="11">
        <v>3.2429999999999999</v>
      </c>
      <c r="D992" s="58">
        <v>3.2280000000000002</v>
      </c>
      <c r="E992" s="59">
        <f>VLOOKUP(tblEuroYieldsPivoted[[#This Row],[Date]],$J$7:$K$910,2,FALSE)</f>
        <v>3.2949999999999999</v>
      </c>
      <c r="F992" s="60" t="e">
        <f t="shared" si="15"/>
        <v>#N/A</v>
      </c>
      <c r="G992" s="11">
        <v>3.2759999999999998</v>
      </c>
    </row>
    <row r="993" spans="2:7" s="11" customFormat="1" ht="13.15">
      <c r="B993" s="57">
        <v>38732</v>
      </c>
      <c r="C993" s="11">
        <v>3.09</v>
      </c>
      <c r="D993" s="58">
        <v>3.07</v>
      </c>
      <c r="E993" s="59">
        <f>VLOOKUP(tblEuroYieldsPivoted[[#This Row],[Date]],$J$7:$K$910,2,FALSE)</f>
        <v>3.194</v>
      </c>
      <c r="F993" s="60" t="e">
        <f t="shared" si="15"/>
        <v>#N/A</v>
      </c>
      <c r="G993" s="11">
        <v>3.1880000000000002</v>
      </c>
    </row>
    <row r="994" spans="2:7" s="11" customFormat="1" ht="13.15">
      <c r="B994" s="57">
        <v>38725</v>
      </c>
      <c r="C994" s="11">
        <v>3.01</v>
      </c>
      <c r="D994" s="58">
        <v>3.03</v>
      </c>
      <c r="E994" s="59">
        <f>VLOOKUP(tblEuroYieldsPivoted[[#This Row],[Date]],$J$7:$K$910,2,FALSE)</f>
        <v>3.0920000000000001</v>
      </c>
      <c r="F994" s="60" t="e">
        <f t="shared" si="15"/>
        <v>#N/A</v>
      </c>
      <c r="G994" s="11">
        <v>3.0880000000000001</v>
      </c>
    </row>
    <row r="995" spans="2:7" s="11" customFormat="1" ht="13.15">
      <c r="B995" s="57">
        <v>38718</v>
      </c>
      <c r="C995" s="11">
        <v>2.96</v>
      </c>
      <c r="D995" s="58">
        <v>2.9790000000000001</v>
      </c>
      <c r="E995" s="59">
        <f>VLOOKUP(tblEuroYieldsPivoted[[#This Row],[Date]],$J$7:$K$910,2,FALSE)</f>
        <v>3.06</v>
      </c>
      <c r="F995" s="60" t="e">
        <f t="shared" si="15"/>
        <v>#N/A</v>
      </c>
      <c r="G995" s="11">
        <v>3.0419999999999998</v>
      </c>
    </row>
    <row r="996" spans="2:7" s="11" customFormat="1" ht="13.15">
      <c r="B996" s="57">
        <v>38711</v>
      </c>
      <c r="C996" s="11">
        <v>3.07</v>
      </c>
      <c r="D996" s="58">
        <v>3.093</v>
      </c>
      <c r="E996" s="59">
        <f>VLOOKUP(tblEuroYieldsPivoted[[#This Row],[Date]],$J$7:$K$910,2,FALSE)</f>
        <v>3.153</v>
      </c>
      <c r="F996" s="60" t="e">
        <f t="shared" si="15"/>
        <v>#N/A</v>
      </c>
      <c r="G996" s="11">
        <v>3.1349999999999998</v>
      </c>
    </row>
    <row r="997" spans="2:7" s="11" customFormat="1" ht="13.15">
      <c r="B997" s="57">
        <v>38704</v>
      </c>
      <c r="C997" s="11">
        <v>3.07</v>
      </c>
      <c r="D997" s="58">
        <v>3.101</v>
      </c>
      <c r="E997" s="59">
        <f>VLOOKUP(tblEuroYieldsPivoted[[#This Row],[Date]],$J$7:$K$910,2,FALSE)</f>
        <v>3.1749999999999998</v>
      </c>
      <c r="F997" s="60" t="e">
        <f t="shared" si="15"/>
        <v>#N/A</v>
      </c>
      <c r="G997" s="11">
        <v>3.149</v>
      </c>
    </row>
    <row r="998" spans="2:7" s="11" customFormat="1" ht="13.15">
      <c r="B998" s="57">
        <v>38697</v>
      </c>
      <c r="C998" s="11">
        <v>3.04</v>
      </c>
      <c r="D998" s="58">
        <v>3.0640000000000001</v>
      </c>
      <c r="E998" s="59">
        <f>VLOOKUP(tblEuroYieldsPivoted[[#This Row],[Date]],$J$7:$K$910,2,FALSE)</f>
        <v>3.1139999999999999</v>
      </c>
      <c r="F998" s="60" t="e">
        <f t="shared" si="15"/>
        <v>#N/A</v>
      </c>
      <c r="G998" s="11">
        <v>3.11</v>
      </c>
    </row>
    <row r="999" spans="2:7" s="11" customFormat="1" ht="13.15">
      <c r="B999" s="57">
        <v>38690</v>
      </c>
      <c r="C999" s="11">
        <v>2.99</v>
      </c>
      <c r="D999" s="58">
        <v>3.016</v>
      </c>
      <c r="E999" s="59">
        <f>VLOOKUP(tblEuroYieldsPivoted[[#This Row],[Date]],$J$7:$K$910,2,FALSE)</f>
        <v>3.161</v>
      </c>
      <c r="F999" s="60" t="e">
        <f t="shared" si="15"/>
        <v>#N/A</v>
      </c>
      <c r="G999" s="11">
        <v>3.1579999999999999</v>
      </c>
    </row>
    <row r="1000" spans="2:7" s="11" customFormat="1" ht="13.15">
      <c r="B1000" s="57">
        <v>38683</v>
      </c>
      <c r="C1000" s="11">
        <v>3.0249999999999999</v>
      </c>
      <c r="D1000" s="58">
        <v>3.0419999999999998</v>
      </c>
      <c r="E1000" s="59">
        <f>VLOOKUP(tblEuroYieldsPivoted[[#This Row],[Date]],$J$7:$K$910,2,FALSE)</f>
        <v>3.0950000000000002</v>
      </c>
      <c r="F1000" s="60" t="e">
        <f t="shared" si="15"/>
        <v>#N/A</v>
      </c>
      <c r="G1000" s="11">
        <v>3.069</v>
      </c>
    </row>
    <row r="1001" spans="2:7" s="11" customFormat="1" ht="13.15">
      <c r="B1001" s="57">
        <v>38676</v>
      </c>
      <c r="C1001" s="11">
        <v>3.01</v>
      </c>
      <c r="D1001" s="58">
        <v>3.0369999999999999</v>
      </c>
      <c r="E1001" s="59">
        <f>VLOOKUP(tblEuroYieldsPivoted[[#This Row],[Date]],$J$7:$K$910,2,FALSE)</f>
        <v>3.1120000000000001</v>
      </c>
      <c r="F1001" s="60" t="e">
        <f t="shared" si="15"/>
        <v>#N/A</v>
      </c>
      <c r="G1001" s="11">
        <v>3.0840000000000001</v>
      </c>
    </row>
    <row r="1002" spans="2:7" s="11" customFormat="1" ht="13.15">
      <c r="B1002" s="57">
        <v>38669</v>
      </c>
      <c r="C1002" s="11">
        <v>3.056</v>
      </c>
      <c r="D1002" s="58">
        <v>3.085</v>
      </c>
      <c r="E1002" s="59">
        <f>VLOOKUP(tblEuroYieldsPivoted[[#This Row],[Date]],$J$7:$K$910,2,FALSE)</f>
        <v>3.2480000000000002</v>
      </c>
      <c r="F1002" s="60" t="e">
        <f t="shared" si="15"/>
        <v>#N/A</v>
      </c>
      <c r="G1002" s="11">
        <v>3.2210000000000001</v>
      </c>
    </row>
    <row r="1003" spans="2:7" s="11" customFormat="1" ht="13.15">
      <c r="B1003" s="57">
        <v>38662</v>
      </c>
      <c r="C1003" s="11">
        <v>3.12</v>
      </c>
      <c r="D1003" s="58">
        <v>3.1469999999999998</v>
      </c>
      <c r="E1003" s="59">
        <f>VLOOKUP(tblEuroYieldsPivoted[[#This Row],[Date]],$J$7:$K$910,2,FALSE)</f>
        <v>3.2</v>
      </c>
      <c r="F1003" s="60" t="e">
        <f t="shared" si="15"/>
        <v>#N/A</v>
      </c>
      <c r="G1003" s="11">
        <v>3.1880000000000002</v>
      </c>
    </row>
    <row r="1004" spans="2:7" s="11" customFormat="1" ht="13.15">
      <c r="B1004" s="57">
        <v>38655</v>
      </c>
      <c r="C1004" s="11">
        <v>3.0649999999999999</v>
      </c>
      <c r="D1004" s="58">
        <v>3.09</v>
      </c>
      <c r="E1004" s="59">
        <f>VLOOKUP(tblEuroYieldsPivoted[[#This Row],[Date]],$J$7:$K$910,2,FALSE)</f>
        <v>3.1709999999999998</v>
      </c>
      <c r="F1004" s="60" t="e">
        <f t="shared" si="15"/>
        <v>#N/A</v>
      </c>
      <c r="G1004" s="11">
        <v>3.161</v>
      </c>
    </row>
    <row r="1005" spans="2:7" s="11" customFormat="1" ht="13.15">
      <c r="B1005" s="57">
        <v>38648</v>
      </c>
      <c r="C1005" s="11">
        <v>2.9359999999999999</v>
      </c>
      <c r="D1005" s="58">
        <v>2.9580000000000002</v>
      </c>
      <c r="E1005" s="59">
        <f>VLOOKUP(tblEuroYieldsPivoted[[#This Row],[Date]],$J$7:$K$910,2,FALSE)</f>
        <v>3.0659999999999998</v>
      </c>
      <c r="F1005" s="60" t="e">
        <f t="shared" si="15"/>
        <v>#N/A</v>
      </c>
      <c r="G1005" s="11">
        <v>3.0539999999999998</v>
      </c>
    </row>
    <row r="1006" spans="2:7" s="11" customFormat="1" ht="13.15">
      <c r="B1006" s="57">
        <v>38641</v>
      </c>
      <c r="C1006" s="11">
        <v>2.847</v>
      </c>
      <c r="D1006" s="58">
        <v>2.8719999999999999</v>
      </c>
      <c r="E1006" s="59">
        <f>VLOOKUP(tblEuroYieldsPivoted[[#This Row],[Date]],$J$7:$K$910,2,FALSE)</f>
        <v>2.88</v>
      </c>
      <c r="F1006" s="60" t="e">
        <f t="shared" si="15"/>
        <v>#N/A</v>
      </c>
      <c r="G1006" s="11">
        <v>2.8690000000000002</v>
      </c>
    </row>
    <row r="1007" spans="2:7" s="11" customFormat="1" ht="13.15">
      <c r="B1007" s="57">
        <v>38634</v>
      </c>
      <c r="C1007" s="11">
        <v>2.84</v>
      </c>
      <c r="D1007" s="58">
        <v>2.8109999999999999</v>
      </c>
      <c r="E1007" s="59">
        <f>VLOOKUP(tblEuroYieldsPivoted[[#This Row],[Date]],$J$7:$K$910,2,FALSE)</f>
        <v>2.9359999999999999</v>
      </c>
      <c r="F1007" s="60" t="e">
        <f t="shared" si="15"/>
        <v>#N/A</v>
      </c>
      <c r="G1007" s="11">
        <v>2.931</v>
      </c>
    </row>
    <row r="1008" spans="2:7" s="11" customFormat="1" ht="13.15">
      <c r="B1008" s="57">
        <v>38627</v>
      </c>
      <c r="C1008" s="11">
        <v>2.738</v>
      </c>
      <c r="D1008" s="58">
        <v>2.7839999999999998</v>
      </c>
      <c r="E1008" s="59">
        <f>VLOOKUP(tblEuroYieldsPivoted[[#This Row],[Date]],$J$7:$K$910,2,FALSE)</f>
        <v>2.8279999999999998</v>
      </c>
      <c r="F1008" s="60" t="e">
        <f t="shared" si="15"/>
        <v>#N/A</v>
      </c>
      <c r="G1008" s="11">
        <v>2.82</v>
      </c>
    </row>
    <row r="1009" spans="2:7" s="11" customFormat="1" ht="13.15">
      <c r="B1009" s="57">
        <v>38620</v>
      </c>
      <c r="C1009" s="11">
        <v>2.7160000000000002</v>
      </c>
      <c r="D1009" s="58">
        <v>2.742</v>
      </c>
      <c r="E1009" s="59">
        <f>VLOOKUP(tblEuroYieldsPivoted[[#This Row],[Date]],$J$7:$K$910,2,FALSE)</f>
        <v>2.7959999999999998</v>
      </c>
      <c r="F1009" s="60" t="e">
        <f t="shared" si="15"/>
        <v>#N/A</v>
      </c>
      <c r="G1009" s="11">
        <v>2.7909999999999999</v>
      </c>
    </row>
    <row r="1010" spans="2:7" s="11" customFormat="1" ht="13.15">
      <c r="B1010" s="57">
        <v>38613</v>
      </c>
      <c r="C1010" s="11">
        <v>2.5510000000000002</v>
      </c>
      <c r="D1010" s="58">
        <v>2.5489999999999999</v>
      </c>
      <c r="E1010" s="59">
        <f>VLOOKUP(tblEuroYieldsPivoted[[#This Row],[Date]],$J$7:$K$910,2,FALSE)</f>
        <v>2.6659999999999999</v>
      </c>
      <c r="F1010" s="60" t="e">
        <f t="shared" si="15"/>
        <v>#N/A</v>
      </c>
      <c r="G1010" s="11">
        <v>2.6659999999999999</v>
      </c>
    </row>
    <row r="1011" spans="2:7" s="11" customFormat="1" ht="13.15">
      <c r="B1011" s="57">
        <v>38606</v>
      </c>
      <c r="C1011" s="11">
        <v>2.5960000000000001</v>
      </c>
      <c r="D1011" s="58">
        <v>2.569</v>
      </c>
      <c r="E1011" s="59">
        <f>VLOOKUP(tblEuroYieldsPivoted[[#This Row],[Date]],$J$7:$K$910,2,FALSE)</f>
        <v>2.7069999999999999</v>
      </c>
      <c r="F1011" s="60" t="e">
        <f t="shared" si="15"/>
        <v>#N/A</v>
      </c>
      <c r="G1011" s="11">
        <v>2.7080000000000002</v>
      </c>
    </row>
    <row r="1012" spans="2:7" s="11" customFormat="1" ht="13.15">
      <c r="B1012" s="57">
        <v>38599</v>
      </c>
      <c r="C1012" s="11">
        <v>2.532</v>
      </c>
      <c r="D1012" s="58">
        <v>2.496</v>
      </c>
      <c r="E1012" s="59">
        <f>VLOOKUP(tblEuroYieldsPivoted[[#This Row],[Date]],$J$7:$K$910,2,FALSE)</f>
        <v>2.6070000000000002</v>
      </c>
      <c r="F1012" s="60" t="e">
        <f t="shared" si="15"/>
        <v>#N/A</v>
      </c>
      <c r="G1012" s="11">
        <v>2.6040000000000001</v>
      </c>
    </row>
    <row r="1013" spans="2:7" s="11" customFormat="1" ht="13.15">
      <c r="B1013" s="57">
        <v>38592</v>
      </c>
      <c r="C1013" s="11">
        <v>2.5259999999999998</v>
      </c>
      <c r="D1013" s="58">
        <v>2.4889999999999999</v>
      </c>
      <c r="E1013" s="59">
        <f>VLOOKUP(tblEuroYieldsPivoted[[#This Row],[Date]],$J$7:$K$910,2,FALSE)</f>
        <v>2.605</v>
      </c>
      <c r="F1013" s="60" t="e">
        <f t="shared" si="15"/>
        <v>#N/A</v>
      </c>
      <c r="G1013" s="11">
        <v>2.5910000000000002</v>
      </c>
    </row>
    <row r="1014" spans="2:7" s="11" customFormat="1" ht="13.15">
      <c r="B1014" s="57">
        <v>38585</v>
      </c>
      <c r="C1014" s="11">
        <v>2.62</v>
      </c>
      <c r="D1014" s="58">
        <v>2.5539999999999998</v>
      </c>
      <c r="E1014" s="59">
        <f>VLOOKUP(tblEuroYieldsPivoted[[#This Row],[Date]],$J$7:$K$910,2,FALSE)</f>
        <v>2.7189999999999999</v>
      </c>
      <c r="F1014" s="60" t="e">
        <f t="shared" si="15"/>
        <v>#N/A</v>
      </c>
      <c r="G1014" s="11">
        <v>2.6970000000000001</v>
      </c>
    </row>
    <row r="1015" spans="2:7" s="11" customFormat="1" ht="13.15">
      <c r="B1015" s="57">
        <v>38578</v>
      </c>
      <c r="C1015" s="11">
        <v>2.63</v>
      </c>
      <c r="D1015" s="58">
        <v>2.5790000000000002</v>
      </c>
      <c r="E1015" s="59">
        <f>VLOOKUP(tblEuroYieldsPivoted[[#This Row],[Date]],$J$7:$K$910,2,FALSE)</f>
        <v>2.72</v>
      </c>
      <c r="F1015" s="60" t="e">
        <f t="shared" si="15"/>
        <v>#N/A</v>
      </c>
      <c r="G1015" s="11">
        <v>2.7090000000000001</v>
      </c>
    </row>
    <row r="1016" spans="2:7" s="11" customFormat="1" ht="13.15">
      <c r="B1016" s="57">
        <v>38571</v>
      </c>
      <c r="C1016" s="11">
        <v>2.7970000000000002</v>
      </c>
      <c r="D1016" s="58">
        <v>2.734</v>
      </c>
      <c r="E1016" s="59">
        <f>VLOOKUP(tblEuroYieldsPivoted[[#This Row],[Date]],$J$7:$K$910,2,FALSE)</f>
        <v>2.8109999999999999</v>
      </c>
      <c r="F1016" s="60" t="e">
        <f t="shared" si="15"/>
        <v>#N/A</v>
      </c>
      <c r="G1016" s="11">
        <v>2.7890000000000001</v>
      </c>
    </row>
    <row r="1017" spans="2:7" s="11" customFormat="1" ht="13.15">
      <c r="B1017" s="57">
        <v>38564</v>
      </c>
      <c r="C1017" s="11">
        <v>2.758</v>
      </c>
      <c r="D1017" s="58">
        <v>2.7410000000000001</v>
      </c>
      <c r="E1017" s="59">
        <f>VLOOKUP(tblEuroYieldsPivoted[[#This Row],[Date]],$J$7:$K$910,2,FALSE)</f>
        <v>2.915</v>
      </c>
      <c r="F1017" s="60" t="e">
        <f t="shared" si="15"/>
        <v>#N/A</v>
      </c>
      <c r="G1017" s="11">
        <v>2.887</v>
      </c>
    </row>
    <row r="1018" spans="2:7" s="11" customFormat="1" ht="13.15">
      <c r="B1018" s="57">
        <v>38557</v>
      </c>
      <c r="C1018" s="11">
        <v>2.6789999999999998</v>
      </c>
      <c r="D1018" s="58">
        <v>2.6339999999999999</v>
      </c>
      <c r="E1018" s="59">
        <f>VLOOKUP(tblEuroYieldsPivoted[[#This Row],[Date]],$J$7:$K$910,2,FALSE)</f>
        <v>2.782</v>
      </c>
      <c r="F1018" s="60" t="e">
        <f t="shared" si="15"/>
        <v>#N/A</v>
      </c>
      <c r="G1018" s="11">
        <v>2.694</v>
      </c>
    </row>
    <row r="1019" spans="2:7" s="11" customFormat="1" ht="13.15">
      <c r="B1019" s="57">
        <v>38550</v>
      </c>
      <c r="C1019" s="11">
        <v>2.706</v>
      </c>
      <c r="D1019" s="58">
        <v>2.6589999999999998</v>
      </c>
      <c r="E1019" s="59">
        <f>VLOOKUP(tblEuroYieldsPivoted[[#This Row],[Date]],$J$7:$K$910,2,FALSE)</f>
        <v>2.7490000000000001</v>
      </c>
      <c r="F1019" s="60" t="e">
        <f t="shared" si="15"/>
        <v>#N/A</v>
      </c>
      <c r="G1019" s="11">
        <v>2.6640000000000001</v>
      </c>
    </row>
    <row r="1020" spans="2:7" s="11" customFormat="1" ht="13.15">
      <c r="B1020" s="57">
        <v>38543</v>
      </c>
      <c r="C1020" s="11">
        <v>2.7229999999999999</v>
      </c>
      <c r="D1020" s="58">
        <v>2.6659999999999999</v>
      </c>
      <c r="E1020" s="59">
        <f>VLOOKUP(tblEuroYieldsPivoted[[#This Row],[Date]],$J$7:$K$910,2,FALSE)</f>
        <v>2.8069999999999999</v>
      </c>
      <c r="F1020" s="60" t="e">
        <f t="shared" si="15"/>
        <v>#N/A</v>
      </c>
      <c r="G1020" s="11">
        <v>2.72</v>
      </c>
    </row>
    <row r="1021" spans="2:7" s="11" customFormat="1" ht="13.15">
      <c r="B1021" s="57">
        <v>38536</v>
      </c>
      <c r="C1021" s="11">
        <v>2.609</v>
      </c>
      <c r="D1021" s="58">
        <v>2.5529999999999999</v>
      </c>
      <c r="E1021" s="59">
        <f>VLOOKUP(tblEuroYieldsPivoted[[#This Row],[Date]],$J$7:$K$910,2,FALSE)</f>
        <v>2.72</v>
      </c>
      <c r="F1021" s="60" t="e">
        <f t="shared" si="15"/>
        <v>#N/A</v>
      </c>
      <c r="G1021" s="11">
        <v>2.6309999999999998</v>
      </c>
    </row>
    <row r="1022" spans="2:7" s="11" customFormat="1" ht="13.15">
      <c r="B1022" s="57">
        <v>38529</v>
      </c>
      <c r="C1022" s="11">
        <v>2.5459999999999998</v>
      </c>
      <c r="D1022" s="58">
        <v>2.492</v>
      </c>
      <c r="E1022" s="59">
        <f>VLOOKUP(tblEuroYieldsPivoted[[#This Row],[Date]],$J$7:$K$910,2,FALSE)</f>
        <v>2.6619999999999999</v>
      </c>
      <c r="F1022" s="60" t="e">
        <f t="shared" si="15"/>
        <v>#N/A</v>
      </c>
      <c r="G1022" s="11">
        <v>2.5779999999999998</v>
      </c>
    </row>
    <row r="1023" spans="2:7" s="11" customFormat="1" ht="13.15">
      <c r="B1023" s="57">
        <v>38522</v>
      </c>
      <c r="C1023" s="11">
        <v>2.57</v>
      </c>
      <c r="D1023" s="58">
        <v>2.5110000000000001</v>
      </c>
      <c r="E1023" s="59">
        <f>VLOOKUP(tblEuroYieldsPivoted[[#This Row],[Date]],$J$7:$K$910,2,FALSE)</f>
        <v>2.637</v>
      </c>
      <c r="F1023" s="60" t="e">
        <f t="shared" si="15"/>
        <v>#N/A</v>
      </c>
      <c r="G1023" s="11">
        <v>2.552</v>
      </c>
    </row>
    <row r="1024" spans="2:7" s="11" customFormat="1" ht="13.15">
      <c r="B1024" s="57">
        <v>38515</v>
      </c>
      <c r="C1024" s="11">
        <v>2.6230000000000002</v>
      </c>
      <c r="D1024" s="58">
        <v>2.6659999999999999</v>
      </c>
      <c r="E1024" s="59" t="e">
        <f>VLOOKUP(tblEuroYieldsPivoted[[#This Row],[Date]],$J$7:$K$910,2,FALSE)</f>
        <v>#N/A</v>
      </c>
      <c r="F1024" s="60" t="e">
        <f t="shared" si="15"/>
        <v>#N/A</v>
      </c>
      <c r="G1024" s="11">
        <v>2.7229999999999999</v>
      </c>
    </row>
    <row r="1025" spans="2:7" s="11" customFormat="1" ht="13.15">
      <c r="B1025" s="57">
        <v>38508</v>
      </c>
      <c r="C1025" s="11">
        <v>2.4710000000000001</v>
      </c>
      <c r="D1025" s="58">
        <v>2.4910000000000001</v>
      </c>
      <c r="E1025" s="59" t="e">
        <f>VLOOKUP(tblEuroYieldsPivoted[[#This Row],[Date]],$J$7:$K$910,2,FALSE)</f>
        <v>#N/A</v>
      </c>
      <c r="F1025" s="60" t="e">
        <f t="shared" si="15"/>
        <v>#N/A</v>
      </c>
      <c r="G1025" s="11">
        <v>2.597</v>
      </c>
    </row>
    <row r="1026" spans="2:7" s="11" customFormat="1" ht="13.15">
      <c r="B1026" s="57">
        <v>38501</v>
      </c>
      <c r="C1026" s="11">
        <v>2.56</v>
      </c>
      <c r="D1026" s="58">
        <v>2.59</v>
      </c>
      <c r="E1026" s="59" t="e">
        <f>VLOOKUP(tblEuroYieldsPivoted[[#This Row],[Date]],$J$7:$K$910,2,FALSE)</f>
        <v>#N/A</v>
      </c>
      <c r="F1026" s="60" t="e">
        <f t="shared" si="15"/>
        <v>#N/A</v>
      </c>
      <c r="G1026" s="11">
        <v>2.6709999999999998</v>
      </c>
    </row>
    <row r="1027" spans="2:7" s="11" customFormat="1" ht="13.15">
      <c r="B1027" s="57">
        <v>38494</v>
      </c>
      <c r="C1027" s="11">
        <v>2.66</v>
      </c>
      <c r="D1027" s="58">
        <v>2.69</v>
      </c>
      <c r="E1027" s="59" t="e">
        <f>VLOOKUP(tblEuroYieldsPivoted[[#This Row],[Date]],$J$7:$K$910,2,FALSE)</f>
        <v>#N/A</v>
      </c>
      <c r="F1027" s="60" t="e">
        <f t="shared" si="15"/>
        <v>#N/A</v>
      </c>
      <c r="G1027" s="11">
        <v>2.742</v>
      </c>
    </row>
    <row r="1028" spans="2:7" s="11" customFormat="1" ht="13.15">
      <c r="B1028" s="57">
        <v>38487</v>
      </c>
      <c r="C1028" s="11">
        <v>2.72</v>
      </c>
      <c r="D1028" s="58">
        <v>2.7509999999999999</v>
      </c>
      <c r="E1028" s="59" t="e">
        <f>VLOOKUP(tblEuroYieldsPivoted[[#This Row],[Date]],$J$7:$K$910,2,FALSE)</f>
        <v>#N/A</v>
      </c>
      <c r="F1028" s="60" t="e">
        <f t="shared" si="15"/>
        <v>#N/A</v>
      </c>
      <c r="G1028" s="11">
        <v>2.8290000000000002</v>
      </c>
    </row>
    <row r="1029" spans="2:7" s="11" customFormat="1" ht="13.15">
      <c r="B1029" s="57">
        <v>38480</v>
      </c>
      <c r="C1029" s="11">
        <v>2.72</v>
      </c>
      <c r="D1029" s="58">
        <v>2.758</v>
      </c>
      <c r="E1029" s="59" t="e">
        <f>VLOOKUP(tblEuroYieldsPivoted[[#This Row],[Date]],$J$7:$K$910,2,FALSE)</f>
        <v>#N/A</v>
      </c>
      <c r="F1029" s="60" t="e">
        <f t="shared" si="15"/>
        <v>#N/A</v>
      </c>
      <c r="G1029" s="11">
        <v>2.7839999999999998</v>
      </c>
    </row>
    <row r="1030" spans="2:7" s="11" customFormat="1" ht="13.15">
      <c r="B1030" s="57">
        <v>38473</v>
      </c>
      <c r="C1030" s="11">
        <v>2.72</v>
      </c>
      <c r="D1030" s="58">
        <v>2.762</v>
      </c>
      <c r="E1030" s="59" t="e">
        <f>VLOOKUP(tblEuroYieldsPivoted[[#This Row],[Date]],$J$7:$K$910,2,FALSE)</f>
        <v>#N/A</v>
      </c>
      <c r="F1030" s="60" t="e">
        <f t="shared" si="15"/>
        <v>#N/A</v>
      </c>
      <c r="G1030" s="11">
        <v>2.863</v>
      </c>
    </row>
    <row r="1031" spans="2:7" s="11" customFormat="1" ht="13.15">
      <c r="B1031" s="57">
        <v>38466</v>
      </c>
      <c r="C1031" s="11">
        <v>2.7690000000000001</v>
      </c>
      <c r="D1031" s="58">
        <v>2.7919999999999998</v>
      </c>
      <c r="E1031" s="59">
        <f>VLOOKUP(tblEuroYieldsPivoted[[#This Row],[Date]],$J$7:$K$910,2,FALSE)</f>
        <v>3.01</v>
      </c>
      <c r="F1031" s="60" t="e">
        <f t="shared" si="15"/>
        <v>#N/A</v>
      </c>
      <c r="G1031" s="11">
        <v>2.8319999999999999</v>
      </c>
    </row>
    <row r="1032" spans="2:7" s="11" customFormat="1" ht="13.15">
      <c r="B1032" s="57">
        <v>38459</v>
      </c>
      <c r="C1032" s="11">
        <v>2.8530000000000002</v>
      </c>
      <c r="D1032" s="58">
        <v>2.887</v>
      </c>
      <c r="E1032" s="59">
        <f>VLOOKUP(tblEuroYieldsPivoted[[#This Row],[Date]],$J$7:$K$910,2,FALSE)</f>
        <v>3.01</v>
      </c>
      <c r="F1032" s="60" t="e">
        <f t="shared" si="15"/>
        <v>#N/A</v>
      </c>
      <c r="G1032" s="11">
        <v>2.8969999999999998</v>
      </c>
    </row>
    <row r="1033" spans="2:7" s="11" customFormat="1" ht="13.15">
      <c r="B1033" s="57">
        <v>38452</v>
      </c>
      <c r="C1033" s="11">
        <v>2.9089999999999998</v>
      </c>
      <c r="D1033" s="58">
        <v>2.94</v>
      </c>
      <c r="E1033" s="59">
        <f>VLOOKUP(tblEuroYieldsPivoted[[#This Row],[Date]],$J$7:$K$910,2,FALSE)</f>
        <v>2.851</v>
      </c>
      <c r="F1033" s="60" t="e">
        <f t="shared" ref="F1033:F1051" si="16">VLOOKUP(B1033,$M$8:$N$901,2,FALSE)</f>
        <v>#N/A</v>
      </c>
      <c r="G1033" s="11">
        <v>2.9249999999999998</v>
      </c>
    </row>
    <row r="1034" spans="2:7" s="11" customFormat="1" ht="13.15">
      <c r="B1034" s="57">
        <v>38445</v>
      </c>
      <c r="C1034" s="11">
        <v>2.93</v>
      </c>
      <c r="D1034" s="58">
        <v>2.9660000000000002</v>
      </c>
      <c r="E1034" s="59">
        <f>VLOOKUP(tblEuroYieldsPivoted[[#This Row],[Date]],$J$7:$K$910,2,FALSE)</f>
        <v>2.9060000000000001</v>
      </c>
      <c r="F1034" s="60" t="e">
        <f t="shared" si="16"/>
        <v>#N/A</v>
      </c>
      <c r="G1034" s="11">
        <v>2.9830000000000001</v>
      </c>
    </row>
    <row r="1035" spans="2:7" s="11" customFormat="1" ht="13.15">
      <c r="B1035" s="57">
        <v>38438</v>
      </c>
      <c r="C1035" s="11">
        <v>3.01</v>
      </c>
      <c r="D1035" s="58">
        <v>2.9889999999999999</v>
      </c>
      <c r="E1035" s="59">
        <f>VLOOKUP(tblEuroYieldsPivoted[[#This Row],[Date]],$J$7:$K$910,2,FALSE)</f>
        <v>2.9670000000000001</v>
      </c>
      <c r="F1035" s="60" t="e">
        <f t="shared" si="16"/>
        <v>#N/A</v>
      </c>
      <c r="G1035" s="11">
        <v>3.052</v>
      </c>
    </row>
    <row r="1036" spans="2:7" s="11" customFormat="1" ht="13.15">
      <c r="B1036" s="57">
        <v>38431</v>
      </c>
      <c r="C1036" s="11">
        <v>3.15</v>
      </c>
      <c r="D1036" s="58">
        <v>3.097</v>
      </c>
      <c r="E1036" s="59">
        <f>VLOOKUP(tblEuroYieldsPivoted[[#This Row],[Date]],$J$7:$K$910,2,FALSE)</f>
        <v>3.1019999999999999</v>
      </c>
      <c r="F1036" s="60" t="e">
        <f t="shared" si="16"/>
        <v>#N/A</v>
      </c>
      <c r="G1036" s="11">
        <v>3.1850000000000001</v>
      </c>
    </row>
    <row r="1037" spans="2:7" s="11" customFormat="1" ht="13.15">
      <c r="B1037" s="57">
        <v>38424</v>
      </c>
      <c r="C1037" s="11">
        <v>3.07</v>
      </c>
      <c r="D1037" s="58">
        <v>3.04</v>
      </c>
      <c r="E1037" s="59">
        <f>VLOOKUP(tblEuroYieldsPivoted[[#This Row],[Date]],$J$7:$K$910,2,FALSE)</f>
        <v>3.0739999999999998</v>
      </c>
      <c r="F1037" s="60" t="e">
        <f t="shared" si="16"/>
        <v>#N/A</v>
      </c>
      <c r="G1037" s="11">
        <v>3.1379999999999999</v>
      </c>
    </row>
    <row r="1038" spans="2:7" s="11" customFormat="1" ht="13.15">
      <c r="B1038" s="57">
        <v>38417</v>
      </c>
      <c r="C1038" s="11">
        <v>3.1</v>
      </c>
      <c r="D1038" s="58">
        <v>3.0529999999999999</v>
      </c>
      <c r="E1038" s="59">
        <f>VLOOKUP(tblEuroYieldsPivoted[[#This Row],[Date]],$J$7:$K$910,2,FALSE)</f>
        <v>3.0339999999999998</v>
      </c>
      <c r="F1038" s="60" t="e">
        <f t="shared" si="16"/>
        <v>#N/A</v>
      </c>
      <c r="G1038" s="11">
        <v>3.1150000000000002</v>
      </c>
    </row>
    <row r="1039" spans="2:7" s="11" customFormat="1" ht="13.15">
      <c r="B1039" s="57">
        <v>38410</v>
      </c>
      <c r="C1039" s="11">
        <v>3.12</v>
      </c>
      <c r="D1039" s="58">
        <v>3.085</v>
      </c>
      <c r="E1039" s="59">
        <f>VLOOKUP(tblEuroYieldsPivoted[[#This Row],[Date]],$J$7:$K$910,2,FALSE)</f>
        <v>2.9980000000000002</v>
      </c>
      <c r="F1039" s="60" t="e">
        <f t="shared" si="16"/>
        <v>#N/A</v>
      </c>
      <c r="G1039" s="11">
        <v>2.9550000000000001</v>
      </c>
    </row>
    <row r="1040" spans="2:7" s="11" customFormat="1" ht="13.15">
      <c r="B1040" s="57">
        <v>38403</v>
      </c>
      <c r="C1040" s="11">
        <v>3.12</v>
      </c>
      <c r="D1040" s="58">
        <v>3.077</v>
      </c>
      <c r="E1040" s="59">
        <f>VLOOKUP(tblEuroYieldsPivoted[[#This Row],[Date]],$J$7:$K$910,2,FALSE)</f>
        <v>3.0510000000000002</v>
      </c>
      <c r="F1040" s="60" t="e">
        <f t="shared" si="16"/>
        <v>#N/A</v>
      </c>
      <c r="G1040" s="11">
        <v>3.0270000000000001</v>
      </c>
    </row>
    <row r="1041" spans="2:9" s="11" customFormat="1" ht="13.15">
      <c r="B1041" s="57">
        <v>38396</v>
      </c>
      <c r="C1041" s="11">
        <v>3</v>
      </c>
      <c r="D1041" s="58">
        <v>2.9750000000000001</v>
      </c>
      <c r="E1041" s="59">
        <f>VLOOKUP(tblEuroYieldsPivoted[[#This Row],[Date]],$J$7:$K$910,2,FALSE)</f>
        <v>3.0680000000000001</v>
      </c>
      <c r="F1041" s="60" t="e">
        <f t="shared" si="16"/>
        <v>#N/A</v>
      </c>
      <c r="G1041" s="11">
        <v>3.032</v>
      </c>
    </row>
    <row r="1042" spans="2:9" s="11" customFormat="1" ht="13.15">
      <c r="B1042" s="57">
        <v>38389</v>
      </c>
      <c r="C1042" s="11">
        <v>2.9</v>
      </c>
      <c r="D1042" s="58">
        <v>2.859</v>
      </c>
      <c r="E1042" s="59">
        <f>VLOOKUP(tblEuroYieldsPivoted[[#This Row],[Date]],$J$7:$K$910,2,FALSE)</f>
        <v>2.8740000000000001</v>
      </c>
      <c r="F1042" s="60" t="e">
        <f t="shared" si="16"/>
        <v>#N/A</v>
      </c>
      <c r="G1042" s="11">
        <v>2.8420000000000001</v>
      </c>
    </row>
    <row r="1043" spans="2:9" s="11" customFormat="1" ht="13.15">
      <c r="B1043" s="57">
        <v>38382</v>
      </c>
      <c r="C1043" s="11">
        <v>2.996</v>
      </c>
      <c r="D1043" s="58">
        <v>2.9590000000000001</v>
      </c>
      <c r="E1043" s="59">
        <f>VLOOKUP(tblEuroYieldsPivoted[[#This Row],[Date]],$J$7:$K$910,2,FALSE)</f>
        <v>2.919</v>
      </c>
      <c r="F1043" s="60" t="e">
        <f t="shared" si="16"/>
        <v>#N/A</v>
      </c>
      <c r="G1043" s="11">
        <v>2.8740000000000001</v>
      </c>
    </row>
    <row r="1044" spans="2:9" s="11" customFormat="1" ht="13.15">
      <c r="B1044" s="57">
        <v>38375</v>
      </c>
      <c r="C1044" s="11">
        <v>2.9249999999999998</v>
      </c>
      <c r="D1044" s="58">
        <v>2.9780000000000002</v>
      </c>
      <c r="E1044" s="59">
        <f>VLOOKUP(tblEuroYieldsPivoted[[#This Row],[Date]],$J$7:$K$910,2,FALSE)</f>
        <v>2.9159999999999999</v>
      </c>
      <c r="F1044" s="60" t="e">
        <f t="shared" si="16"/>
        <v>#N/A</v>
      </c>
      <c r="G1044" s="11">
        <v>2.8719999999999999</v>
      </c>
    </row>
    <row r="1045" spans="2:9" s="11" customFormat="1" ht="13.15">
      <c r="B1045" s="57">
        <v>38368</v>
      </c>
      <c r="C1045" s="11">
        <v>2.9020000000000001</v>
      </c>
      <c r="D1045" s="58">
        <v>2.948</v>
      </c>
      <c r="E1045" s="59">
        <f>VLOOKUP(tblEuroYieldsPivoted[[#This Row],[Date]],$J$7:$K$910,2,FALSE)</f>
        <v>2.9260000000000002</v>
      </c>
      <c r="F1045" s="60" t="e">
        <f t="shared" si="16"/>
        <v>#N/A</v>
      </c>
      <c r="G1045" s="11">
        <v>2.8849999999999998</v>
      </c>
    </row>
    <row r="1046" spans="2:9" s="11" customFormat="1" ht="13.15">
      <c r="B1046" s="57">
        <v>38361</v>
      </c>
      <c r="C1046" s="11">
        <v>2.8620000000000001</v>
      </c>
      <c r="D1046" s="58">
        <v>2.9089999999999998</v>
      </c>
      <c r="E1046" s="59">
        <f>VLOOKUP(tblEuroYieldsPivoted[[#This Row],[Date]],$J$7:$K$910,2,FALSE)</f>
        <v>2.9260000000000002</v>
      </c>
      <c r="F1046" s="60" t="e">
        <f t="shared" si="16"/>
        <v>#N/A</v>
      </c>
      <c r="G1046" s="11">
        <v>2.875</v>
      </c>
    </row>
    <row r="1047" spans="2:9" s="11" customFormat="1" ht="13.15">
      <c r="B1047" s="57">
        <v>38354</v>
      </c>
      <c r="C1047" s="11">
        <v>2.927</v>
      </c>
      <c r="D1047" s="58">
        <v>2.98</v>
      </c>
      <c r="E1047" s="59">
        <f>VLOOKUP(tblEuroYieldsPivoted[[#This Row],[Date]],$J$7:$K$910,2,FALSE)</f>
        <v>2.988</v>
      </c>
      <c r="F1047" s="60" t="e">
        <f t="shared" si="16"/>
        <v>#N/A</v>
      </c>
      <c r="G1047" s="11">
        <v>2.9420000000000002</v>
      </c>
    </row>
    <row r="1048" spans="2:9" s="11" customFormat="1" ht="13.15">
      <c r="B1048" s="57">
        <v>38347</v>
      </c>
      <c r="C1048" s="11">
        <v>2.9929999999999999</v>
      </c>
      <c r="D1048" s="58">
        <v>3.032</v>
      </c>
      <c r="E1048" s="59">
        <f>VLOOKUP(tblEuroYieldsPivoted[[#This Row],[Date]],$J$7:$K$910,2,FALSE)</f>
        <v>3.0430000000000001</v>
      </c>
      <c r="F1048" s="60" t="e">
        <f t="shared" si="16"/>
        <v>#N/A</v>
      </c>
      <c r="G1048" s="11">
        <v>2.9990000000000001</v>
      </c>
    </row>
    <row r="1049" spans="2:9" s="11" customFormat="1" ht="13.15">
      <c r="B1049" s="57">
        <v>38340</v>
      </c>
      <c r="C1049" s="11">
        <v>2.9060000000000001</v>
      </c>
      <c r="D1049" s="58">
        <v>2.9550000000000001</v>
      </c>
      <c r="E1049" s="59">
        <f>VLOOKUP(tblEuroYieldsPivoted[[#This Row],[Date]],$J$7:$K$910,2,FALSE)</f>
        <v>2.964</v>
      </c>
      <c r="F1049" s="60" t="e">
        <f t="shared" si="16"/>
        <v>#N/A</v>
      </c>
      <c r="G1049" s="11">
        <v>2.92</v>
      </c>
    </row>
    <row r="1050" spans="2:9" s="11" customFormat="1" ht="13.15">
      <c r="B1050" s="57">
        <v>38333</v>
      </c>
      <c r="C1050" s="11">
        <v>2.8740000000000001</v>
      </c>
      <c r="D1050" s="58">
        <v>2.9239999999999999</v>
      </c>
      <c r="E1050" s="59">
        <f>VLOOKUP(tblEuroYieldsPivoted[[#This Row],[Date]],$J$7:$K$910,2,FALSE)</f>
        <v>2.996</v>
      </c>
      <c r="F1050" s="60" t="e">
        <f t="shared" si="16"/>
        <v>#N/A</v>
      </c>
      <c r="G1050" s="11">
        <v>2.9510000000000001</v>
      </c>
    </row>
    <row r="1051" spans="2:9" s="11" customFormat="1" ht="13.15">
      <c r="B1051" s="57">
        <v>38326</v>
      </c>
      <c r="C1051" s="11">
        <v>2.847</v>
      </c>
      <c r="D1051" s="58">
        <v>2.887</v>
      </c>
      <c r="E1051" s="59">
        <f>VLOOKUP(tblEuroYieldsPivoted[[#This Row],[Date]],$J$7:$K$910,2,FALSE)</f>
        <v>2.9129999999999998</v>
      </c>
      <c r="F1051" s="60" t="e">
        <f t="shared" si="16"/>
        <v>#N/A</v>
      </c>
      <c r="G1051" s="11">
        <v>2.871</v>
      </c>
    </row>
    <row r="1052" spans="2:9" s="11" customFormat="1" ht="13.15">
      <c r="I1052" s="65"/>
    </row>
    <row r="1053" spans="2:9" s="11" customFormat="1" ht="13.15">
      <c r="I1053" s="66"/>
    </row>
    <row r="1054" spans="2:9" s="11" customFormat="1" ht="13.15">
      <c r="I1054" s="65"/>
    </row>
    <row r="1055" spans="2:9" s="11" customFormat="1" ht="13.15">
      <c r="I1055" s="66"/>
    </row>
    <row r="1056" spans="2:9" s="11" customFormat="1" ht="13.15">
      <c r="I1056" s="65"/>
    </row>
    <row r="1057" spans="9:9" s="11" customFormat="1" ht="13.15">
      <c r="I1057" s="66"/>
    </row>
    <row r="1058" spans="9:9" s="11" customFormat="1" ht="13.15">
      <c r="I1058" s="65"/>
    </row>
    <row r="1059" spans="9:9" s="11" customFormat="1" ht="13.15">
      <c r="I1059" s="66"/>
    </row>
    <row r="1060" spans="9:9" s="11" customFormat="1" ht="13.15">
      <c r="I1060" s="65"/>
    </row>
    <row r="1061" spans="9:9" s="11" customFormat="1" ht="13.15">
      <c r="I1061" s="66"/>
    </row>
    <row r="1062" spans="9:9" s="11" customFormat="1" ht="13.15">
      <c r="I1062" s="65"/>
    </row>
    <row r="1063" spans="9:9" s="11" customFormat="1" ht="13.15">
      <c r="I1063" s="66"/>
    </row>
    <row r="1064" spans="9:9" s="11" customFormat="1" ht="13.15">
      <c r="I1064" s="65"/>
    </row>
    <row r="1065" spans="9:9" s="11" customFormat="1" ht="13.15">
      <c r="I1065" s="66"/>
    </row>
    <row r="1066" spans="9:9" s="11" customFormat="1" ht="13.15">
      <c r="I1066" s="65"/>
    </row>
    <row r="1067" spans="9:9" s="11" customFormat="1" ht="13.15">
      <c r="I1067" s="66"/>
    </row>
    <row r="1068" spans="9:9" s="11" customFormat="1" ht="13.15">
      <c r="I1068" s="65"/>
    </row>
    <row r="1069" spans="9:9" s="11" customFormat="1" ht="13.15">
      <c r="I1069" s="66"/>
    </row>
    <row r="1070" spans="9:9" s="11" customFormat="1" ht="13.15">
      <c r="I1070" s="65"/>
    </row>
    <row r="1071" spans="9:9" s="11" customFormat="1" ht="13.15">
      <c r="I1071" s="66"/>
    </row>
    <row r="1072" spans="9:9" s="11" customFormat="1" ht="13.15">
      <c r="I1072" s="65"/>
    </row>
    <row r="1073" spans="9:9" s="11" customFormat="1" ht="13.15">
      <c r="I1073" s="66"/>
    </row>
    <row r="1074" spans="9:9" s="11" customFormat="1" ht="13.15">
      <c r="I1074" s="65"/>
    </row>
    <row r="1075" spans="9:9" s="11" customFormat="1" ht="13.15">
      <c r="I1075" s="66"/>
    </row>
    <row r="1076" spans="9:9" s="11" customFormat="1" ht="13.15">
      <c r="I1076" s="65"/>
    </row>
    <row r="1077" spans="9:9" s="11" customFormat="1" ht="13.15">
      <c r="I1077" s="66"/>
    </row>
    <row r="1078" spans="9:9" s="11" customFormat="1" ht="13.15">
      <c r="I1078" s="65"/>
    </row>
    <row r="1079" spans="9:9" s="11" customFormat="1" ht="13.15">
      <c r="I1079" s="66"/>
    </row>
    <row r="1080" spans="9:9" s="11" customFormat="1" ht="13.15">
      <c r="I1080" s="65"/>
    </row>
    <row r="1081" spans="9:9" s="11" customFormat="1" ht="13.15">
      <c r="I1081" s="66"/>
    </row>
    <row r="1082" spans="9:9" s="11" customFormat="1" ht="13.15">
      <c r="I1082" s="65"/>
    </row>
    <row r="1083" spans="9:9" s="11" customFormat="1" ht="13.15">
      <c r="I1083" s="66"/>
    </row>
    <row r="1084" spans="9:9" s="11" customFormat="1" ht="13.15">
      <c r="I1084" s="65"/>
    </row>
    <row r="1085" spans="9:9" s="11" customFormat="1" ht="13.15">
      <c r="I1085" s="66"/>
    </row>
    <row r="1086" spans="9:9" s="11" customFormat="1" ht="13.15">
      <c r="I1086" s="65"/>
    </row>
    <row r="1087" spans="9:9" s="11" customFormat="1" ht="13.15">
      <c r="I1087" s="66"/>
    </row>
    <row r="1088" spans="9:9" s="11" customFormat="1" ht="13.15">
      <c r="I1088" s="65"/>
    </row>
    <row r="1089" spans="9:9" s="11" customFormat="1" ht="13.15">
      <c r="I1089" s="66"/>
    </row>
    <row r="1090" spans="9:9" s="11" customFormat="1" ht="13.15">
      <c r="I1090" s="65"/>
    </row>
    <row r="1091" spans="9:9" s="11" customFormat="1" ht="13.15">
      <c r="I1091" s="66"/>
    </row>
    <row r="1092" spans="9:9" s="11" customFormat="1" ht="13.15">
      <c r="I1092" s="65"/>
    </row>
    <row r="1093" spans="9:9" s="11" customFormat="1" ht="13.15">
      <c r="I1093" s="66"/>
    </row>
    <row r="1094" spans="9:9" s="11" customFormat="1" ht="13.15">
      <c r="I1094" s="65"/>
    </row>
    <row r="1095" spans="9:9" s="11" customFormat="1" ht="13.15">
      <c r="I1095" s="66"/>
    </row>
    <row r="1096" spans="9:9" s="11" customFormat="1" ht="13.15">
      <c r="I1096" s="65"/>
    </row>
    <row r="1097" spans="9:9" s="11" customFormat="1" ht="13.15">
      <c r="I1097" s="66"/>
    </row>
    <row r="1098" spans="9:9" s="11" customFormat="1" ht="13.15">
      <c r="I1098" s="65"/>
    </row>
    <row r="1099" spans="9:9" s="11" customFormat="1" ht="13.15">
      <c r="I1099" s="66"/>
    </row>
    <row r="1100" spans="9:9" s="11" customFormat="1" ht="13.15">
      <c r="I1100" s="65"/>
    </row>
    <row r="1101" spans="9:9" s="11" customFormat="1" ht="13.15">
      <c r="I1101" s="66"/>
    </row>
    <row r="1102" spans="9:9" s="11" customFormat="1" ht="13.15">
      <c r="I1102" s="65"/>
    </row>
    <row r="1103" spans="9:9" s="11" customFormat="1" ht="13.15">
      <c r="I1103" s="66"/>
    </row>
    <row r="1104" spans="9:9" s="11" customFormat="1" ht="13.15">
      <c r="I1104" s="65"/>
    </row>
    <row r="1105" spans="9:9" s="11" customFormat="1" ht="13.15">
      <c r="I1105" s="66"/>
    </row>
    <row r="1106" spans="9:9" s="11" customFormat="1" ht="13.15">
      <c r="I1106" s="65"/>
    </row>
    <row r="1107" spans="9:9" s="11" customFormat="1" ht="13.15">
      <c r="I1107" s="66"/>
    </row>
    <row r="1108" spans="9:9" s="11" customFormat="1" ht="13.15">
      <c r="I1108" s="65"/>
    </row>
    <row r="1109" spans="9:9" s="11" customFormat="1" ht="13.15">
      <c r="I1109" s="66"/>
    </row>
    <row r="1110" spans="9:9" s="11" customFormat="1" ht="13.15">
      <c r="I1110" s="65"/>
    </row>
    <row r="1111" spans="9:9" s="11" customFormat="1" ht="13.15">
      <c r="I1111" s="66"/>
    </row>
    <row r="1112" spans="9:9" s="11" customFormat="1" ht="13.15">
      <c r="I1112" s="65"/>
    </row>
    <row r="1113" spans="9:9" s="11" customFormat="1" ht="13.15">
      <c r="I1113" s="66"/>
    </row>
    <row r="1114" spans="9:9" s="11" customFormat="1" ht="13.15">
      <c r="I1114" s="65"/>
    </row>
    <row r="1115" spans="9:9" s="11" customFormat="1" ht="13.15">
      <c r="I1115" s="66"/>
    </row>
    <row r="1116" spans="9:9" s="11" customFormat="1" ht="13.15">
      <c r="I1116" s="65"/>
    </row>
    <row r="1117" spans="9:9" s="11" customFormat="1" ht="13.15">
      <c r="I1117" s="66"/>
    </row>
    <row r="1118" spans="9:9" s="11" customFormat="1" ht="13.15">
      <c r="I1118" s="65"/>
    </row>
    <row r="1119" spans="9:9" s="11" customFormat="1" ht="13.15">
      <c r="I1119" s="66"/>
    </row>
    <row r="1120" spans="9:9" s="11" customFormat="1" ht="13.15">
      <c r="I1120" s="65"/>
    </row>
    <row r="1121" spans="9:9" s="11" customFormat="1" ht="13.15">
      <c r="I1121" s="66"/>
    </row>
    <row r="1122" spans="9:9" s="11" customFormat="1" ht="13.15">
      <c r="I1122" s="65"/>
    </row>
    <row r="1123" spans="9:9" s="11" customFormat="1" ht="13.15">
      <c r="I1123" s="66"/>
    </row>
    <row r="1124" spans="9:9" s="11" customFormat="1" ht="13.15">
      <c r="I1124" s="65"/>
    </row>
    <row r="1125" spans="9:9" s="11" customFormat="1" ht="13.15">
      <c r="I1125" s="66"/>
    </row>
    <row r="1126" spans="9:9" s="11" customFormat="1" ht="13.15">
      <c r="I1126" s="65"/>
    </row>
    <row r="1127" spans="9:9" s="11" customFormat="1" ht="13.15">
      <c r="I1127" s="66"/>
    </row>
    <row r="1128" spans="9:9" s="11" customFormat="1" ht="13.15">
      <c r="I1128" s="65"/>
    </row>
    <row r="1129" spans="9:9" s="11" customFormat="1" ht="13.15">
      <c r="I1129" s="66"/>
    </row>
    <row r="1130" spans="9:9" s="11" customFormat="1" ht="13.15">
      <c r="I1130" s="65"/>
    </row>
    <row r="1131" spans="9:9" s="11" customFormat="1" ht="13.15">
      <c r="I1131" s="66"/>
    </row>
    <row r="1132" spans="9:9" s="11" customFormat="1" ht="13.15">
      <c r="I1132" s="65"/>
    </row>
    <row r="1133" spans="9:9" s="11" customFormat="1" ht="13.15">
      <c r="I1133" s="66"/>
    </row>
    <row r="1134" spans="9:9" s="11" customFormat="1" ht="13.15">
      <c r="I1134" s="65"/>
    </row>
    <row r="1135" spans="9:9" s="11" customFormat="1" ht="13.15">
      <c r="I1135" s="66"/>
    </row>
    <row r="1136" spans="9:9" s="11" customFormat="1" ht="13.15">
      <c r="I1136" s="65"/>
    </row>
    <row r="1137" spans="9:9" s="11" customFormat="1" ht="13.15">
      <c r="I1137" s="66"/>
    </row>
    <row r="1138" spans="9:9" s="11" customFormat="1" ht="13.15">
      <c r="I1138" s="65"/>
    </row>
    <row r="1139" spans="9:9" s="11" customFormat="1" ht="13.15">
      <c r="I1139" s="66"/>
    </row>
    <row r="1140" spans="9:9" s="11" customFormat="1" ht="13.15">
      <c r="I1140" s="65"/>
    </row>
    <row r="1141" spans="9:9" s="11" customFormat="1" ht="13.15">
      <c r="I1141" s="66"/>
    </row>
    <row r="1142" spans="9:9" s="11" customFormat="1" ht="13.15">
      <c r="I1142" s="65"/>
    </row>
    <row r="1143" spans="9:9" s="11" customFormat="1" ht="13.15">
      <c r="I1143" s="66"/>
    </row>
    <row r="1144" spans="9:9" s="11" customFormat="1" ht="13.15">
      <c r="I1144" s="65"/>
    </row>
    <row r="1145" spans="9:9" s="11" customFormat="1" ht="13.15">
      <c r="I1145" s="66"/>
    </row>
    <row r="1146" spans="9:9" s="11" customFormat="1" ht="13.15">
      <c r="I1146" s="65"/>
    </row>
    <row r="1147" spans="9:9" s="11" customFormat="1" ht="13.15">
      <c r="I1147" s="66"/>
    </row>
    <row r="1148" spans="9:9" s="11" customFormat="1" ht="13.15">
      <c r="I1148" s="65"/>
    </row>
    <row r="1149" spans="9:9" s="11" customFormat="1" ht="13.15">
      <c r="I1149" s="66"/>
    </row>
    <row r="1150" spans="9:9" s="11" customFormat="1" ht="13.15">
      <c r="I1150" s="65"/>
    </row>
    <row r="1151" spans="9:9" s="11" customFormat="1" ht="13.15">
      <c r="I1151" s="66"/>
    </row>
    <row r="1152" spans="9:9" s="11" customFormat="1" ht="13.15">
      <c r="I1152" s="65"/>
    </row>
    <row r="1153" spans="9:9" s="11" customFormat="1" ht="13.15">
      <c r="I1153" s="66"/>
    </row>
    <row r="1154" spans="9:9" s="11" customFormat="1" ht="13.15">
      <c r="I1154" s="65"/>
    </row>
    <row r="1155" spans="9:9" s="11" customFormat="1" ht="13.15">
      <c r="I1155" s="66"/>
    </row>
    <row r="1156" spans="9:9" s="11" customFormat="1" ht="13.15">
      <c r="I1156" s="65"/>
    </row>
    <row r="1157" spans="9:9" s="11" customFormat="1" ht="13.15">
      <c r="I1157" s="66"/>
    </row>
    <row r="1158" spans="9:9" s="11" customFormat="1" ht="13.15">
      <c r="I1158" s="65"/>
    </row>
    <row r="1159" spans="9:9" s="11" customFormat="1" ht="13.15">
      <c r="I1159" s="66"/>
    </row>
    <row r="1160" spans="9:9" s="11" customFormat="1" ht="13.15">
      <c r="I1160" s="65"/>
    </row>
    <row r="1161" spans="9:9" s="11" customFormat="1" ht="13.15">
      <c r="I1161" s="66"/>
    </row>
    <row r="1162" spans="9:9" s="11" customFormat="1" ht="13.15">
      <c r="I1162" s="65"/>
    </row>
    <row r="1163" spans="9:9" s="11" customFormat="1" ht="13.15">
      <c r="I1163" s="66"/>
    </row>
    <row r="1164" spans="9:9">
      <c r="I1164" s="47"/>
    </row>
    <row r="1165" spans="9:9">
      <c r="I1165" s="48"/>
    </row>
    <row r="1166" spans="9:9">
      <c r="I1166" s="47"/>
    </row>
    <row r="1167" spans="9:9">
      <c r="I1167" s="48"/>
    </row>
    <row r="1168" spans="9:9">
      <c r="I1168" s="47"/>
    </row>
    <row r="1169" spans="9:9">
      <c r="I1169" s="48"/>
    </row>
    <row r="1170" spans="9:9">
      <c r="I1170" s="47"/>
    </row>
    <row r="1171" spans="9:9">
      <c r="I1171" s="48"/>
    </row>
    <row r="1172" spans="9:9">
      <c r="I1172" s="47"/>
    </row>
    <row r="1173" spans="9:9">
      <c r="I1173" s="48"/>
    </row>
    <row r="1174" spans="9:9">
      <c r="I1174" s="47"/>
    </row>
    <row r="1175" spans="9:9">
      <c r="I1175" s="48"/>
    </row>
    <row r="1176" spans="9:9">
      <c r="I1176" s="47"/>
    </row>
    <row r="1177" spans="9:9">
      <c r="I1177" s="48"/>
    </row>
    <row r="1178" spans="9:9">
      <c r="I1178" s="47"/>
    </row>
    <row r="1179" spans="9:9">
      <c r="I1179" s="48"/>
    </row>
    <row r="1180" spans="9:9">
      <c r="I1180" s="47"/>
    </row>
    <row r="1181" spans="9:9">
      <c r="I1181" s="48"/>
    </row>
    <row r="1182" spans="9:9">
      <c r="I1182" s="47"/>
    </row>
    <row r="1183" spans="9:9">
      <c r="I1183" s="48"/>
    </row>
    <row r="1184" spans="9:9">
      <c r="I1184" s="47"/>
    </row>
    <row r="1185" spans="9:9">
      <c r="I1185" s="48"/>
    </row>
    <row r="1186" spans="9:9">
      <c r="I1186" s="47"/>
    </row>
    <row r="1187" spans="9:9">
      <c r="I1187" s="48"/>
    </row>
    <row r="1188" spans="9:9">
      <c r="I1188" s="47"/>
    </row>
    <row r="1189" spans="9:9">
      <c r="I1189" s="48"/>
    </row>
    <row r="1190" spans="9:9">
      <c r="I1190" s="47"/>
    </row>
    <row r="1191" spans="9:9">
      <c r="I1191" s="48"/>
    </row>
    <row r="1192" spans="9:9">
      <c r="I1192" s="47"/>
    </row>
    <row r="1193" spans="9:9">
      <c r="I1193" s="48"/>
    </row>
    <row r="1194" spans="9:9">
      <c r="I1194" s="47"/>
    </row>
    <row r="1195" spans="9:9">
      <c r="I1195" s="48"/>
    </row>
    <row r="1196" spans="9:9">
      <c r="I1196" s="47"/>
    </row>
    <row r="1197" spans="9:9">
      <c r="I1197" s="48"/>
    </row>
    <row r="1198" spans="9:9">
      <c r="I1198" s="47"/>
    </row>
    <row r="1199" spans="9:9">
      <c r="I1199" s="48"/>
    </row>
    <row r="1200" spans="9:9">
      <c r="I1200" s="47"/>
    </row>
    <row r="1201" spans="9:9">
      <c r="I1201" s="48"/>
    </row>
    <row r="1202" spans="9:9">
      <c r="I1202" s="47"/>
    </row>
    <row r="1203" spans="9:9">
      <c r="I1203" s="48"/>
    </row>
    <row r="1204" spans="9:9">
      <c r="I1204" s="47"/>
    </row>
    <row r="1205" spans="9:9">
      <c r="I1205" s="48"/>
    </row>
    <row r="1206" spans="9:9">
      <c r="I1206" s="47"/>
    </row>
    <row r="1207" spans="9:9">
      <c r="I1207" s="48"/>
    </row>
    <row r="1208" spans="9:9">
      <c r="I1208" s="47"/>
    </row>
    <row r="1209" spans="9:9">
      <c r="I1209" s="48"/>
    </row>
    <row r="1210" spans="9:9">
      <c r="I1210" s="47"/>
    </row>
    <row r="1211" spans="9:9">
      <c r="I1211" s="48"/>
    </row>
    <row r="1212" spans="9:9">
      <c r="I1212" s="47"/>
    </row>
    <row r="1213" spans="9:9">
      <c r="I1213" s="48"/>
    </row>
    <row r="1214" spans="9:9">
      <c r="I1214" s="47"/>
    </row>
    <row r="1215" spans="9:9">
      <c r="I1215" s="48"/>
    </row>
    <row r="1216" spans="9:9">
      <c r="I1216" s="47"/>
    </row>
    <row r="1217" spans="9:9">
      <c r="I1217" s="48"/>
    </row>
    <row r="1218" spans="9:9">
      <c r="I1218" s="47"/>
    </row>
    <row r="1219" spans="9:9">
      <c r="I1219" s="48"/>
    </row>
    <row r="1220" spans="9:9">
      <c r="I1220" s="47"/>
    </row>
    <row r="1221" spans="9:9">
      <c r="I1221" s="48"/>
    </row>
    <row r="1222" spans="9:9">
      <c r="I1222" s="47"/>
    </row>
    <row r="1223" spans="9:9">
      <c r="I1223" s="48"/>
    </row>
    <row r="1224" spans="9:9">
      <c r="I1224" s="47"/>
    </row>
    <row r="1225" spans="9:9">
      <c r="I1225" s="48"/>
    </row>
    <row r="1226" spans="9:9">
      <c r="I1226" s="47"/>
    </row>
    <row r="1227" spans="9:9">
      <c r="I1227" s="48"/>
    </row>
    <row r="1228" spans="9:9">
      <c r="I1228" s="47"/>
    </row>
    <row r="1229" spans="9:9">
      <c r="I1229" s="48"/>
    </row>
    <row r="1230" spans="9:9">
      <c r="I1230" s="47"/>
    </row>
    <row r="1231" spans="9:9">
      <c r="I1231" s="48"/>
    </row>
    <row r="1232" spans="9:9">
      <c r="I1232" s="47"/>
    </row>
    <row r="1233" spans="9:9">
      <c r="I1233" s="48"/>
    </row>
    <row r="1234" spans="9:9">
      <c r="I1234" s="47"/>
    </row>
    <row r="1235" spans="9:9">
      <c r="I1235" s="48"/>
    </row>
    <row r="1236" spans="9:9">
      <c r="I1236" s="47"/>
    </row>
    <row r="1237" spans="9:9">
      <c r="I1237" s="48"/>
    </row>
    <row r="1238" spans="9:9">
      <c r="I1238" s="47"/>
    </row>
    <row r="1239" spans="9:9">
      <c r="I1239" s="48"/>
    </row>
    <row r="1240" spans="9:9">
      <c r="I1240" s="47"/>
    </row>
    <row r="1241" spans="9:9">
      <c r="I1241" s="48"/>
    </row>
    <row r="1242" spans="9:9">
      <c r="I1242" s="47"/>
    </row>
    <row r="1243" spans="9:9">
      <c r="I1243" s="48"/>
    </row>
    <row r="1244" spans="9:9">
      <c r="I1244" s="47"/>
    </row>
    <row r="1245" spans="9:9">
      <c r="I1245" s="48"/>
    </row>
    <row r="1246" spans="9:9">
      <c r="I1246" s="47"/>
    </row>
    <row r="1247" spans="9:9">
      <c r="I1247" s="48"/>
    </row>
    <row r="1248" spans="9:9">
      <c r="I1248" s="47"/>
    </row>
    <row r="1249" spans="9:9">
      <c r="I1249" s="48"/>
    </row>
    <row r="1250" spans="9:9">
      <c r="I1250" s="47"/>
    </row>
    <row r="1251" spans="9:9">
      <c r="I1251" s="48"/>
    </row>
    <row r="1252" spans="9:9">
      <c r="I1252" s="47"/>
    </row>
    <row r="1253" spans="9:9">
      <c r="I1253" s="48"/>
    </row>
    <row r="1254" spans="9:9">
      <c r="I1254" s="47"/>
    </row>
    <row r="1255" spans="9:9">
      <c r="I1255" s="48"/>
    </row>
    <row r="1256" spans="9:9">
      <c r="I1256" s="47"/>
    </row>
    <row r="1257" spans="9:9">
      <c r="I1257" s="48"/>
    </row>
    <row r="1258" spans="9:9">
      <c r="I1258" s="47"/>
    </row>
    <row r="1259" spans="9:9">
      <c r="I1259" s="48"/>
    </row>
    <row r="1260" spans="9:9">
      <c r="I1260" s="47"/>
    </row>
    <row r="1261" spans="9:9">
      <c r="I1261" s="48"/>
    </row>
    <row r="1262" spans="9:9">
      <c r="I1262" s="47"/>
    </row>
    <row r="1263" spans="9:9">
      <c r="I1263" s="48"/>
    </row>
    <row r="1264" spans="9:9">
      <c r="I1264" s="47"/>
    </row>
    <row r="1265" spans="9:9">
      <c r="I1265" s="48"/>
    </row>
    <row r="1266" spans="9:9">
      <c r="I1266" s="47"/>
    </row>
    <row r="1267" spans="9:9">
      <c r="I1267" s="48"/>
    </row>
    <row r="1268" spans="9:9">
      <c r="I1268" s="47"/>
    </row>
    <row r="1269" spans="9:9">
      <c r="I1269" s="48"/>
    </row>
    <row r="1270" spans="9:9">
      <c r="I1270" s="47"/>
    </row>
    <row r="1271" spans="9:9">
      <c r="I1271" s="48"/>
    </row>
    <row r="1272" spans="9:9">
      <c r="I1272" s="47"/>
    </row>
    <row r="1273" spans="9:9">
      <c r="I1273" s="48"/>
    </row>
    <row r="1274" spans="9:9">
      <c r="I1274" s="47"/>
    </row>
    <row r="1275" spans="9:9">
      <c r="I1275" s="48"/>
    </row>
    <row r="1276" spans="9:9">
      <c r="I1276" s="47"/>
    </row>
    <row r="1277" spans="9:9">
      <c r="I1277" s="48"/>
    </row>
    <row r="1278" spans="9:9">
      <c r="I1278" s="47"/>
    </row>
    <row r="1279" spans="9:9">
      <c r="I1279" s="48"/>
    </row>
    <row r="1280" spans="9:9">
      <c r="I1280" s="47"/>
    </row>
    <row r="1281" spans="9:9">
      <c r="I1281" s="48"/>
    </row>
    <row r="1282" spans="9:9">
      <c r="I1282" s="47"/>
    </row>
    <row r="1283" spans="9:9">
      <c r="I1283" s="48"/>
    </row>
    <row r="1284" spans="9:9">
      <c r="I1284" s="47"/>
    </row>
    <row r="1285" spans="9:9">
      <c r="I1285" s="48"/>
    </row>
    <row r="1286" spans="9:9">
      <c r="I1286" s="47"/>
    </row>
    <row r="1287" spans="9:9">
      <c r="I1287" s="48"/>
    </row>
    <row r="1288" spans="9:9">
      <c r="I1288" s="47"/>
    </row>
    <row r="1289" spans="9:9">
      <c r="I1289" s="48"/>
    </row>
    <row r="1290" spans="9:9">
      <c r="I1290" s="47"/>
    </row>
    <row r="1291" spans="9:9">
      <c r="I1291" s="48"/>
    </row>
    <row r="1292" spans="9:9">
      <c r="I1292" s="47"/>
    </row>
    <row r="1293" spans="9:9">
      <c r="I1293" s="48"/>
    </row>
    <row r="1294" spans="9:9">
      <c r="I1294" s="47"/>
    </row>
    <row r="1295" spans="9:9">
      <c r="I1295" s="48"/>
    </row>
    <row r="1296" spans="9:9">
      <c r="I1296" s="47"/>
    </row>
    <row r="1297" spans="9:9">
      <c r="I1297" s="48"/>
    </row>
    <row r="1298" spans="9:9">
      <c r="I1298" s="47"/>
    </row>
    <row r="1299" spans="9:9">
      <c r="I1299" s="48"/>
    </row>
    <row r="1300" spans="9:9">
      <c r="I1300" s="47"/>
    </row>
    <row r="1301" spans="9:9">
      <c r="I1301" s="48"/>
    </row>
    <row r="1302" spans="9:9">
      <c r="I1302" s="47"/>
    </row>
    <row r="1303" spans="9:9">
      <c r="I1303" s="48"/>
    </row>
    <row r="1304" spans="9:9">
      <c r="I1304" s="47"/>
    </row>
    <row r="1305" spans="9:9">
      <c r="I1305" s="48"/>
    </row>
    <row r="1306" spans="9:9">
      <c r="I1306" s="47"/>
    </row>
    <row r="1307" spans="9:9">
      <c r="I1307" s="48"/>
    </row>
    <row r="1308" spans="9:9">
      <c r="I1308" s="47"/>
    </row>
    <row r="1309" spans="9:9">
      <c r="I1309" s="48"/>
    </row>
    <row r="1310" spans="9:9">
      <c r="I1310" s="47"/>
    </row>
    <row r="1311" spans="9:9">
      <c r="I1311" s="48"/>
    </row>
    <row r="1312" spans="9:9">
      <c r="I1312" s="47"/>
    </row>
    <row r="1313" spans="9:9">
      <c r="I1313" s="48"/>
    </row>
    <row r="1314" spans="9:9">
      <c r="I1314" s="47"/>
    </row>
    <row r="1315" spans="9:9">
      <c r="I1315" s="48"/>
    </row>
    <row r="1316" spans="9:9">
      <c r="I1316" s="47"/>
    </row>
    <row r="1317" spans="9:9">
      <c r="I1317" s="48"/>
    </row>
    <row r="1318" spans="9:9">
      <c r="I1318" s="47"/>
    </row>
    <row r="1319" spans="9:9">
      <c r="I1319" s="48"/>
    </row>
    <row r="1320" spans="9:9">
      <c r="I1320" s="47"/>
    </row>
    <row r="1321" spans="9:9">
      <c r="I1321" s="48"/>
    </row>
    <row r="1322" spans="9:9">
      <c r="I1322" s="47"/>
    </row>
    <row r="1323" spans="9:9">
      <c r="I1323" s="48"/>
    </row>
    <row r="1324" spans="9:9">
      <c r="I1324" s="47"/>
    </row>
    <row r="1325" spans="9:9">
      <c r="I1325" s="48"/>
    </row>
    <row r="1326" spans="9:9">
      <c r="I1326" s="47"/>
    </row>
    <row r="1327" spans="9:9">
      <c r="I1327" s="48"/>
    </row>
    <row r="1328" spans="9:9">
      <c r="I1328" s="47"/>
    </row>
    <row r="1329" spans="9:9">
      <c r="I1329" s="48"/>
    </row>
    <row r="1330" spans="9:9">
      <c r="I1330" s="47"/>
    </row>
    <row r="1331" spans="9:9">
      <c r="I1331" s="48"/>
    </row>
    <row r="1332" spans="9:9">
      <c r="I1332" s="47"/>
    </row>
    <row r="1333" spans="9:9">
      <c r="I1333" s="48"/>
    </row>
    <row r="1334" spans="9:9">
      <c r="I1334" s="47"/>
    </row>
    <row r="1335" spans="9:9">
      <c r="I1335" s="48"/>
    </row>
    <row r="1336" spans="9:9">
      <c r="I1336" s="47"/>
    </row>
    <row r="1337" spans="9:9">
      <c r="I1337" s="48"/>
    </row>
    <row r="1338" spans="9:9">
      <c r="I1338" s="47"/>
    </row>
    <row r="1339" spans="9:9">
      <c r="I1339" s="48"/>
    </row>
    <row r="1340" spans="9:9">
      <c r="I1340" s="47"/>
    </row>
    <row r="1341" spans="9:9">
      <c r="I1341" s="48"/>
    </row>
    <row r="1342" spans="9:9">
      <c r="I1342" s="47"/>
    </row>
    <row r="1343" spans="9:9">
      <c r="I1343" s="48"/>
    </row>
    <row r="1344" spans="9:9">
      <c r="I1344" s="47"/>
    </row>
    <row r="1345" spans="9:9">
      <c r="I1345" s="48"/>
    </row>
    <row r="1346" spans="9:9">
      <c r="I1346" s="47"/>
    </row>
    <row r="1347" spans="9:9">
      <c r="I1347" s="48"/>
    </row>
    <row r="1348" spans="9:9">
      <c r="I1348" s="47"/>
    </row>
    <row r="1349" spans="9:9">
      <c r="I1349" s="48"/>
    </row>
    <row r="1350" spans="9:9">
      <c r="I1350" s="47"/>
    </row>
    <row r="1351" spans="9:9">
      <c r="I1351" s="48"/>
    </row>
    <row r="1352" spans="9:9">
      <c r="I1352" s="47"/>
    </row>
    <row r="1353" spans="9:9">
      <c r="I1353" s="48"/>
    </row>
    <row r="1354" spans="9:9">
      <c r="I1354" s="47"/>
    </row>
    <row r="1355" spans="9:9">
      <c r="I1355" s="48"/>
    </row>
    <row r="1356" spans="9:9">
      <c r="I1356" s="47"/>
    </row>
    <row r="1357" spans="9:9">
      <c r="I1357" s="48"/>
    </row>
    <row r="1358" spans="9:9">
      <c r="I1358" s="47"/>
    </row>
    <row r="1359" spans="9:9">
      <c r="I1359" s="48"/>
    </row>
    <row r="1360" spans="9:9">
      <c r="I1360" s="47"/>
    </row>
    <row r="1361" spans="9:9">
      <c r="I1361" s="48"/>
    </row>
    <row r="1362" spans="9:9">
      <c r="I1362" s="47"/>
    </row>
    <row r="1363" spans="9:9">
      <c r="I1363" s="48"/>
    </row>
    <row r="1364" spans="9:9">
      <c r="I1364" s="47"/>
    </row>
    <row r="1365" spans="9:9">
      <c r="I1365" s="48"/>
    </row>
    <row r="1366" spans="9:9">
      <c r="I1366" s="47"/>
    </row>
    <row r="1367" spans="9:9">
      <c r="I1367" s="48"/>
    </row>
    <row r="1368" spans="9:9">
      <c r="I1368" s="47"/>
    </row>
    <row r="1369" spans="9:9">
      <c r="I1369" s="48"/>
    </row>
    <row r="1370" spans="9:9">
      <c r="I1370" s="47"/>
    </row>
    <row r="1371" spans="9:9">
      <c r="I1371" s="48"/>
    </row>
    <row r="1372" spans="9:9">
      <c r="I1372" s="47"/>
    </row>
    <row r="1373" spans="9:9">
      <c r="I1373" s="48"/>
    </row>
    <row r="1374" spans="9:9">
      <c r="I1374" s="47"/>
    </row>
    <row r="1375" spans="9:9">
      <c r="I1375" s="48"/>
    </row>
    <row r="1376" spans="9:9">
      <c r="I1376" s="47"/>
    </row>
    <row r="1377" spans="9:9">
      <c r="I1377" s="48"/>
    </row>
    <row r="1378" spans="9:9">
      <c r="I1378" s="47"/>
    </row>
    <row r="1379" spans="9:9">
      <c r="I1379" s="48"/>
    </row>
    <row r="1380" spans="9:9">
      <c r="I1380" s="47"/>
    </row>
    <row r="1381" spans="9:9">
      <c r="I1381" s="48"/>
    </row>
    <row r="1382" spans="9:9">
      <c r="I1382" s="47"/>
    </row>
    <row r="1383" spans="9:9">
      <c r="I1383" s="48"/>
    </row>
    <row r="1384" spans="9:9">
      <c r="I1384" s="47"/>
    </row>
    <row r="1385" spans="9:9">
      <c r="I1385" s="48"/>
    </row>
    <row r="1386" spans="9:9">
      <c r="I1386" s="47"/>
    </row>
    <row r="1387" spans="9:9">
      <c r="I1387" s="48"/>
    </row>
    <row r="1388" spans="9:9">
      <c r="I1388" s="47"/>
    </row>
    <row r="1389" spans="9:9">
      <c r="I1389" s="48"/>
    </row>
    <row r="1390" spans="9:9">
      <c r="I1390" s="47"/>
    </row>
    <row r="1391" spans="9:9">
      <c r="I1391" s="48"/>
    </row>
    <row r="1392" spans="9:9">
      <c r="I1392" s="47"/>
    </row>
    <row r="1393" spans="9:9">
      <c r="I1393" s="48"/>
    </row>
    <row r="1394" spans="9:9">
      <c r="I1394" s="47"/>
    </row>
    <row r="1395" spans="9:9">
      <c r="I1395" s="48"/>
    </row>
    <row r="1396" spans="9:9">
      <c r="I1396" s="47"/>
    </row>
    <row r="1397" spans="9:9">
      <c r="I1397" s="48"/>
    </row>
    <row r="1398" spans="9:9">
      <c r="I1398" s="47"/>
    </row>
    <row r="1399" spans="9:9">
      <c r="I1399" s="48"/>
    </row>
    <row r="1400" spans="9:9">
      <c r="I1400" s="47"/>
    </row>
    <row r="1401" spans="9:9">
      <c r="I1401" s="48"/>
    </row>
    <row r="1402" spans="9:9">
      <c r="I1402" s="47"/>
    </row>
    <row r="1403" spans="9:9">
      <c r="I1403" s="48"/>
    </row>
    <row r="1404" spans="9:9">
      <c r="I1404" s="47"/>
    </row>
    <row r="1405" spans="9:9">
      <c r="I1405" s="48"/>
    </row>
    <row r="1406" spans="9:9">
      <c r="I1406" s="47"/>
    </row>
    <row r="1407" spans="9:9">
      <c r="I1407" s="48"/>
    </row>
    <row r="1408" spans="9:9">
      <c r="I1408" s="47"/>
    </row>
    <row r="1409" spans="9:9">
      <c r="I1409" s="48"/>
    </row>
    <row r="1410" spans="9:9">
      <c r="I1410" s="47"/>
    </row>
    <row r="1411" spans="9:9">
      <c r="I1411" s="48"/>
    </row>
    <row r="1412" spans="9:9">
      <c r="I1412" s="47"/>
    </row>
    <row r="1413" spans="9:9">
      <c r="I1413" s="48"/>
    </row>
    <row r="1414" spans="9:9">
      <c r="I1414" s="47"/>
    </row>
    <row r="1415" spans="9:9">
      <c r="I1415" s="48"/>
    </row>
    <row r="1416" spans="9:9">
      <c r="I1416" s="47"/>
    </row>
    <row r="1417" spans="9:9">
      <c r="I1417" s="48"/>
    </row>
    <row r="1418" spans="9:9">
      <c r="I1418" s="47"/>
    </row>
    <row r="1419" spans="9:9">
      <c r="I1419" s="48"/>
    </row>
    <row r="1420" spans="9:9">
      <c r="I1420" s="47"/>
    </row>
    <row r="1421" spans="9:9">
      <c r="I1421" s="48"/>
    </row>
    <row r="1422" spans="9:9">
      <c r="I1422" s="47"/>
    </row>
    <row r="1423" spans="9:9">
      <c r="I1423" s="48"/>
    </row>
    <row r="1424" spans="9:9">
      <c r="I1424" s="47"/>
    </row>
    <row r="1425" spans="9:9">
      <c r="I1425" s="48"/>
    </row>
    <row r="1426" spans="9:9">
      <c r="I1426" s="47"/>
    </row>
    <row r="1427" spans="9:9">
      <c r="I1427" s="48"/>
    </row>
    <row r="1428" spans="9:9">
      <c r="I1428" s="47"/>
    </row>
    <row r="1429" spans="9:9">
      <c r="I1429" s="48"/>
    </row>
    <row r="1430" spans="9:9">
      <c r="I1430" s="47"/>
    </row>
    <row r="1431" spans="9:9">
      <c r="I1431" s="48"/>
    </row>
    <row r="1432" spans="9:9">
      <c r="I1432" s="47"/>
    </row>
    <row r="1433" spans="9:9">
      <c r="I1433" s="48"/>
    </row>
    <row r="1434" spans="9:9">
      <c r="I1434" s="47"/>
    </row>
    <row r="1435" spans="9:9">
      <c r="I1435" s="48"/>
    </row>
    <row r="1436" spans="9:9">
      <c r="I1436" s="47"/>
    </row>
    <row r="1437" spans="9:9">
      <c r="I1437" s="48"/>
    </row>
    <row r="1438" spans="9:9">
      <c r="I1438" s="47"/>
    </row>
    <row r="1439" spans="9:9">
      <c r="I1439" s="48"/>
    </row>
    <row r="1440" spans="9:9">
      <c r="I1440" s="47"/>
    </row>
    <row r="1441" spans="9:9">
      <c r="I1441" s="48"/>
    </row>
    <row r="1442" spans="9:9">
      <c r="I1442" s="47"/>
    </row>
    <row r="1443" spans="9:9">
      <c r="I1443" s="48"/>
    </row>
    <row r="1444" spans="9:9">
      <c r="I1444" s="47"/>
    </row>
    <row r="1445" spans="9:9">
      <c r="I1445" s="48"/>
    </row>
    <row r="1446" spans="9:9">
      <c r="I1446" s="47"/>
    </row>
    <row r="1447" spans="9:9">
      <c r="I1447" s="48"/>
    </row>
    <row r="1448" spans="9:9">
      <c r="I1448" s="47"/>
    </row>
    <row r="1449" spans="9:9">
      <c r="I1449" s="48"/>
    </row>
    <row r="1450" spans="9:9">
      <c r="I1450" s="47"/>
    </row>
    <row r="1451" spans="9:9">
      <c r="I1451" s="48"/>
    </row>
    <row r="1452" spans="9:9">
      <c r="I1452" s="47"/>
    </row>
    <row r="1453" spans="9:9">
      <c r="I1453" s="48"/>
    </row>
    <row r="1454" spans="9:9">
      <c r="I1454" s="47"/>
    </row>
    <row r="1455" spans="9:9">
      <c r="I1455" s="48"/>
    </row>
    <row r="1456" spans="9:9">
      <c r="I1456" s="47"/>
    </row>
    <row r="1457" spans="9:9">
      <c r="I1457" s="48"/>
    </row>
    <row r="1458" spans="9:9">
      <c r="I1458" s="47"/>
    </row>
    <row r="1459" spans="9:9">
      <c r="I1459" s="48"/>
    </row>
    <row r="1460" spans="9:9">
      <c r="I1460" s="47"/>
    </row>
    <row r="1461" spans="9:9">
      <c r="I1461" s="48"/>
    </row>
    <row r="1462" spans="9:9">
      <c r="I1462" s="47"/>
    </row>
    <row r="1463" spans="9:9">
      <c r="I1463" s="48"/>
    </row>
    <row r="1464" spans="9:9">
      <c r="I1464" s="47"/>
    </row>
    <row r="1465" spans="9:9">
      <c r="I1465" s="48"/>
    </row>
    <row r="1466" spans="9:9">
      <c r="I1466" s="47"/>
    </row>
    <row r="1467" spans="9:9">
      <c r="I1467" s="48"/>
    </row>
    <row r="1468" spans="9:9">
      <c r="I1468" s="47"/>
    </row>
    <row r="1469" spans="9:9">
      <c r="I1469" s="48"/>
    </row>
    <row r="1470" spans="9:9">
      <c r="I1470" s="47"/>
    </row>
    <row r="1471" spans="9:9">
      <c r="I1471" s="48"/>
    </row>
    <row r="1472" spans="9:9">
      <c r="I1472" s="47"/>
    </row>
    <row r="1473" spans="9:9">
      <c r="I1473" s="48"/>
    </row>
    <row r="1474" spans="9:9">
      <c r="I1474" s="47"/>
    </row>
    <row r="1475" spans="9:9">
      <c r="I1475" s="48"/>
    </row>
    <row r="1476" spans="9:9">
      <c r="I1476" s="47"/>
    </row>
    <row r="1477" spans="9:9">
      <c r="I1477" s="48"/>
    </row>
    <row r="1478" spans="9:9">
      <c r="I1478" s="47"/>
    </row>
    <row r="1479" spans="9:9">
      <c r="I1479" s="48"/>
    </row>
    <row r="1480" spans="9:9">
      <c r="I1480" s="47"/>
    </row>
    <row r="1481" spans="9:9">
      <c r="I1481" s="48"/>
    </row>
    <row r="1482" spans="9:9">
      <c r="I1482" s="47"/>
    </row>
    <row r="1483" spans="9:9">
      <c r="I1483" s="48"/>
    </row>
    <row r="1484" spans="9:9">
      <c r="I1484" s="47"/>
    </row>
    <row r="1485" spans="9:9">
      <c r="I1485" s="48"/>
    </row>
    <row r="1486" spans="9:9">
      <c r="I1486" s="47"/>
    </row>
    <row r="1487" spans="9:9">
      <c r="I1487" s="48"/>
    </row>
    <row r="1488" spans="9:9">
      <c r="I1488" s="47"/>
    </row>
    <row r="1489" spans="9:9">
      <c r="I1489" s="48"/>
    </row>
    <row r="1490" spans="9:9">
      <c r="I1490" s="47"/>
    </row>
    <row r="1491" spans="9:9">
      <c r="I1491" s="48"/>
    </row>
    <row r="1492" spans="9:9">
      <c r="I1492" s="47"/>
    </row>
    <row r="1493" spans="9:9">
      <c r="I1493" s="48"/>
    </row>
    <row r="1494" spans="9:9">
      <c r="I1494" s="47"/>
    </row>
    <row r="1495" spans="9:9">
      <c r="I1495" s="48"/>
    </row>
    <row r="1496" spans="9:9">
      <c r="I1496" s="47"/>
    </row>
    <row r="1497" spans="9:9">
      <c r="I1497" s="48"/>
    </row>
    <row r="1498" spans="9:9">
      <c r="I1498" s="47"/>
    </row>
    <row r="1499" spans="9:9">
      <c r="I1499" s="48"/>
    </row>
    <row r="1500" spans="9:9">
      <c r="I1500" s="47"/>
    </row>
    <row r="1501" spans="9:9">
      <c r="I1501" s="48"/>
    </row>
    <row r="1502" spans="9:9">
      <c r="I1502" s="47"/>
    </row>
    <row r="1503" spans="9:9">
      <c r="I1503" s="48"/>
    </row>
    <row r="1504" spans="9:9">
      <c r="I1504" s="47"/>
    </row>
    <row r="1505" spans="9:9">
      <c r="I1505" s="48"/>
    </row>
    <row r="1506" spans="9:9">
      <c r="I1506" s="47"/>
    </row>
    <row r="1507" spans="9:9">
      <c r="I1507" s="48"/>
    </row>
    <row r="1508" spans="9:9">
      <c r="I1508" s="47"/>
    </row>
    <row r="1509" spans="9:9">
      <c r="I1509" s="48"/>
    </row>
    <row r="1510" spans="9:9">
      <c r="I1510" s="47"/>
    </row>
    <row r="1511" spans="9:9">
      <c r="I1511" s="48"/>
    </row>
    <row r="1512" spans="9:9">
      <c r="I1512" s="47"/>
    </row>
    <row r="1513" spans="9:9">
      <c r="I1513" s="48"/>
    </row>
    <row r="1514" spans="9:9">
      <c r="I1514" s="47"/>
    </row>
    <row r="1515" spans="9:9">
      <c r="I1515" s="48"/>
    </row>
    <row r="1516" spans="9:9">
      <c r="I1516" s="47"/>
    </row>
    <row r="1517" spans="9:9">
      <c r="I1517" s="48"/>
    </row>
    <row r="1518" spans="9:9">
      <c r="I1518" s="47"/>
    </row>
    <row r="1519" spans="9:9">
      <c r="I1519" s="48"/>
    </row>
    <row r="1520" spans="9:9">
      <c r="I1520" s="47"/>
    </row>
    <row r="1521" spans="9:9">
      <c r="I1521" s="48"/>
    </row>
    <row r="1522" spans="9:9">
      <c r="I1522" s="47"/>
    </row>
    <row r="1523" spans="9:9">
      <c r="I1523" s="48"/>
    </row>
    <row r="1524" spans="9:9">
      <c r="I1524" s="47"/>
    </row>
    <row r="1525" spans="9:9">
      <c r="I1525" s="48"/>
    </row>
    <row r="1526" spans="9:9">
      <c r="I1526" s="47"/>
    </row>
    <row r="1527" spans="9:9">
      <c r="I1527" s="48"/>
    </row>
    <row r="1528" spans="9:9">
      <c r="I1528" s="47"/>
    </row>
    <row r="1529" spans="9:9">
      <c r="I1529" s="48"/>
    </row>
    <row r="1530" spans="9:9">
      <c r="I1530" s="47"/>
    </row>
    <row r="1531" spans="9:9">
      <c r="I1531" s="48"/>
    </row>
    <row r="1532" spans="9:9">
      <c r="I1532" s="47"/>
    </row>
    <row r="1533" spans="9:9">
      <c r="I1533" s="48"/>
    </row>
    <row r="1534" spans="9:9">
      <c r="I1534" s="47"/>
    </row>
    <row r="1535" spans="9:9">
      <c r="I1535" s="48"/>
    </row>
    <row r="1536" spans="9:9">
      <c r="I1536" s="47"/>
    </row>
    <row r="1537" spans="9:9">
      <c r="I1537" s="48"/>
    </row>
    <row r="1538" spans="9:9">
      <c r="I1538" s="47"/>
    </row>
    <row r="1539" spans="9:9">
      <c r="I1539" s="48"/>
    </row>
    <row r="1540" spans="9:9">
      <c r="I1540" s="47"/>
    </row>
    <row r="1541" spans="9:9">
      <c r="I1541" s="48"/>
    </row>
    <row r="1542" spans="9:9">
      <c r="I1542" s="47"/>
    </row>
    <row r="1543" spans="9:9">
      <c r="I1543" s="48"/>
    </row>
    <row r="1544" spans="9:9">
      <c r="I1544" s="47"/>
    </row>
    <row r="1545" spans="9:9">
      <c r="I1545" s="48"/>
    </row>
    <row r="1546" spans="9:9">
      <c r="I1546" s="47"/>
    </row>
    <row r="1547" spans="9:9">
      <c r="I1547" s="48"/>
    </row>
    <row r="1548" spans="9:9">
      <c r="I1548" s="47"/>
    </row>
    <row r="1549" spans="9:9">
      <c r="I1549" s="48"/>
    </row>
    <row r="1550" spans="9:9">
      <c r="I1550" s="47"/>
    </row>
    <row r="1551" spans="9:9">
      <c r="I1551" s="48"/>
    </row>
    <row r="1552" spans="9:9">
      <c r="I1552" s="47"/>
    </row>
    <row r="1553" spans="9:9">
      <c r="I1553" s="48"/>
    </row>
    <row r="1554" spans="9:9">
      <c r="I1554" s="47"/>
    </row>
    <row r="1555" spans="9:9">
      <c r="I1555" s="48"/>
    </row>
    <row r="1556" spans="9:9">
      <c r="I1556" s="47"/>
    </row>
    <row r="1557" spans="9:9">
      <c r="I1557" s="48"/>
    </row>
    <row r="1558" spans="9:9">
      <c r="I1558" s="47"/>
    </row>
    <row r="1559" spans="9:9">
      <c r="I1559" s="48"/>
    </row>
    <row r="1560" spans="9:9">
      <c r="I1560" s="47"/>
    </row>
    <row r="1561" spans="9:9">
      <c r="I1561" s="48"/>
    </row>
    <row r="1562" spans="9:9">
      <c r="I1562" s="47"/>
    </row>
    <row r="1563" spans="9:9">
      <c r="I1563" s="48"/>
    </row>
    <row r="1564" spans="9:9">
      <c r="I1564" s="47"/>
    </row>
    <row r="1565" spans="9:9">
      <c r="I1565" s="48"/>
    </row>
    <row r="1566" spans="9:9">
      <c r="I1566" s="47"/>
    </row>
    <row r="1567" spans="9:9">
      <c r="I1567" s="48"/>
    </row>
    <row r="1568" spans="9:9">
      <c r="I1568" s="47"/>
    </row>
    <row r="1569" spans="9:9">
      <c r="I1569" s="48"/>
    </row>
    <row r="1570" spans="9:9">
      <c r="I1570" s="47"/>
    </row>
    <row r="1571" spans="9:9">
      <c r="I1571" s="48"/>
    </row>
    <row r="1572" spans="9:9">
      <c r="I1572" s="47"/>
    </row>
    <row r="1573" spans="9:9">
      <c r="I1573" s="48"/>
    </row>
    <row r="1574" spans="9:9">
      <c r="I1574" s="47"/>
    </row>
    <row r="1575" spans="9:9">
      <c r="I1575" s="48"/>
    </row>
    <row r="1576" spans="9:9">
      <c r="I1576" s="47"/>
    </row>
    <row r="1577" spans="9:9">
      <c r="I1577" s="48"/>
    </row>
    <row r="1578" spans="9:9">
      <c r="I1578" s="47"/>
    </row>
    <row r="1579" spans="9:9">
      <c r="I1579" s="48"/>
    </row>
    <row r="1580" spans="9:9">
      <c r="I1580" s="47"/>
    </row>
    <row r="1581" spans="9:9">
      <c r="I1581" s="48"/>
    </row>
    <row r="1582" spans="9:9">
      <c r="I1582" s="47"/>
    </row>
    <row r="1583" spans="9:9">
      <c r="I1583" s="48"/>
    </row>
    <row r="1584" spans="9:9">
      <c r="I1584" s="47"/>
    </row>
    <row r="1585" spans="9:9">
      <c r="I1585" s="48"/>
    </row>
    <row r="1586" spans="9:9">
      <c r="I1586" s="47"/>
    </row>
    <row r="1587" spans="9:9">
      <c r="I1587" s="48"/>
    </row>
    <row r="1588" spans="9:9">
      <c r="I1588" s="47"/>
    </row>
    <row r="1589" spans="9:9">
      <c r="I1589" s="48"/>
    </row>
    <row r="1590" spans="9:9">
      <c r="I1590" s="47"/>
    </row>
    <row r="1591" spans="9:9">
      <c r="I1591" s="48"/>
    </row>
    <row r="1592" spans="9:9">
      <c r="I1592" s="47"/>
    </row>
    <row r="1593" spans="9:9">
      <c r="I1593" s="48"/>
    </row>
    <row r="1594" spans="9:9">
      <c r="I1594" s="47"/>
    </row>
    <row r="1595" spans="9:9">
      <c r="I1595" s="48"/>
    </row>
    <row r="1596" spans="9:9">
      <c r="I1596" s="47"/>
    </row>
    <row r="1597" spans="9:9">
      <c r="I1597" s="48"/>
    </row>
    <row r="1598" spans="9:9">
      <c r="I1598" s="47"/>
    </row>
    <row r="1599" spans="9:9">
      <c r="I1599" s="48"/>
    </row>
    <row r="1600" spans="9:9">
      <c r="I1600" s="47"/>
    </row>
    <row r="1601" spans="9:9">
      <c r="I1601" s="48"/>
    </row>
    <row r="1602" spans="9:9">
      <c r="I1602" s="47"/>
    </row>
    <row r="1603" spans="9:9">
      <c r="I1603" s="48"/>
    </row>
    <row r="1604" spans="9:9">
      <c r="I1604" s="47"/>
    </row>
    <row r="1605" spans="9:9">
      <c r="I1605" s="48"/>
    </row>
    <row r="1606" spans="9:9">
      <c r="I1606" s="47"/>
    </row>
    <row r="1607" spans="9:9">
      <c r="I1607" s="48"/>
    </row>
    <row r="1608" spans="9:9">
      <c r="I1608" s="47"/>
    </row>
    <row r="1609" spans="9:9">
      <c r="I1609" s="48"/>
    </row>
    <row r="1610" spans="9:9">
      <c r="I1610" s="47"/>
    </row>
    <row r="1611" spans="9:9">
      <c r="I1611" s="48"/>
    </row>
    <row r="1612" spans="9:9">
      <c r="I1612" s="47"/>
    </row>
    <row r="1613" spans="9:9">
      <c r="I1613" s="48"/>
    </row>
    <row r="1614" spans="9:9">
      <c r="I1614" s="47"/>
    </row>
    <row r="1615" spans="9:9">
      <c r="I1615" s="48"/>
    </row>
    <row r="1616" spans="9:9">
      <c r="I1616" s="47"/>
    </row>
    <row r="1617" spans="9:9">
      <c r="I1617" s="48"/>
    </row>
    <row r="1618" spans="9:9">
      <c r="I1618" s="47"/>
    </row>
    <row r="1619" spans="9:9">
      <c r="I1619" s="48"/>
    </row>
    <row r="1620" spans="9:9">
      <c r="I1620" s="47"/>
    </row>
    <row r="1621" spans="9:9">
      <c r="I1621" s="48"/>
    </row>
    <row r="1622" spans="9:9">
      <c r="I1622" s="47"/>
    </row>
    <row r="1623" spans="9:9">
      <c r="I1623" s="48"/>
    </row>
    <row r="1624" spans="9:9">
      <c r="I1624" s="47"/>
    </row>
    <row r="1625" spans="9:9">
      <c r="I1625" s="48"/>
    </row>
    <row r="1626" spans="9:9">
      <c r="I1626" s="47"/>
    </row>
    <row r="1627" spans="9:9">
      <c r="I1627" s="48"/>
    </row>
    <row r="1628" spans="9:9">
      <c r="I1628" s="47"/>
    </row>
    <row r="1629" spans="9:9">
      <c r="I1629" s="48"/>
    </row>
    <row r="1630" spans="9:9">
      <c r="I1630" s="47"/>
    </row>
    <row r="1631" spans="9:9">
      <c r="I1631" s="48"/>
    </row>
    <row r="1632" spans="9:9">
      <c r="I1632" s="47"/>
    </row>
    <row r="1633" spans="9:9">
      <c r="I1633" s="48"/>
    </row>
    <row r="1634" spans="9:9">
      <c r="I1634" s="47"/>
    </row>
    <row r="1635" spans="9:9">
      <c r="I1635" s="48"/>
    </row>
    <row r="1636" spans="9:9">
      <c r="I1636" s="47"/>
    </row>
    <row r="1637" spans="9:9">
      <c r="I1637" s="48"/>
    </row>
    <row r="1638" spans="9:9">
      <c r="I1638" s="47"/>
    </row>
    <row r="1639" spans="9:9">
      <c r="I1639" s="48"/>
    </row>
    <row r="1640" spans="9:9">
      <c r="I1640" s="47"/>
    </row>
    <row r="1641" spans="9:9">
      <c r="I1641" s="48"/>
    </row>
    <row r="1642" spans="9:9">
      <c r="I1642" s="47"/>
    </row>
    <row r="1643" spans="9:9">
      <c r="I1643" s="48"/>
    </row>
    <row r="1644" spans="9:9">
      <c r="I1644" s="47"/>
    </row>
    <row r="1645" spans="9:9">
      <c r="I1645" s="48"/>
    </row>
    <row r="1646" spans="9:9">
      <c r="I1646" s="47"/>
    </row>
    <row r="1647" spans="9:9">
      <c r="I1647" s="48"/>
    </row>
    <row r="1648" spans="9:9">
      <c r="I1648" s="47"/>
    </row>
    <row r="1649" spans="9:9">
      <c r="I1649" s="48"/>
    </row>
    <row r="1650" spans="9:9">
      <c r="I1650" s="47"/>
    </row>
    <row r="1651" spans="9:9">
      <c r="I1651" s="48"/>
    </row>
    <row r="1652" spans="9:9">
      <c r="I1652" s="47"/>
    </row>
    <row r="1653" spans="9:9">
      <c r="I1653" s="48"/>
    </row>
    <row r="1654" spans="9:9">
      <c r="I1654" s="47"/>
    </row>
    <row r="1655" spans="9:9">
      <c r="I1655" s="48"/>
    </row>
    <row r="1656" spans="9:9">
      <c r="I1656" s="47"/>
    </row>
    <row r="1657" spans="9:9">
      <c r="I1657" s="48"/>
    </row>
    <row r="1658" spans="9:9">
      <c r="I1658" s="47"/>
    </row>
    <row r="1659" spans="9:9">
      <c r="I1659" s="48"/>
    </row>
    <row r="1660" spans="9:9">
      <c r="I1660" s="47"/>
    </row>
    <row r="1661" spans="9:9">
      <c r="I1661" s="48"/>
    </row>
    <row r="1662" spans="9:9">
      <c r="I1662" s="47"/>
    </row>
    <row r="1663" spans="9:9">
      <c r="I1663" s="48"/>
    </row>
    <row r="1664" spans="9:9">
      <c r="I1664" s="47"/>
    </row>
    <row r="1665" spans="9:9">
      <c r="I1665" s="48"/>
    </row>
    <row r="1666" spans="9:9">
      <c r="I1666" s="47"/>
    </row>
    <row r="1667" spans="9:9">
      <c r="I1667" s="48"/>
    </row>
    <row r="1668" spans="9:9">
      <c r="I1668" s="47"/>
    </row>
    <row r="1669" spans="9:9">
      <c r="I1669" s="48"/>
    </row>
    <row r="1670" spans="9:9">
      <c r="I1670" s="47"/>
    </row>
    <row r="1671" spans="9:9">
      <c r="I1671" s="48"/>
    </row>
    <row r="1672" spans="9:9">
      <c r="I1672" s="47"/>
    </row>
    <row r="1673" spans="9:9">
      <c r="I1673" s="48"/>
    </row>
    <row r="1674" spans="9:9">
      <c r="I1674" s="47"/>
    </row>
    <row r="1675" spans="9:9">
      <c r="I1675" s="48"/>
    </row>
    <row r="1676" spans="9:9">
      <c r="I1676" s="47"/>
    </row>
    <row r="1677" spans="9:9">
      <c r="I1677" s="48"/>
    </row>
    <row r="1678" spans="9:9">
      <c r="I1678" s="47"/>
    </row>
    <row r="1679" spans="9:9">
      <c r="I1679" s="48"/>
    </row>
    <row r="1680" spans="9:9">
      <c r="I1680" s="47"/>
    </row>
    <row r="1681" spans="9:9">
      <c r="I1681" s="48"/>
    </row>
    <row r="1682" spans="9:9">
      <c r="I1682" s="47"/>
    </row>
    <row r="1683" spans="9:9">
      <c r="I1683" s="48"/>
    </row>
    <row r="1684" spans="9:9">
      <c r="I1684" s="47"/>
    </row>
    <row r="1685" spans="9:9">
      <c r="I1685" s="48"/>
    </row>
    <row r="1686" spans="9:9">
      <c r="I1686" s="47"/>
    </row>
    <row r="1687" spans="9:9">
      <c r="I1687" s="48"/>
    </row>
    <row r="1688" spans="9:9">
      <c r="I1688" s="47"/>
    </row>
    <row r="1689" spans="9:9">
      <c r="I1689" s="48"/>
    </row>
    <row r="1690" spans="9:9">
      <c r="I1690" s="47"/>
    </row>
    <row r="1691" spans="9:9">
      <c r="I1691" s="48"/>
    </row>
    <row r="1692" spans="9:9">
      <c r="I1692" s="47"/>
    </row>
    <row r="1693" spans="9:9">
      <c r="I1693" s="48"/>
    </row>
    <row r="1694" spans="9:9">
      <c r="I1694" s="47"/>
    </row>
    <row r="1695" spans="9:9">
      <c r="I1695" s="48"/>
    </row>
    <row r="1696" spans="9:9">
      <c r="I1696" s="47"/>
    </row>
    <row r="1697" spans="9:9">
      <c r="I1697" s="48"/>
    </row>
    <row r="1698" spans="9:9">
      <c r="I1698" s="47"/>
    </row>
    <row r="1699" spans="9:9">
      <c r="I1699" s="48"/>
    </row>
    <row r="1700" spans="9:9">
      <c r="I1700" s="47"/>
    </row>
    <row r="1701" spans="9:9">
      <c r="I1701" s="48"/>
    </row>
    <row r="1702" spans="9:9">
      <c r="I1702" s="47"/>
    </row>
    <row r="1703" spans="9:9">
      <c r="I1703" s="48"/>
    </row>
    <row r="1704" spans="9:9">
      <c r="I1704" s="47"/>
    </row>
    <row r="1705" spans="9:9">
      <c r="I1705" s="48"/>
    </row>
    <row r="1706" spans="9:9">
      <c r="I1706" s="47"/>
    </row>
    <row r="1707" spans="9:9">
      <c r="I1707" s="48"/>
    </row>
    <row r="1708" spans="9:9">
      <c r="I1708" s="47"/>
    </row>
    <row r="1709" spans="9:9">
      <c r="I1709" s="48"/>
    </row>
    <row r="1710" spans="9:9">
      <c r="I1710" s="47"/>
    </row>
    <row r="1711" spans="9:9">
      <c r="I1711" s="48"/>
    </row>
    <row r="1712" spans="9:9">
      <c r="I1712" s="47"/>
    </row>
    <row r="1713" spans="9:9">
      <c r="I1713" s="48"/>
    </row>
    <row r="1714" spans="9:9">
      <c r="I1714" s="47"/>
    </row>
    <row r="1715" spans="9:9">
      <c r="I1715" s="48"/>
    </row>
    <row r="1716" spans="9:9">
      <c r="I1716" s="47"/>
    </row>
    <row r="1717" spans="9:9">
      <c r="I1717" s="48"/>
    </row>
    <row r="1718" spans="9:9">
      <c r="I1718" s="47"/>
    </row>
    <row r="1719" spans="9:9">
      <c r="I1719" s="48"/>
    </row>
    <row r="1720" spans="9:9">
      <c r="I1720" s="47"/>
    </row>
    <row r="1721" spans="9:9">
      <c r="I1721" s="48"/>
    </row>
    <row r="1722" spans="9:9">
      <c r="I1722" s="47"/>
    </row>
    <row r="1723" spans="9:9">
      <c r="I1723" s="48"/>
    </row>
    <row r="1724" spans="9:9">
      <c r="I1724" s="47"/>
    </row>
    <row r="1725" spans="9:9">
      <c r="I1725" s="48"/>
    </row>
    <row r="1726" spans="9:9">
      <c r="I1726" s="47"/>
    </row>
    <row r="1727" spans="9:9">
      <c r="I1727" s="48"/>
    </row>
    <row r="1728" spans="9:9">
      <c r="I1728" s="47"/>
    </row>
    <row r="1729" spans="9:9">
      <c r="I1729" s="48"/>
    </row>
    <row r="1730" spans="9:9">
      <c r="I1730" s="47"/>
    </row>
    <row r="1731" spans="9:9">
      <c r="I1731" s="48"/>
    </row>
    <row r="1732" spans="9:9">
      <c r="I1732" s="47"/>
    </row>
    <row r="1733" spans="9:9">
      <c r="I1733" s="48"/>
    </row>
    <row r="1734" spans="9:9">
      <c r="I1734" s="47"/>
    </row>
    <row r="1735" spans="9:9">
      <c r="I1735" s="48"/>
    </row>
    <row r="1736" spans="9:9">
      <c r="I1736" s="47"/>
    </row>
    <row r="1737" spans="9:9">
      <c r="I1737" s="48"/>
    </row>
    <row r="1738" spans="9:9">
      <c r="I1738" s="47"/>
    </row>
    <row r="1739" spans="9:9">
      <c r="I1739" s="48"/>
    </row>
    <row r="1740" spans="9:9">
      <c r="I1740" s="47"/>
    </row>
    <row r="1741" spans="9:9">
      <c r="I1741" s="48"/>
    </row>
    <row r="1742" spans="9:9">
      <c r="I1742" s="47"/>
    </row>
    <row r="1743" spans="9:9">
      <c r="I1743" s="48"/>
    </row>
    <row r="1744" spans="9:9">
      <c r="I1744" s="47"/>
    </row>
    <row r="1745" spans="9:9">
      <c r="I1745" s="48"/>
    </row>
    <row r="1746" spans="9:9">
      <c r="I1746" s="47"/>
    </row>
    <row r="1747" spans="9:9">
      <c r="I1747" s="48"/>
    </row>
    <row r="1748" spans="9:9">
      <c r="I1748" s="47"/>
    </row>
    <row r="1749" spans="9:9">
      <c r="I1749" s="48"/>
    </row>
    <row r="1750" spans="9:9">
      <c r="I1750" s="47"/>
    </row>
    <row r="1751" spans="9:9">
      <c r="I1751" s="48"/>
    </row>
    <row r="1752" spans="9:9">
      <c r="I1752" s="47"/>
    </row>
    <row r="1753" spans="9:9">
      <c r="I1753" s="48"/>
    </row>
    <row r="1754" spans="9:9">
      <c r="I1754" s="47"/>
    </row>
    <row r="1755" spans="9:9">
      <c r="I1755" s="48"/>
    </row>
    <row r="1756" spans="9:9">
      <c r="I1756" s="47"/>
    </row>
    <row r="1757" spans="9:9">
      <c r="I1757" s="48"/>
    </row>
    <row r="1758" spans="9:9">
      <c r="I1758" s="47"/>
    </row>
    <row r="1759" spans="9:9">
      <c r="I1759" s="48"/>
    </row>
    <row r="1760" spans="9:9">
      <c r="I1760" s="47"/>
    </row>
    <row r="1761" spans="9:9">
      <c r="I1761" s="48"/>
    </row>
    <row r="1762" spans="9:9">
      <c r="I1762" s="47"/>
    </row>
    <row r="1763" spans="9:9">
      <c r="I1763" s="48"/>
    </row>
    <row r="1764" spans="9:9">
      <c r="I1764" s="47"/>
    </row>
    <row r="1765" spans="9:9">
      <c r="I1765" s="48"/>
    </row>
    <row r="1766" spans="9:9">
      <c r="I1766" s="47"/>
    </row>
    <row r="1767" spans="9:9">
      <c r="I1767" s="48"/>
    </row>
    <row r="1768" spans="9:9">
      <c r="I1768" s="47"/>
    </row>
    <row r="1769" spans="9:9">
      <c r="I1769" s="48"/>
    </row>
    <row r="1770" spans="9:9">
      <c r="I1770" s="47"/>
    </row>
    <row r="1771" spans="9:9">
      <c r="I1771" s="48"/>
    </row>
    <row r="1772" spans="9:9">
      <c r="I1772" s="47"/>
    </row>
    <row r="1773" spans="9:9">
      <c r="I1773" s="48"/>
    </row>
    <row r="1774" spans="9:9">
      <c r="I1774" s="47"/>
    </row>
    <row r="1775" spans="9:9">
      <c r="I1775" s="48"/>
    </row>
    <row r="1776" spans="9:9">
      <c r="I1776" s="47"/>
    </row>
    <row r="1777" spans="9:9">
      <c r="I1777" s="48"/>
    </row>
    <row r="1778" spans="9:9">
      <c r="I1778" s="47"/>
    </row>
    <row r="1779" spans="9:9">
      <c r="I1779" s="48"/>
    </row>
    <row r="1780" spans="9:9">
      <c r="I1780" s="47"/>
    </row>
    <row r="1781" spans="9:9">
      <c r="I1781" s="48"/>
    </row>
    <row r="1782" spans="9:9">
      <c r="I1782" s="47"/>
    </row>
    <row r="1783" spans="9:9">
      <c r="I1783" s="48"/>
    </row>
    <row r="1784" spans="9:9">
      <c r="I1784" s="47"/>
    </row>
    <row r="1785" spans="9:9">
      <c r="I1785" s="48"/>
    </row>
    <row r="1786" spans="9:9">
      <c r="I1786" s="47"/>
    </row>
    <row r="1787" spans="9:9">
      <c r="I1787" s="48"/>
    </row>
    <row r="1788" spans="9:9">
      <c r="I1788" s="47"/>
    </row>
    <row r="1789" spans="9:9">
      <c r="I1789" s="48"/>
    </row>
    <row r="1790" spans="9:9">
      <c r="I1790" s="47"/>
    </row>
    <row r="1791" spans="9:9">
      <c r="I1791" s="48"/>
    </row>
    <row r="1792" spans="9:9">
      <c r="I1792" s="47"/>
    </row>
    <row r="1793" spans="9:9">
      <c r="I1793" s="48"/>
    </row>
    <row r="1794" spans="9:9">
      <c r="I1794" s="47"/>
    </row>
    <row r="1795" spans="9:9">
      <c r="I1795" s="48"/>
    </row>
    <row r="1796" spans="9:9">
      <c r="I1796" s="47"/>
    </row>
    <row r="1797" spans="9:9">
      <c r="I1797" s="48"/>
    </row>
    <row r="1798" spans="9:9">
      <c r="I1798" s="47"/>
    </row>
    <row r="1799" spans="9:9">
      <c r="I1799" s="48"/>
    </row>
    <row r="1800" spans="9:9">
      <c r="I1800" s="47"/>
    </row>
    <row r="1801" spans="9:9">
      <c r="I1801" s="48"/>
    </row>
    <row r="1802" spans="9:9">
      <c r="I1802" s="47"/>
    </row>
    <row r="1803" spans="9:9">
      <c r="I1803" s="48"/>
    </row>
    <row r="1804" spans="9:9">
      <c r="I1804" s="47"/>
    </row>
    <row r="1805" spans="9:9">
      <c r="I1805" s="48"/>
    </row>
    <row r="1806" spans="9:9">
      <c r="I1806" s="47"/>
    </row>
    <row r="1807" spans="9:9">
      <c r="I1807" s="48"/>
    </row>
    <row r="1808" spans="9:9">
      <c r="I1808" s="47"/>
    </row>
    <row r="1809" spans="9:9">
      <c r="I1809" s="48"/>
    </row>
    <row r="1810" spans="9:9">
      <c r="I1810" s="47"/>
    </row>
    <row r="1811" spans="9:9">
      <c r="I1811" s="48"/>
    </row>
    <row r="1812" spans="9:9">
      <c r="I1812" s="47"/>
    </row>
    <row r="1813" spans="9:9">
      <c r="I1813" s="48"/>
    </row>
    <row r="1814" spans="9:9">
      <c r="I1814" s="47"/>
    </row>
    <row r="1815" spans="9:9">
      <c r="I1815" s="48"/>
    </row>
    <row r="1816" spans="9:9">
      <c r="I1816" s="47"/>
    </row>
    <row r="1817" spans="9:9">
      <c r="I1817" s="48"/>
    </row>
    <row r="1818" spans="9:9">
      <c r="I1818" s="47"/>
    </row>
    <row r="1819" spans="9:9">
      <c r="I1819" s="48"/>
    </row>
    <row r="1820" spans="9:9">
      <c r="I1820" s="47"/>
    </row>
    <row r="1821" spans="9:9">
      <c r="I1821" s="48"/>
    </row>
    <row r="1822" spans="9:9">
      <c r="I1822" s="47"/>
    </row>
    <row r="1823" spans="9:9">
      <c r="I1823" s="48"/>
    </row>
    <row r="1824" spans="9:9">
      <c r="I1824" s="47"/>
    </row>
    <row r="1825" spans="9:9">
      <c r="I1825" s="48"/>
    </row>
    <row r="1826" spans="9:9">
      <c r="I1826" s="47"/>
    </row>
    <row r="1827" spans="9:9">
      <c r="I1827" s="48"/>
    </row>
    <row r="1828" spans="9:9">
      <c r="I1828" s="47"/>
    </row>
    <row r="1829" spans="9:9">
      <c r="I1829" s="48"/>
    </row>
    <row r="1830" spans="9:9">
      <c r="I1830" s="47"/>
    </row>
    <row r="1831" spans="9:9">
      <c r="I1831" s="48"/>
    </row>
    <row r="1832" spans="9:9">
      <c r="I1832" s="47"/>
    </row>
    <row r="1833" spans="9:9">
      <c r="I1833" s="48"/>
    </row>
    <row r="1834" spans="9:9">
      <c r="I1834" s="47"/>
    </row>
    <row r="1835" spans="9:9">
      <c r="I1835" s="48"/>
    </row>
    <row r="1836" spans="9:9">
      <c r="I1836" s="47"/>
    </row>
    <row r="1837" spans="9:9">
      <c r="I1837" s="48"/>
    </row>
    <row r="1838" spans="9:9">
      <c r="I1838" s="47"/>
    </row>
    <row r="1839" spans="9:9">
      <c r="I1839" s="48"/>
    </row>
    <row r="1840" spans="9:9">
      <c r="I1840" s="47"/>
    </row>
    <row r="1841" spans="9:9">
      <c r="I1841" s="48"/>
    </row>
    <row r="1842" spans="9:9">
      <c r="I1842" s="47"/>
    </row>
    <row r="1843" spans="9:9">
      <c r="I1843" s="48"/>
    </row>
    <row r="1844" spans="9:9">
      <c r="I1844" s="47"/>
    </row>
    <row r="1845" spans="9:9">
      <c r="I1845" s="48"/>
    </row>
    <row r="1846" spans="9:9">
      <c r="I1846" s="47"/>
    </row>
    <row r="1847" spans="9:9">
      <c r="I1847" s="48"/>
    </row>
    <row r="1848" spans="9:9">
      <c r="I1848" s="47"/>
    </row>
    <row r="1849" spans="9:9">
      <c r="I1849" s="48"/>
    </row>
    <row r="1850" spans="9:9">
      <c r="I1850" s="47"/>
    </row>
    <row r="1851" spans="9:9">
      <c r="I1851" s="48"/>
    </row>
    <row r="1852" spans="9:9">
      <c r="I1852" s="47"/>
    </row>
    <row r="1853" spans="9:9">
      <c r="I1853" s="48"/>
    </row>
    <row r="1854" spans="9:9">
      <c r="I1854" s="47"/>
    </row>
    <row r="1855" spans="9:9">
      <c r="I1855" s="48"/>
    </row>
    <row r="1856" spans="9:9">
      <c r="I1856" s="47"/>
    </row>
    <row r="1857" spans="9:9">
      <c r="I1857" s="48"/>
    </row>
    <row r="1858" spans="9:9">
      <c r="I1858" s="47"/>
    </row>
    <row r="1859" spans="9:9">
      <c r="I1859" s="48"/>
    </row>
    <row r="1860" spans="9:9">
      <c r="I1860" s="47"/>
    </row>
    <row r="1861" spans="9:9">
      <c r="I1861" s="48"/>
    </row>
    <row r="1862" spans="9:9">
      <c r="I1862" s="47"/>
    </row>
    <row r="1863" spans="9:9">
      <c r="I1863" s="48"/>
    </row>
    <row r="1864" spans="9:9">
      <c r="I1864" s="47"/>
    </row>
    <row r="1865" spans="9:9">
      <c r="I1865" s="48"/>
    </row>
    <row r="1866" spans="9:9">
      <c r="I1866" s="47"/>
    </row>
    <row r="1867" spans="9:9">
      <c r="I1867" s="48"/>
    </row>
    <row r="1868" spans="9:9">
      <c r="I1868" s="47"/>
    </row>
    <row r="1869" spans="9:9">
      <c r="I1869" s="48"/>
    </row>
    <row r="1870" spans="9:9">
      <c r="I1870" s="47"/>
    </row>
    <row r="1871" spans="9:9">
      <c r="I1871" s="48"/>
    </row>
    <row r="1872" spans="9:9">
      <c r="I1872" s="47"/>
    </row>
    <row r="1873" spans="9:9">
      <c r="I1873" s="48"/>
    </row>
    <row r="1874" spans="9:9">
      <c r="I1874" s="47"/>
    </row>
    <row r="1875" spans="9:9">
      <c r="I1875" s="48"/>
    </row>
    <row r="1876" spans="9:9">
      <c r="I1876" s="47"/>
    </row>
    <row r="1877" spans="9:9">
      <c r="I1877" s="48"/>
    </row>
    <row r="1878" spans="9:9">
      <c r="I1878" s="47"/>
    </row>
    <row r="1879" spans="9:9">
      <c r="I1879" s="48"/>
    </row>
    <row r="1880" spans="9:9">
      <c r="I1880" s="47"/>
    </row>
    <row r="1881" spans="9:9">
      <c r="I1881" s="48"/>
    </row>
    <row r="1882" spans="9:9">
      <c r="I1882" s="47"/>
    </row>
    <row r="1883" spans="9:9">
      <c r="I1883" s="48"/>
    </row>
    <row r="1884" spans="9:9">
      <c r="I1884" s="47"/>
    </row>
    <row r="1885" spans="9:9">
      <c r="I1885" s="48"/>
    </row>
    <row r="1886" spans="9:9">
      <c r="I1886" s="47"/>
    </row>
    <row r="1887" spans="9:9">
      <c r="I1887" s="48"/>
    </row>
    <row r="1888" spans="9:9">
      <c r="I1888" s="47"/>
    </row>
    <row r="1889" spans="9:9">
      <c r="I1889" s="48"/>
    </row>
    <row r="1890" spans="9:9">
      <c r="I1890" s="47"/>
    </row>
    <row r="1891" spans="9:9">
      <c r="I1891" s="48"/>
    </row>
    <row r="1892" spans="9:9">
      <c r="I1892" s="47"/>
    </row>
    <row r="1893" spans="9:9">
      <c r="I1893" s="48"/>
    </row>
    <row r="1894" spans="9:9">
      <c r="I1894" s="47"/>
    </row>
    <row r="1895" spans="9:9">
      <c r="I1895" s="48"/>
    </row>
    <row r="1896" spans="9:9">
      <c r="I1896" s="47"/>
    </row>
    <row r="1897" spans="9:9">
      <c r="I1897" s="48"/>
    </row>
    <row r="1898" spans="9:9">
      <c r="I1898" s="47"/>
    </row>
    <row r="1899" spans="9:9">
      <c r="I1899" s="48"/>
    </row>
    <row r="1900" spans="9:9">
      <c r="I1900" s="47"/>
    </row>
    <row r="1901" spans="9:9">
      <c r="I1901" s="48"/>
    </row>
    <row r="1902" spans="9:9">
      <c r="I1902" s="47"/>
    </row>
    <row r="1903" spans="9:9">
      <c r="I1903" s="48"/>
    </row>
    <row r="1904" spans="9:9">
      <c r="I1904" s="47"/>
    </row>
    <row r="1905" spans="9:9">
      <c r="I1905" s="48"/>
    </row>
    <row r="1906" spans="9:9">
      <c r="I1906" s="47"/>
    </row>
    <row r="1907" spans="9:9">
      <c r="I1907" s="48"/>
    </row>
    <row r="1908" spans="9:9">
      <c r="I1908" s="47"/>
    </row>
    <row r="1909" spans="9:9">
      <c r="I1909" s="48"/>
    </row>
    <row r="1910" spans="9:9">
      <c r="I1910" s="47"/>
    </row>
    <row r="1911" spans="9:9">
      <c r="I1911" s="48"/>
    </row>
    <row r="1912" spans="9:9">
      <c r="I1912" s="47"/>
    </row>
    <row r="1913" spans="9:9">
      <c r="I1913" s="48"/>
    </row>
    <row r="1914" spans="9:9">
      <c r="I1914" s="47"/>
    </row>
    <row r="1915" spans="9:9">
      <c r="I1915" s="48"/>
    </row>
    <row r="1916" spans="9:9">
      <c r="I1916" s="47"/>
    </row>
    <row r="1917" spans="9:9">
      <c r="I1917" s="48"/>
    </row>
    <row r="1918" spans="9:9">
      <c r="I1918" s="47"/>
    </row>
    <row r="1919" spans="9:9">
      <c r="I1919" s="48"/>
    </row>
    <row r="1920" spans="9:9">
      <c r="I1920" s="47"/>
    </row>
    <row r="1921" spans="9:9">
      <c r="I1921" s="48"/>
    </row>
    <row r="1922" spans="9:9">
      <c r="I1922" s="47"/>
    </row>
    <row r="1923" spans="9:9">
      <c r="I1923" s="48"/>
    </row>
    <row r="1924" spans="9:9">
      <c r="I1924" s="47"/>
    </row>
    <row r="1925" spans="9:9">
      <c r="I1925" s="48"/>
    </row>
    <row r="1926" spans="9:9">
      <c r="I1926" s="47"/>
    </row>
    <row r="1927" spans="9:9">
      <c r="I1927" s="48"/>
    </row>
    <row r="1928" spans="9:9">
      <c r="I1928" s="47"/>
    </row>
    <row r="1929" spans="9:9">
      <c r="I1929" s="48"/>
    </row>
    <row r="1930" spans="9:9">
      <c r="I1930" s="47"/>
    </row>
    <row r="1931" spans="9:9">
      <c r="I1931" s="48"/>
    </row>
    <row r="1932" spans="9:9">
      <c r="I1932" s="47"/>
    </row>
    <row r="1933" spans="9:9">
      <c r="I1933" s="48"/>
    </row>
    <row r="1934" spans="9:9">
      <c r="I1934" s="47"/>
    </row>
    <row r="1935" spans="9:9">
      <c r="I1935" s="48"/>
    </row>
    <row r="1936" spans="9:9">
      <c r="I1936" s="47"/>
    </row>
    <row r="1937" spans="9:9">
      <c r="I1937" s="48"/>
    </row>
    <row r="1938" spans="9:9">
      <c r="I1938" s="47"/>
    </row>
    <row r="1939" spans="9:9">
      <c r="I1939" s="48"/>
    </row>
    <row r="1940" spans="9:9">
      <c r="I1940" s="47"/>
    </row>
    <row r="1941" spans="9:9">
      <c r="I1941" s="48"/>
    </row>
    <row r="1942" spans="9:9">
      <c r="I1942" s="47"/>
    </row>
    <row r="1943" spans="9:9">
      <c r="I1943" s="48"/>
    </row>
    <row r="1944" spans="9:9">
      <c r="I1944" s="47"/>
    </row>
    <row r="1945" spans="9:9">
      <c r="I1945" s="48"/>
    </row>
    <row r="1946" spans="9:9">
      <c r="I1946" s="47"/>
    </row>
    <row r="1947" spans="9:9">
      <c r="I1947" s="48"/>
    </row>
    <row r="1948" spans="9:9">
      <c r="I1948" s="47"/>
    </row>
    <row r="1949" spans="9:9">
      <c r="I1949" s="48"/>
    </row>
    <row r="1950" spans="9:9">
      <c r="I1950" s="47"/>
    </row>
    <row r="1951" spans="9:9">
      <c r="I1951" s="48"/>
    </row>
    <row r="1952" spans="9:9">
      <c r="I1952" s="47"/>
    </row>
    <row r="1953" spans="9:9">
      <c r="I1953" s="48"/>
    </row>
    <row r="1954" spans="9:9">
      <c r="I1954" s="47"/>
    </row>
    <row r="1955" spans="9:9">
      <c r="I1955" s="48"/>
    </row>
    <row r="1956" spans="9:9">
      <c r="I1956" s="47"/>
    </row>
    <row r="1957" spans="9:9">
      <c r="I1957" s="48"/>
    </row>
    <row r="1958" spans="9:9">
      <c r="I1958" s="47"/>
    </row>
    <row r="1959" spans="9:9">
      <c r="I1959" s="48"/>
    </row>
    <row r="1960" spans="9:9">
      <c r="I1960" s="47"/>
    </row>
    <row r="1961" spans="9:9">
      <c r="I1961" s="48"/>
    </row>
    <row r="1962" spans="9:9">
      <c r="I1962" s="47"/>
    </row>
    <row r="1963" spans="9:9">
      <c r="I1963" s="48"/>
    </row>
    <row r="1964" spans="9:9">
      <c r="I1964" s="47"/>
    </row>
    <row r="1965" spans="9:9">
      <c r="I1965" s="48"/>
    </row>
    <row r="1966" spans="9:9">
      <c r="I1966" s="47"/>
    </row>
    <row r="1967" spans="9:9">
      <c r="I1967" s="48"/>
    </row>
    <row r="1968" spans="9:9">
      <c r="I1968" s="47"/>
    </row>
    <row r="1969" spans="9:9">
      <c r="I1969" s="48"/>
    </row>
    <row r="1970" spans="9:9">
      <c r="I1970" s="47"/>
    </row>
    <row r="1971" spans="9:9">
      <c r="I1971" s="48"/>
    </row>
    <row r="1972" spans="9:9">
      <c r="I1972" s="47"/>
    </row>
    <row r="1973" spans="9:9">
      <c r="I1973" s="48"/>
    </row>
    <row r="1974" spans="9:9">
      <c r="I1974" s="47"/>
    </row>
    <row r="1975" spans="9:9">
      <c r="I1975" s="48"/>
    </row>
    <row r="1976" spans="9:9">
      <c r="I1976" s="47"/>
    </row>
    <row r="1977" spans="9:9">
      <c r="I1977" s="48"/>
    </row>
    <row r="1978" spans="9:9">
      <c r="I1978" s="47"/>
    </row>
    <row r="1979" spans="9:9">
      <c r="I1979" s="48"/>
    </row>
    <row r="1980" spans="9:9">
      <c r="I1980" s="47"/>
    </row>
    <row r="1981" spans="9:9">
      <c r="I1981" s="48"/>
    </row>
    <row r="1982" spans="9:9">
      <c r="I1982" s="47"/>
    </row>
    <row r="1983" spans="9:9">
      <c r="I1983" s="48"/>
    </row>
    <row r="1984" spans="9:9">
      <c r="I1984" s="47"/>
    </row>
    <row r="1985" spans="9:9">
      <c r="I1985" s="48"/>
    </row>
    <row r="1986" spans="9:9">
      <c r="I1986" s="47"/>
    </row>
    <row r="1987" spans="9:9">
      <c r="I1987" s="48"/>
    </row>
    <row r="1988" spans="9:9">
      <c r="I1988" s="47"/>
    </row>
    <row r="1989" spans="9:9">
      <c r="I1989" s="48"/>
    </row>
    <row r="1990" spans="9:9">
      <c r="I1990" s="47"/>
    </row>
    <row r="1991" spans="9:9">
      <c r="I1991" s="48"/>
    </row>
    <row r="1992" spans="9:9">
      <c r="I1992" s="47"/>
    </row>
    <row r="1993" spans="9:9">
      <c r="I1993" s="48"/>
    </row>
    <row r="1994" spans="9:9">
      <c r="I1994" s="47"/>
    </row>
    <row r="1995" spans="9:9">
      <c r="I1995" s="48"/>
    </row>
    <row r="1996" spans="9:9">
      <c r="I1996" s="47"/>
    </row>
    <row r="1997" spans="9:9">
      <c r="I1997" s="48"/>
    </row>
    <row r="1998" spans="9:9">
      <c r="I1998" s="47"/>
    </row>
    <row r="1999" spans="9:9">
      <c r="I1999" s="48"/>
    </row>
    <row r="2000" spans="9:9">
      <c r="I2000" s="47"/>
    </row>
    <row r="2001" spans="9:9">
      <c r="I2001" s="48"/>
    </row>
    <row r="2002" spans="9:9">
      <c r="I2002" s="47"/>
    </row>
    <row r="2003" spans="9:9">
      <c r="I2003" s="48"/>
    </row>
    <row r="2004" spans="9:9">
      <c r="I2004" s="47"/>
    </row>
    <row r="2005" spans="9:9">
      <c r="I2005" s="48"/>
    </row>
    <row r="2006" spans="9:9">
      <c r="I2006" s="47"/>
    </row>
    <row r="2007" spans="9:9">
      <c r="I2007" s="48"/>
    </row>
    <row r="2008" spans="9:9">
      <c r="I2008" s="47"/>
    </row>
    <row r="2009" spans="9:9">
      <c r="I2009" s="48"/>
    </row>
    <row r="2010" spans="9:9">
      <c r="I2010" s="47"/>
    </row>
    <row r="2011" spans="9:9">
      <c r="I2011" s="48"/>
    </row>
    <row r="2012" spans="9:9">
      <c r="I2012" s="47"/>
    </row>
    <row r="2013" spans="9:9">
      <c r="I2013" s="48"/>
    </row>
    <row r="2014" spans="9:9">
      <c r="I2014" s="47"/>
    </row>
    <row r="2015" spans="9:9">
      <c r="I2015" s="48"/>
    </row>
    <row r="2016" spans="9:9">
      <c r="I2016" s="47"/>
    </row>
    <row r="2017" spans="9:9">
      <c r="I2017" s="48"/>
    </row>
    <row r="2018" spans="9:9">
      <c r="I2018" s="47"/>
    </row>
    <row r="2019" spans="9:9">
      <c r="I2019" s="48"/>
    </row>
    <row r="2020" spans="9:9">
      <c r="I2020" s="47"/>
    </row>
    <row r="2021" spans="9:9">
      <c r="I2021" s="48"/>
    </row>
    <row r="2022" spans="9:9">
      <c r="I2022" s="47"/>
    </row>
    <row r="2023" spans="9:9">
      <c r="I2023" s="48"/>
    </row>
    <row r="2024" spans="9:9">
      <c r="I2024" s="47"/>
    </row>
    <row r="2025" spans="9:9">
      <c r="I2025" s="48"/>
    </row>
    <row r="2026" spans="9:9">
      <c r="I2026" s="47"/>
    </row>
    <row r="2027" spans="9:9">
      <c r="I2027" s="48"/>
    </row>
    <row r="2028" spans="9:9">
      <c r="I2028" s="47"/>
    </row>
    <row r="2029" spans="9:9">
      <c r="I2029" s="48"/>
    </row>
    <row r="2030" spans="9:9">
      <c r="I2030" s="47"/>
    </row>
    <row r="2031" spans="9:9">
      <c r="I2031" s="48"/>
    </row>
    <row r="2032" spans="9:9">
      <c r="I2032" s="47"/>
    </row>
    <row r="2033" spans="9:9">
      <c r="I2033" s="48"/>
    </row>
    <row r="2034" spans="9:9">
      <c r="I2034" s="47"/>
    </row>
    <row r="2035" spans="9:9">
      <c r="I2035" s="48"/>
    </row>
    <row r="2036" spans="9:9">
      <c r="I2036" s="47"/>
    </row>
    <row r="2037" spans="9:9">
      <c r="I2037" s="48"/>
    </row>
    <row r="2038" spans="9:9">
      <c r="I2038" s="47"/>
    </row>
    <row r="2039" spans="9:9">
      <c r="I2039" s="48"/>
    </row>
    <row r="2040" spans="9:9">
      <c r="I2040" s="47"/>
    </row>
    <row r="2041" spans="9:9">
      <c r="I2041" s="48"/>
    </row>
    <row r="2042" spans="9:9">
      <c r="I2042" s="47"/>
    </row>
    <row r="2043" spans="9:9">
      <c r="I2043" s="48"/>
    </row>
    <row r="2044" spans="9:9">
      <c r="I2044" s="47"/>
    </row>
    <row r="2045" spans="9:9">
      <c r="I2045" s="48"/>
    </row>
    <row r="2046" spans="9:9">
      <c r="I2046" s="47"/>
    </row>
    <row r="2047" spans="9:9">
      <c r="I2047" s="48"/>
    </row>
    <row r="2048" spans="9:9">
      <c r="I2048" s="47"/>
    </row>
    <row r="2049" spans="9:9">
      <c r="I2049" s="48"/>
    </row>
    <row r="2050" spans="9:9">
      <c r="I2050" s="47"/>
    </row>
    <row r="2051" spans="9:9">
      <c r="I2051" s="48"/>
    </row>
    <row r="2052" spans="9:9">
      <c r="I2052" s="47"/>
    </row>
    <row r="2053" spans="9:9">
      <c r="I2053" s="48"/>
    </row>
    <row r="2054" spans="9:9">
      <c r="I2054" s="47"/>
    </row>
    <row r="2055" spans="9:9">
      <c r="I2055" s="48"/>
    </row>
    <row r="2056" spans="9:9">
      <c r="I2056" s="47"/>
    </row>
    <row r="2057" spans="9:9">
      <c r="I2057" s="48"/>
    </row>
    <row r="2058" spans="9:9">
      <c r="I2058" s="47"/>
    </row>
    <row r="2059" spans="9:9">
      <c r="I2059" s="48"/>
    </row>
    <row r="2060" spans="9:9">
      <c r="I2060" s="47"/>
    </row>
    <row r="2061" spans="9:9">
      <c r="I2061" s="48"/>
    </row>
    <row r="2062" spans="9:9">
      <c r="I2062" s="47"/>
    </row>
    <row r="2063" spans="9:9">
      <c r="I2063" s="48"/>
    </row>
    <row r="2064" spans="9:9">
      <c r="I2064" s="47"/>
    </row>
    <row r="2065" spans="9:9">
      <c r="I2065" s="48"/>
    </row>
    <row r="2066" spans="9:9">
      <c r="I2066" s="47"/>
    </row>
    <row r="2067" spans="9:9">
      <c r="I2067" s="48"/>
    </row>
    <row r="2068" spans="9:9">
      <c r="I2068" s="47"/>
    </row>
    <row r="2069" spans="9:9">
      <c r="I2069" s="48"/>
    </row>
    <row r="2070" spans="9:9">
      <c r="I2070" s="47"/>
    </row>
    <row r="2071" spans="9:9">
      <c r="I2071" s="48"/>
    </row>
    <row r="2072" spans="9:9">
      <c r="I2072" s="47"/>
    </row>
    <row r="2073" spans="9:9">
      <c r="I2073" s="48"/>
    </row>
    <row r="2074" spans="9:9">
      <c r="I2074" s="47"/>
    </row>
    <row r="2075" spans="9:9">
      <c r="I2075" s="48"/>
    </row>
    <row r="2076" spans="9:9">
      <c r="I2076" s="47"/>
    </row>
    <row r="2077" spans="9:9">
      <c r="I2077" s="48"/>
    </row>
    <row r="2078" spans="9:9">
      <c r="I2078" s="47"/>
    </row>
    <row r="2079" spans="9:9">
      <c r="I2079" s="48"/>
    </row>
    <row r="2080" spans="9:9">
      <c r="I2080" s="47"/>
    </row>
    <row r="2081" spans="9:9">
      <c r="I2081" s="48"/>
    </row>
    <row r="2082" spans="9:9">
      <c r="I2082" s="47"/>
    </row>
    <row r="2083" spans="9:9">
      <c r="I2083" s="48"/>
    </row>
    <row r="2084" spans="9:9">
      <c r="I2084" s="47"/>
    </row>
    <row r="2085" spans="9:9">
      <c r="I2085" s="48"/>
    </row>
    <row r="2086" spans="9:9">
      <c r="I2086" s="47"/>
    </row>
    <row r="2087" spans="9:9">
      <c r="I2087" s="48"/>
    </row>
    <row r="2088" spans="9:9">
      <c r="I2088" s="47"/>
    </row>
    <row r="2089" spans="9:9">
      <c r="I2089" s="48"/>
    </row>
    <row r="2090" spans="9:9">
      <c r="I2090" s="47"/>
    </row>
    <row r="2091" spans="9:9">
      <c r="I2091" s="48"/>
    </row>
    <row r="2092" spans="9:9">
      <c r="I2092" s="47"/>
    </row>
    <row r="2093" spans="9:9">
      <c r="I2093" s="48"/>
    </row>
    <row r="2094" spans="9:9">
      <c r="I2094" s="47"/>
    </row>
    <row r="2095" spans="9:9">
      <c r="I2095" s="48"/>
    </row>
    <row r="2096" spans="9:9">
      <c r="I2096" s="49"/>
    </row>
    <row r="2097" spans="9:9">
      <c r="I2097" s="49"/>
    </row>
    <row r="2098" spans="9:9">
      <c r="I2098" s="49"/>
    </row>
    <row r="2099" spans="9:9">
      <c r="I2099" s="49"/>
    </row>
    <row r="2100" spans="9:9">
      <c r="I2100" s="49"/>
    </row>
    <row r="2101" spans="9:9">
      <c r="I2101" s="49"/>
    </row>
    <row r="2102" spans="9:9">
      <c r="I2102" s="49"/>
    </row>
    <row r="2103" spans="9:9">
      <c r="I2103" s="49"/>
    </row>
    <row r="2104" spans="9:9">
      <c r="I2104" s="49"/>
    </row>
    <row r="2105" spans="9:9">
      <c r="I2105" s="49"/>
    </row>
    <row r="2106" spans="9:9">
      <c r="I2106" s="49"/>
    </row>
    <row r="2107" spans="9:9">
      <c r="I2107" s="49"/>
    </row>
    <row r="2108" spans="9:9">
      <c r="I2108" s="49"/>
    </row>
    <row r="2109" spans="9:9">
      <c r="I2109" s="49"/>
    </row>
    <row r="2110" spans="9:9">
      <c r="I2110" s="49"/>
    </row>
    <row r="2111" spans="9:9">
      <c r="I2111" s="49"/>
    </row>
    <row r="2112" spans="9:9">
      <c r="I2112" s="49"/>
    </row>
    <row r="2113" spans="9:9">
      <c r="I2113" s="49"/>
    </row>
    <row r="2114" spans="9:9">
      <c r="I2114" s="49"/>
    </row>
    <row r="2115" spans="9:9">
      <c r="I2115" s="49"/>
    </row>
    <row r="2116" spans="9:9">
      <c r="I2116" s="49"/>
    </row>
    <row r="2117" spans="9:9">
      <c r="I2117" s="49"/>
    </row>
    <row r="2118" spans="9:9">
      <c r="I2118" s="49"/>
    </row>
    <row r="2119" spans="9:9">
      <c r="I2119" s="49"/>
    </row>
    <row r="2120" spans="9:9">
      <c r="I2120" s="49"/>
    </row>
    <row r="2121" spans="9:9">
      <c r="I2121" s="49"/>
    </row>
    <row r="2122" spans="9:9">
      <c r="I2122" s="49"/>
    </row>
    <row r="2123" spans="9:9">
      <c r="I2123" s="49"/>
    </row>
    <row r="2124" spans="9:9">
      <c r="I2124" s="49"/>
    </row>
    <row r="2125" spans="9:9">
      <c r="I2125" s="49"/>
    </row>
    <row r="2126" spans="9:9">
      <c r="I2126" s="49"/>
    </row>
    <row r="2127" spans="9:9">
      <c r="I2127" s="49"/>
    </row>
    <row r="2128" spans="9:9">
      <c r="I2128" s="49"/>
    </row>
    <row r="2129" spans="9:9">
      <c r="I2129" s="49"/>
    </row>
    <row r="2130" spans="9:9">
      <c r="I2130" s="49"/>
    </row>
    <row r="2131" spans="9:9">
      <c r="I2131" s="49"/>
    </row>
    <row r="2132" spans="9:9">
      <c r="I2132" s="49"/>
    </row>
    <row r="2133" spans="9:9">
      <c r="I2133" s="49"/>
    </row>
    <row r="2134" spans="9:9">
      <c r="I2134" s="49"/>
    </row>
    <row r="2135" spans="9:9">
      <c r="I2135" s="49"/>
    </row>
    <row r="2136" spans="9:9">
      <c r="I2136" s="49"/>
    </row>
    <row r="2137" spans="9:9">
      <c r="I2137" s="49"/>
    </row>
    <row r="2138" spans="9:9">
      <c r="I2138" s="49"/>
    </row>
    <row r="2139" spans="9:9">
      <c r="I2139" s="49"/>
    </row>
    <row r="2140" spans="9:9">
      <c r="I2140" s="49"/>
    </row>
    <row r="2141" spans="9:9">
      <c r="I2141" s="49"/>
    </row>
    <row r="2142" spans="9:9">
      <c r="I2142" s="49"/>
    </row>
    <row r="2143" spans="9:9">
      <c r="I2143" s="49"/>
    </row>
    <row r="2144" spans="9:9">
      <c r="I2144" s="49"/>
    </row>
    <row r="2145" spans="9:9">
      <c r="I2145" s="49"/>
    </row>
    <row r="2146" spans="9:9">
      <c r="I2146" s="49"/>
    </row>
    <row r="2147" spans="9:9">
      <c r="I2147" s="49"/>
    </row>
    <row r="2148" spans="9:9">
      <c r="I2148" s="49"/>
    </row>
    <row r="2149" spans="9:9">
      <c r="I2149" s="49"/>
    </row>
    <row r="2150" spans="9:9">
      <c r="I2150" s="49"/>
    </row>
    <row r="2151" spans="9:9">
      <c r="I2151" s="49"/>
    </row>
    <row r="2152" spans="9:9">
      <c r="I2152" s="49"/>
    </row>
    <row r="2153" spans="9:9">
      <c r="I2153" s="49"/>
    </row>
    <row r="2154" spans="9:9">
      <c r="I2154" s="49"/>
    </row>
    <row r="2155" spans="9:9">
      <c r="I2155" s="49"/>
    </row>
    <row r="2156" spans="9:9">
      <c r="I2156" s="49"/>
    </row>
    <row r="2157" spans="9:9">
      <c r="I2157" s="49"/>
    </row>
    <row r="2158" spans="9:9">
      <c r="I2158" s="49"/>
    </row>
    <row r="2159" spans="9:9">
      <c r="I2159" s="49"/>
    </row>
    <row r="2160" spans="9:9">
      <c r="I2160" s="49"/>
    </row>
    <row r="2161" spans="9:9">
      <c r="I2161" s="49"/>
    </row>
    <row r="2162" spans="9:9">
      <c r="I2162" s="49"/>
    </row>
    <row r="2163" spans="9:9">
      <c r="I2163" s="49"/>
    </row>
    <row r="2164" spans="9:9">
      <c r="I2164" s="49"/>
    </row>
    <row r="2165" spans="9:9">
      <c r="I2165" s="49"/>
    </row>
    <row r="2166" spans="9:9">
      <c r="I2166" s="49"/>
    </row>
    <row r="2167" spans="9:9">
      <c r="I2167" s="49"/>
    </row>
    <row r="2168" spans="9:9">
      <c r="I2168" s="49"/>
    </row>
    <row r="2169" spans="9:9">
      <c r="I2169" s="49"/>
    </row>
    <row r="2170" spans="9:9">
      <c r="I2170" s="49"/>
    </row>
    <row r="2171" spans="9:9">
      <c r="I2171" s="49"/>
    </row>
    <row r="2172" spans="9:9">
      <c r="I2172" s="49"/>
    </row>
    <row r="2173" spans="9:9">
      <c r="I2173" s="49"/>
    </row>
    <row r="2174" spans="9:9">
      <c r="I2174" s="49"/>
    </row>
    <row r="2175" spans="9:9">
      <c r="I2175" s="49"/>
    </row>
    <row r="2176" spans="9:9">
      <c r="I2176" s="49"/>
    </row>
    <row r="2177" spans="9:9">
      <c r="I2177" s="49"/>
    </row>
    <row r="2178" spans="9:9">
      <c r="I2178" s="49"/>
    </row>
    <row r="2179" spans="9:9">
      <c r="I2179" s="49"/>
    </row>
    <row r="2180" spans="9:9">
      <c r="I2180" s="49"/>
    </row>
    <row r="2181" spans="9:9">
      <c r="I2181" s="49"/>
    </row>
    <row r="2182" spans="9:9">
      <c r="I2182" s="49"/>
    </row>
    <row r="2183" spans="9:9">
      <c r="I2183" s="49"/>
    </row>
    <row r="2184" spans="9:9">
      <c r="I2184" s="49"/>
    </row>
    <row r="2185" spans="9:9">
      <c r="I2185" s="49"/>
    </row>
    <row r="2186" spans="9:9">
      <c r="I2186" s="49"/>
    </row>
    <row r="2187" spans="9:9">
      <c r="I2187" s="49"/>
    </row>
    <row r="2188" spans="9:9">
      <c r="I2188" s="49"/>
    </row>
    <row r="2189" spans="9:9">
      <c r="I2189" s="49"/>
    </row>
    <row r="2190" spans="9:9">
      <c r="I2190" s="49"/>
    </row>
    <row r="2191" spans="9:9">
      <c r="I2191" s="49"/>
    </row>
    <row r="2192" spans="9:9">
      <c r="I2192" s="49"/>
    </row>
    <row r="2193" spans="9:9">
      <c r="I2193" s="49"/>
    </row>
    <row r="2194" spans="9:9">
      <c r="I2194" s="49"/>
    </row>
    <row r="2195" spans="9:9">
      <c r="I2195" s="49"/>
    </row>
    <row r="2196" spans="9:9">
      <c r="I2196" s="49"/>
    </row>
    <row r="2197" spans="9:9">
      <c r="I2197" s="49"/>
    </row>
    <row r="2198" spans="9:9">
      <c r="I2198" s="49"/>
    </row>
    <row r="2199" spans="9:9">
      <c r="I2199" s="49"/>
    </row>
    <row r="2200" spans="9:9">
      <c r="I2200" s="49"/>
    </row>
    <row r="2201" spans="9:9">
      <c r="I2201" s="49"/>
    </row>
    <row r="2202" spans="9:9">
      <c r="I2202" s="49"/>
    </row>
    <row r="2203" spans="9:9">
      <c r="I2203" s="49"/>
    </row>
    <row r="2204" spans="9:9">
      <c r="I2204" s="49"/>
    </row>
    <row r="2205" spans="9:9">
      <c r="I2205" s="49"/>
    </row>
    <row r="2206" spans="9:9">
      <c r="I2206" s="49"/>
    </row>
    <row r="2207" spans="9:9">
      <c r="I2207" s="49"/>
    </row>
    <row r="2208" spans="9:9">
      <c r="I2208" s="49"/>
    </row>
    <row r="2209" spans="9:9">
      <c r="I2209" s="49"/>
    </row>
    <row r="2210" spans="9:9">
      <c r="I2210" s="49"/>
    </row>
    <row r="2211" spans="9:9">
      <c r="I2211" s="49"/>
    </row>
    <row r="2212" spans="9:9">
      <c r="I2212" s="49"/>
    </row>
    <row r="2213" spans="9:9">
      <c r="I2213" s="49"/>
    </row>
    <row r="2214" spans="9:9">
      <c r="I2214" s="49"/>
    </row>
    <row r="2215" spans="9:9">
      <c r="I2215" s="49"/>
    </row>
    <row r="2216" spans="9:9">
      <c r="I2216" s="49"/>
    </row>
    <row r="2217" spans="9:9">
      <c r="I2217" s="49"/>
    </row>
    <row r="2218" spans="9:9">
      <c r="I2218" s="49"/>
    </row>
    <row r="2219" spans="9:9">
      <c r="I2219" s="49"/>
    </row>
    <row r="2220" spans="9:9">
      <c r="I2220" s="49"/>
    </row>
    <row r="2221" spans="9:9">
      <c r="I2221" s="49"/>
    </row>
    <row r="2222" spans="9:9">
      <c r="I2222" s="49"/>
    </row>
    <row r="2223" spans="9:9">
      <c r="I2223" s="49"/>
    </row>
    <row r="2224" spans="9:9">
      <c r="I2224" s="49"/>
    </row>
    <row r="2225" spans="9:9">
      <c r="I2225" s="49"/>
    </row>
    <row r="2226" spans="9:9">
      <c r="I2226" s="49"/>
    </row>
    <row r="2227" spans="9:9">
      <c r="I2227" s="49"/>
    </row>
    <row r="2228" spans="9:9">
      <c r="I2228" s="49"/>
    </row>
    <row r="2229" spans="9:9">
      <c r="I2229" s="49"/>
    </row>
    <row r="2230" spans="9:9">
      <c r="I2230" s="49"/>
    </row>
    <row r="2231" spans="9:9">
      <c r="I2231" s="49"/>
    </row>
    <row r="2232" spans="9:9">
      <c r="I2232" s="49"/>
    </row>
    <row r="2233" spans="9:9">
      <c r="I2233" s="49"/>
    </row>
    <row r="2234" spans="9:9">
      <c r="I2234" s="49"/>
    </row>
    <row r="2235" spans="9:9">
      <c r="I2235" s="49"/>
    </row>
    <row r="2236" spans="9:9">
      <c r="I2236" s="49"/>
    </row>
    <row r="2237" spans="9:9">
      <c r="I2237" s="49"/>
    </row>
    <row r="2238" spans="9:9">
      <c r="I2238" s="49"/>
    </row>
    <row r="2239" spans="9:9">
      <c r="I2239" s="49"/>
    </row>
    <row r="2240" spans="9:9">
      <c r="I2240" s="49"/>
    </row>
    <row r="2241" spans="9:9">
      <c r="I2241" s="49"/>
    </row>
    <row r="2242" spans="9:9">
      <c r="I2242" s="49"/>
    </row>
    <row r="2243" spans="9:9">
      <c r="I2243" s="49"/>
    </row>
    <row r="2244" spans="9:9">
      <c r="I2244" s="49"/>
    </row>
    <row r="2245" spans="9:9">
      <c r="I2245" s="49"/>
    </row>
    <row r="2246" spans="9:9">
      <c r="I2246" s="49"/>
    </row>
    <row r="2247" spans="9:9">
      <c r="I2247" s="49"/>
    </row>
    <row r="2248" spans="9:9">
      <c r="I2248" s="49"/>
    </row>
    <row r="2249" spans="9:9">
      <c r="I2249" s="49"/>
    </row>
    <row r="2250" spans="9:9">
      <c r="I2250" s="49"/>
    </row>
    <row r="2251" spans="9:9">
      <c r="I2251" s="49"/>
    </row>
    <row r="2252" spans="9:9">
      <c r="I2252" s="49"/>
    </row>
    <row r="2253" spans="9:9">
      <c r="I2253" s="49"/>
    </row>
    <row r="2254" spans="9:9">
      <c r="I2254" s="49"/>
    </row>
    <row r="2255" spans="9:9">
      <c r="I2255" s="49"/>
    </row>
    <row r="2256" spans="9:9">
      <c r="I2256" s="49"/>
    </row>
    <row r="2257" spans="9:9">
      <c r="I2257" s="49"/>
    </row>
    <row r="2258" spans="9:9">
      <c r="I2258" s="49"/>
    </row>
    <row r="2259" spans="9:9">
      <c r="I2259" s="49"/>
    </row>
    <row r="2260" spans="9:9">
      <c r="I2260" s="49"/>
    </row>
    <row r="2261" spans="9:9">
      <c r="I2261" s="49"/>
    </row>
    <row r="2262" spans="9:9">
      <c r="I2262" s="49"/>
    </row>
    <row r="2263" spans="9:9">
      <c r="I2263" s="49"/>
    </row>
    <row r="2264" spans="9:9">
      <c r="I2264" s="49"/>
    </row>
    <row r="2265" spans="9:9">
      <c r="I2265" s="49"/>
    </row>
    <row r="2266" spans="9:9">
      <c r="I2266" s="49"/>
    </row>
    <row r="2267" spans="9:9">
      <c r="I2267" s="49"/>
    </row>
    <row r="2268" spans="9:9">
      <c r="I2268" s="49"/>
    </row>
    <row r="2269" spans="9:9">
      <c r="I2269" s="49"/>
    </row>
    <row r="2270" spans="9:9">
      <c r="I2270" s="49"/>
    </row>
    <row r="2271" spans="9:9">
      <c r="I2271" s="49"/>
    </row>
    <row r="2272" spans="9:9">
      <c r="I2272" s="49"/>
    </row>
    <row r="2273" spans="9:9">
      <c r="I2273" s="49"/>
    </row>
    <row r="2274" spans="9:9">
      <c r="I2274" s="49"/>
    </row>
    <row r="2275" spans="9:9">
      <c r="I2275" s="49"/>
    </row>
    <row r="2276" spans="9:9">
      <c r="I2276" s="49"/>
    </row>
    <row r="2277" spans="9:9">
      <c r="I2277" s="49"/>
    </row>
    <row r="2278" spans="9:9">
      <c r="I2278" s="49"/>
    </row>
    <row r="2279" spans="9:9">
      <c r="I2279" s="49"/>
    </row>
    <row r="2280" spans="9:9">
      <c r="I2280" s="49"/>
    </row>
    <row r="2281" spans="9:9">
      <c r="I2281" s="49"/>
    </row>
    <row r="2282" spans="9:9">
      <c r="I2282" s="49"/>
    </row>
    <row r="2283" spans="9:9">
      <c r="I2283" s="49"/>
    </row>
    <row r="2284" spans="9:9">
      <c r="I2284" s="49"/>
    </row>
    <row r="2285" spans="9:9">
      <c r="I2285" s="49"/>
    </row>
    <row r="2286" spans="9:9">
      <c r="I2286" s="49"/>
    </row>
    <row r="2287" spans="9:9">
      <c r="I2287" s="49"/>
    </row>
    <row r="2288" spans="9:9">
      <c r="I2288" s="49"/>
    </row>
    <row r="2289" spans="9:9">
      <c r="I2289" s="49"/>
    </row>
    <row r="2290" spans="9:9">
      <c r="I2290" s="49"/>
    </row>
    <row r="2291" spans="9:9">
      <c r="I2291" s="49"/>
    </row>
    <row r="2292" spans="9:9">
      <c r="I2292" s="49"/>
    </row>
    <row r="2293" spans="9:9">
      <c r="I2293" s="49"/>
    </row>
    <row r="2294" spans="9:9">
      <c r="I2294" s="49"/>
    </row>
    <row r="2295" spans="9:9">
      <c r="I2295" s="49"/>
    </row>
    <row r="2296" spans="9:9">
      <c r="I2296" s="49"/>
    </row>
    <row r="2297" spans="9:9">
      <c r="I2297" s="49"/>
    </row>
    <row r="2298" spans="9:9">
      <c r="I2298" s="49"/>
    </row>
    <row r="2299" spans="9:9">
      <c r="I2299" s="49"/>
    </row>
    <row r="2300" spans="9:9">
      <c r="I2300" s="49"/>
    </row>
    <row r="2301" spans="9:9">
      <c r="I2301" s="49"/>
    </row>
    <row r="2302" spans="9:9">
      <c r="I2302" s="49"/>
    </row>
    <row r="2303" spans="9:9">
      <c r="I2303" s="49"/>
    </row>
    <row r="2304" spans="9:9">
      <c r="I2304" s="49"/>
    </row>
    <row r="2305" spans="9:9">
      <c r="I2305" s="49"/>
    </row>
    <row r="2306" spans="9:9">
      <c r="I2306" s="49"/>
    </row>
    <row r="2307" spans="9:9">
      <c r="I2307" s="49"/>
    </row>
    <row r="2308" spans="9:9">
      <c r="I2308" s="49"/>
    </row>
    <row r="2309" spans="9:9">
      <c r="I2309" s="49"/>
    </row>
    <row r="2310" spans="9:9">
      <c r="I2310" s="49"/>
    </row>
    <row r="2311" spans="9:9">
      <c r="I2311" s="49"/>
    </row>
    <row r="2312" spans="9:9">
      <c r="I2312" s="49"/>
    </row>
    <row r="2313" spans="9:9">
      <c r="I2313" s="49"/>
    </row>
    <row r="2314" spans="9:9">
      <c r="I2314" s="49"/>
    </row>
    <row r="2315" spans="9:9">
      <c r="I2315" s="49"/>
    </row>
    <row r="2316" spans="9:9">
      <c r="I2316" s="49"/>
    </row>
    <row r="2317" spans="9:9">
      <c r="I2317" s="49"/>
    </row>
    <row r="2318" spans="9:9">
      <c r="I2318" s="49"/>
    </row>
    <row r="2319" spans="9:9">
      <c r="I2319" s="49"/>
    </row>
    <row r="2320" spans="9:9">
      <c r="I2320" s="49"/>
    </row>
    <row r="2321" spans="9:9">
      <c r="I2321" s="49"/>
    </row>
    <row r="2322" spans="9:9">
      <c r="I2322" s="49"/>
    </row>
    <row r="2323" spans="9:9">
      <c r="I2323" s="49"/>
    </row>
    <row r="2324" spans="9:9">
      <c r="I2324" s="49"/>
    </row>
    <row r="2325" spans="9:9">
      <c r="I2325" s="49"/>
    </row>
    <row r="2326" spans="9:9">
      <c r="I2326" s="49"/>
    </row>
    <row r="2327" spans="9:9">
      <c r="I2327" s="49"/>
    </row>
    <row r="2328" spans="9:9">
      <c r="I2328" s="49"/>
    </row>
    <row r="2329" spans="9:9">
      <c r="I2329" s="49"/>
    </row>
    <row r="2330" spans="9:9">
      <c r="I2330" s="49"/>
    </row>
    <row r="2331" spans="9:9">
      <c r="I2331" s="49"/>
    </row>
    <row r="2332" spans="9:9">
      <c r="I2332" s="49"/>
    </row>
    <row r="2333" spans="9:9">
      <c r="I2333" s="49"/>
    </row>
    <row r="2334" spans="9:9">
      <c r="I2334" s="49"/>
    </row>
    <row r="2335" spans="9:9">
      <c r="I2335" s="49"/>
    </row>
    <row r="2336" spans="9:9">
      <c r="I2336" s="49"/>
    </row>
    <row r="2337" spans="9:9">
      <c r="I2337" s="49"/>
    </row>
    <row r="2338" spans="9:9">
      <c r="I2338" s="49"/>
    </row>
    <row r="2339" spans="9:9">
      <c r="I2339" s="49"/>
    </row>
    <row r="2340" spans="9:9">
      <c r="I2340" s="49"/>
    </row>
    <row r="2341" spans="9:9">
      <c r="I2341" s="49"/>
    </row>
    <row r="2342" spans="9:9">
      <c r="I2342" s="49"/>
    </row>
    <row r="2343" spans="9:9">
      <c r="I2343" s="49"/>
    </row>
    <row r="2344" spans="9:9">
      <c r="I2344" s="49"/>
    </row>
    <row r="2345" spans="9:9">
      <c r="I2345" s="49"/>
    </row>
    <row r="2346" spans="9:9">
      <c r="I2346" s="49"/>
    </row>
    <row r="2347" spans="9:9">
      <c r="I2347" s="49"/>
    </row>
    <row r="2348" spans="9:9">
      <c r="I2348" s="49"/>
    </row>
    <row r="2349" spans="9:9">
      <c r="I2349" s="49"/>
    </row>
    <row r="2350" spans="9:9">
      <c r="I2350" s="49"/>
    </row>
    <row r="2351" spans="9:9">
      <c r="I2351" s="49"/>
    </row>
    <row r="2352" spans="9:9">
      <c r="I2352" s="49"/>
    </row>
    <row r="2353" spans="9:9">
      <c r="I2353" s="49"/>
    </row>
    <row r="2354" spans="9:9">
      <c r="I2354" s="49"/>
    </row>
    <row r="2355" spans="9:9">
      <c r="I2355" s="49"/>
    </row>
    <row r="2356" spans="9:9">
      <c r="I2356" s="49"/>
    </row>
    <row r="2357" spans="9:9">
      <c r="I2357" s="49"/>
    </row>
    <row r="2358" spans="9:9">
      <c r="I2358" s="49"/>
    </row>
    <row r="2359" spans="9:9">
      <c r="I2359" s="49"/>
    </row>
    <row r="2360" spans="9:9">
      <c r="I2360" s="49"/>
    </row>
    <row r="2361" spans="9:9">
      <c r="I2361" s="49"/>
    </row>
    <row r="2362" spans="9:9">
      <c r="I2362" s="49"/>
    </row>
    <row r="2363" spans="9:9">
      <c r="I2363" s="49"/>
    </row>
    <row r="2364" spans="9:9">
      <c r="I2364" s="49"/>
    </row>
    <row r="2365" spans="9:9">
      <c r="I2365" s="49"/>
    </row>
    <row r="2366" spans="9:9">
      <c r="I2366" s="49"/>
    </row>
    <row r="2367" spans="9:9">
      <c r="I2367" s="49"/>
    </row>
    <row r="2368" spans="9:9">
      <c r="I2368" s="49"/>
    </row>
    <row r="2369" spans="9:9">
      <c r="I2369" s="49"/>
    </row>
    <row r="2370" spans="9:9">
      <c r="I2370" s="49"/>
    </row>
    <row r="2371" spans="9:9">
      <c r="I2371" s="49"/>
    </row>
    <row r="2372" spans="9:9">
      <c r="I2372" s="49"/>
    </row>
    <row r="2373" spans="9:9">
      <c r="I2373" s="49"/>
    </row>
    <row r="2374" spans="9:9">
      <c r="I2374" s="49"/>
    </row>
    <row r="2375" spans="9:9">
      <c r="I2375" s="49"/>
    </row>
    <row r="2376" spans="9:9">
      <c r="I2376" s="49"/>
    </row>
    <row r="2377" spans="9:9">
      <c r="I2377" s="49"/>
    </row>
    <row r="2378" spans="9:9">
      <c r="I2378" s="49"/>
    </row>
    <row r="2379" spans="9:9">
      <c r="I2379" s="49"/>
    </row>
    <row r="2380" spans="9:9">
      <c r="I2380" s="49"/>
    </row>
    <row r="2381" spans="9:9">
      <c r="I2381" s="49"/>
    </row>
    <row r="2382" spans="9:9">
      <c r="I2382" s="49"/>
    </row>
    <row r="2383" spans="9:9">
      <c r="I2383" s="49"/>
    </row>
    <row r="2384" spans="9:9">
      <c r="I2384" s="49"/>
    </row>
    <row r="2385" spans="9:9">
      <c r="I2385" s="49"/>
    </row>
    <row r="2386" spans="9:9">
      <c r="I2386" s="49"/>
    </row>
    <row r="2387" spans="9:9">
      <c r="I2387" s="49"/>
    </row>
    <row r="2388" spans="9:9">
      <c r="I2388" s="49"/>
    </row>
    <row r="2389" spans="9:9">
      <c r="I2389" s="49"/>
    </row>
  </sheetData>
  <mergeCells count="1">
    <mergeCell ref="C6:G6"/>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EF1A2-E6EA-4F6C-B13E-6FFC630CD5FD}">
  <sheetPr codeName="Sheet2"/>
  <dimension ref="B2:S619"/>
  <sheetViews>
    <sheetView showGridLines="0" topLeftCell="A24" zoomScale="110" zoomScaleNormal="110" workbookViewId="0">
      <selection activeCell="G7" sqref="G7"/>
    </sheetView>
  </sheetViews>
  <sheetFormatPr defaultRowHeight="14.25"/>
  <cols>
    <col min="1" max="1" width="4.33203125" customWidth="1"/>
    <col min="2" max="2" width="10.796875" customWidth="1"/>
    <col min="3" max="4" width="10.06640625" bestFit="1" customWidth="1"/>
    <col min="5" max="7" width="10" customWidth="1"/>
    <col min="8" max="8" width="9.33203125" customWidth="1"/>
    <col min="10" max="10" width="13.19921875" customWidth="1"/>
    <col min="11" max="11" width="13.9296875" customWidth="1"/>
    <col min="12" max="12" width="4.53125" customWidth="1"/>
    <col min="13" max="13" width="3.19921875" style="2" customWidth="1"/>
    <col min="14" max="14" width="3.53125" style="2" customWidth="1"/>
    <col min="15" max="15" width="9.46484375" style="2" customWidth="1"/>
    <col min="16" max="16" width="8.796875" style="2"/>
    <col min="17" max="17" width="10" style="2" customWidth="1"/>
    <col min="18" max="18" width="8.796875" style="2"/>
    <col min="19" max="19" width="12.33203125" style="2" customWidth="1"/>
  </cols>
  <sheetData>
    <row r="2" spans="2:19" s="1" customFormat="1" ht="26.65">
      <c r="B2" s="3" t="s">
        <v>34</v>
      </c>
      <c r="M2" s="2"/>
      <c r="N2" s="2"/>
      <c r="O2" s="2"/>
      <c r="P2" s="2"/>
      <c r="Q2" s="2"/>
      <c r="R2" s="2"/>
      <c r="S2" s="2"/>
    </row>
    <row r="3" spans="2:19" s="68" customFormat="1" ht="13.15">
      <c r="B3" s="67" t="s">
        <v>35</v>
      </c>
      <c r="M3" s="69"/>
      <c r="N3" s="69"/>
      <c r="O3" s="69"/>
      <c r="P3" s="69"/>
      <c r="Q3" s="69"/>
      <c r="R3" s="69"/>
      <c r="S3" s="69"/>
    </row>
    <row r="4" spans="2:19" s="68" customFormat="1" ht="13.15">
      <c r="M4" s="69"/>
      <c r="N4" s="69"/>
      <c r="O4" s="69"/>
      <c r="P4" s="69"/>
      <c r="Q4" s="69"/>
      <c r="R4" s="69"/>
      <c r="S4" s="69"/>
    </row>
    <row r="5" spans="2:19" s="70" customFormat="1" ht="13.15">
      <c r="B5" s="106" t="s">
        <v>36</v>
      </c>
      <c r="C5" s="107"/>
      <c r="D5" s="107"/>
      <c r="E5" s="107"/>
      <c r="J5" s="71" t="s">
        <v>32</v>
      </c>
      <c r="K5" s="72"/>
      <c r="M5" s="71" t="s">
        <v>33</v>
      </c>
      <c r="N5" s="73"/>
      <c r="O5" s="74"/>
      <c r="P5" s="74"/>
      <c r="Q5" s="74"/>
      <c r="R5" s="74"/>
      <c r="S5" s="74"/>
    </row>
    <row r="6" spans="2:19" s="70" customFormat="1" ht="4.5" customHeight="1">
      <c r="B6" s="75"/>
      <c r="C6" s="76"/>
      <c r="D6" s="76"/>
      <c r="E6" s="76"/>
      <c r="J6" s="77"/>
      <c r="M6" s="69"/>
      <c r="N6" s="69"/>
      <c r="O6" s="69"/>
      <c r="P6" s="69"/>
      <c r="Q6" s="69"/>
      <c r="R6" s="69"/>
      <c r="S6" s="69"/>
    </row>
    <row r="7" spans="2:19" s="70" customFormat="1" ht="13.15">
      <c r="B7" s="108" t="s">
        <v>276</v>
      </c>
      <c r="C7" s="109"/>
      <c r="D7" s="109"/>
      <c r="E7" s="109"/>
      <c r="J7" s="78" t="s">
        <v>12</v>
      </c>
      <c r="K7" s="78">
        <v>12</v>
      </c>
      <c r="M7" s="79">
        <v>1</v>
      </c>
      <c r="N7" s="69" t="s">
        <v>37</v>
      </c>
      <c r="O7" s="69"/>
      <c r="P7" s="69"/>
      <c r="Q7" s="69"/>
      <c r="R7" s="69"/>
      <c r="S7" s="69"/>
    </row>
    <row r="8" spans="2:19" s="70" customFormat="1" ht="13.15">
      <c r="B8" s="109"/>
      <c r="C8" s="109"/>
      <c r="D8" s="109"/>
      <c r="E8" s="109"/>
      <c r="J8" s="78" t="s">
        <v>13</v>
      </c>
      <c r="K8" s="78">
        <v>2023</v>
      </c>
      <c r="M8" s="80"/>
      <c r="N8" s="69"/>
      <c r="O8" s="69"/>
      <c r="P8" s="69"/>
      <c r="Q8" s="69"/>
      <c r="R8" s="69"/>
      <c r="S8" s="69"/>
    </row>
    <row r="9" spans="2:19" s="70" customFormat="1" ht="13.15">
      <c r="B9" s="109"/>
      <c r="C9" s="109"/>
      <c r="D9" s="109"/>
      <c r="E9" s="109"/>
      <c r="M9" s="79">
        <v>2</v>
      </c>
      <c r="N9" s="69" t="s">
        <v>38</v>
      </c>
      <c r="O9" s="69"/>
      <c r="P9" s="69"/>
      <c r="Q9" s="69"/>
      <c r="R9" s="69"/>
      <c r="S9" s="69"/>
    </row>
    <row r="10" spans="2:19" s="70" customFormat="1" ht="13.15">
      <c r="B10" s="109"/>
      <c r="C10" s="109"/>
      <c r="D10" s="109"/>
      <c r="E10" s="109"/>
      <c r="J10" s="81" t="s">
        <v>39</v>
      </c>
      <c r="K10" s="82">
        <f>DATE(K8,K7,1)</f>
        <v>45261</v>
      </c>
      <c r="M10" s="80"/>
      <c r="N10" s="69"/>
      <c r="O10" s="83" t="s">
        <v>277</v>
      </c>
      <c r="P10" s="69"/>
      <c r="Q10" s="69"/>
      <c r="R10" s="69"/>
      <c r="S10" s="69"/>
    </row>
    <row r="11" spans="2:19" s="70" customFormat="1" ht="13.15">
      <c r="B11" s="109"/>
      <c r="C11" s="109"/>
      <c r="D11" s="109"/>
      <c r="E11" s="109"/>
      <c r="M11" s="80"/>
      <c r="N11" s="69"/>
      <c r="O11" s="83" t="s">
        <v>278</v>
      </c>
      <c r="P11" s="69"/>
      <c r="Q11" s="69"/>
      <c r="R11" s="69"/>
      <c r="S11" s="69"/>
    </row>
    <row r="12" spans="2:19" s="70" customFormat="1" ht="13.15">
      <c r="B12" s="109"/>
      <c r="C12" s="109"/>
      <c r="D12" s="109"/>
      <c r="E12" s="109"/>
      <c r="M12" s="80"/>
      <c r="N12" s="69"/>
      <c r="O12" s="69"/>
      <c r="P12" s="69"/>
      <c r="Q12" s="69"/>
      <c r="R12" s="69"/>
      <c r="S12" s="69"/>
    </row>
    <row r="13" spans="2:19" s="70" customFormat="1" ht="13.15">
      <c r="M13" s="80"/>
      <c r="N13" s="69"/>
      <c r="O13" s="69"/>
      <c r="P13" s="69"/>
      <c r="Q13" s="69"/>
      <c r="R13" s="69"/>
      <c r="S13" s="69"/>
    </row>
    <row r="14" spans="2:19" s="70" customFormat="1" ht="13.15">
      <c r="M14" s="69"/>
      <c r="N14" s="69"/>
      <c r="O14" s="69"/>
      <c r="P14" s="69"/>
      <c r="Q14" s="69"/>
      <c r="R14" s="69"/>
      <c r="S14" s="69"/>
    </row>
    <row r="15" spans="2:19" s="70" customFormat="1" ht="13.15">
      <c r="M15" s="80"/>
      <c r="N15" s="69"/>
      <c r="O15" s="69"/>
      <c r="P15" s="69"/>
      <c r="Q15" s="69"/>
      <c r="R15" s="69"/>
      <c r="S15" s="69"/>
    </row>
    <row r="16" spans="2:19" s="70" customFormat="1" ht="13.15">
      <c r="M16" s="69"/>
      <c r="N16" s="69"/>
      <c r="O16" s="69"/>
      <c r="P16" s="69"/>
      <c r="Q16" s="69"/>
      <c r="R16" s="69"/>
      <c r="S16" s="69"/>
    </row>
    <row r="17" spans="2:19" s="70" customFormat="1" ht="13.15">
      <c r="M17" s="69"/>
      <c r="N17" s="80"/>
      <c r="O17" s="69"/>
      <c r="P17" s="69"/>
      <c r="Q17" s="69"/>
      <c r="R17" s="69"/>
      <c r="S17" s="69"/>
    </row>
    <row r="18" spans="2:19" s="70" customFormat="1" ht="13.15">
      <c r="M18" s="69"/>
      <c r="N18" s="69"/>
      <c r="O18" s="69"/>
      <c r="P18" s="69"/>
      <c r="Q18" s="69"/>
      <c r="R18" s="69"/>
      <c r="S18" s="69"/>
    </row>
    <row r="19" spans="2:19" s="70" customFormat="1" ht="13.15">
      <c r="M19" s="69"/>
      <c r="N19" s="69"/>
      <c r="O19" s="83"/>
      <c r="P19" s="69"/>
      <c r="Q19" s="69"/>
      <c r="R19" s="69"/>
      <c r="S19" s="69"/>
    </row>
    <row r="20" spans="2:19" s="70" customFormat="1" ht="13.15">
      <c r="M20" s="69"/>
      <c r="N20" s="69"/>
      <c r="O20" s="83"/>
      <c r="P20" s="69"/>
      <c r="Q20" s="69"/>
      <c r="R20" s="69"/>
      <c r="S20" s="69"/>
    </row>
    <row r="21" spans="2:19" s="70" customFormat="1" ht="13.15">
      <c r="M21" s="69"/>
      <c r="N21" s="69"/>
      <c r="O21" s="83"/>
      <c r="P21" s="69"/>
      <c r="Q21" s="69"/>
      <c r="R21" s="69"/>
      <c r="S21" s="69"/>
    </row>
    <row r="22" spans="2:19" s="70" customFormat="1" ht="13.15">
      <c r="M22" s="69"/>
      <c r="N22" s="69"/>
      <c r="O22" s="69"/>
      <c r="P22" s="69"/>
      <c r="Q22" s="69"/>
      <c r="R22" s="69"/>
      <c r="S22" s="69"/>
    </row>
    <row r="23" spans="2:19" s="70" customFormat="1" ht="13.15">
      <c r="M23" s="69"/>
      <c r="N23" s="80"/>
      <c r="O23" s="69"/>
      <c r="P23" s="69"/>
      <c r="Q23" s="69"/>
      <c r="R23" s="69"/>
      <c r="S23" s="69"/>
    </row>
    <row r="24" spans="2:19" s="70" customFormat="1" ht="13.15">
      <c r="M24" s="69"/>
      <c r="N24" s="69"/>
      <c r="O24" s="83"/>
      <c r="P24" s="69"/>
      <c r="Q24" s="69"/>
      <c r="R24" s="69"/>
      <c r="S24" s="69"/>
    </row>
    <row r="25" spans="2:19" s="70" customFormat="1" ht="13.15">
      <c r="M25" s="69"/>
      <c r="N25" s="69"/>
      <c r="O25" s="69"/>
      <c r="P25" s="69"/>
      <c r="Q25" s="69"/>
      <c r="R25" s="69"/>
      <c r="S25" s="69"/>
    </row>
    <row r="26" spans="2:19" s="70" customFormat="1" ht="13.15">
      <c r="M26" s="69"/>
      <c r="N26" s="69"/>
      <c r="O26" s="69"/>
      <c r="P26" s="69"/>
      <c r="Q26" s="69"/>
      <c r="R26" s="69"/>
      <c r="S26" s="69"/>
    </row>
    <row r="27" spans="2:19" s="70" customFormat="1" ht="13.15">
      <c r="M27" s="69"/>
      <c r="N27" s="69"/>
      <c r="O27" s="69"/>
      <c r="P27" s="69"/>
      <c r="Q27" s="69"/>
      <c r="R27" s="69"/>
      <c r="S27" s="69"/>
    </row>
    <row r="28" spans="2:19" s="70" customFormat="1" ht="13.15">
      <c r="M28" s="69"/>
      <c r="N28" s="69"/>
      <c r="O28" s="69"/>
      <c r="P28" s="69"/>
      <c r="Q28" s="69"/>
      <c r="R28" s="69"/>
      <c r="S28" s="69"/>
    </row>
    <row r="29" spans="2:19" s="70" customFormat="1" ht="13.15">
      <c r="C29" s="70" t="s">
        <v>14</v>
      </c>
      <c r="D29" s="70" t="s">
        <v>15</v>
      </c>
      <c r="E29" s="70" t="s">
        <v>10</v>
      </c>
      <c r="F29" s="70" t="s">
        <v>11</v>
      </c>
      <c r="G29" s="70" t="s">
        <v>9</v>
      </c>
      <c r="M29" s="69"/>
      <c r="N29" s="69"/>
      <c r="O29" s="69"/>
      <c r="P29" s="69"/>
      <c r="Q29" s="69"/>
      <c r="R29" s="69"/>
      <c r="S29" s="69"/>
    </row>
    <row r="30" spans="2:19" s="70" customFormat="1" ht="13.15">
      <c r="B30" s="70" t="s">
        <v>2</v>
      </c>
      <c r="C30" s="84">
        <f>DATE($K$8,$K$7-4,1)</f>
        <v>45139</v>
      </c>
      <c r="D30" s="84">
        <f>DATE($K$8,$K$7-3,1)</f>
        <v>45170</v>
      </c>
      <c r="E30" s="84">
        <f>DATE($K$8,$K$7-2,1)</f>
        <v>45200</v>
      </c>
      <c r="F30" s="84">
        <f>DATE($K$8,$K$7-1,1)</f>
        <v>45231</v>
      </c>
      <c r="G30" s="84">
        <f>DATE($K$8,$K$7,1)</f>
        <v>45261</v>
      </c>
      <c r="H30" s="70" t="s">
        <v>26</v>
      </c>
      <c r="I30" s="70" t="s">
        <v>16</v>
      </c>
      <c r="M30" s="69"/>
      <c r="N30" s="69"/>
      <c r="O30" s="69"/>
      <c r="P30" s="69"/>
      <c r="Q30" s="69"/>
      <c r="R30" s="69"/>
      <c r="S30" s="69"/>
    </row>
    <row r="31" spans="2:19" s="70" customFormat="1" ht="13.15">
      <c r="B31" s="70" t="s">
        <v>3</v>
      </c>
      <c r="C31" s="70">
        <f>SUMIFS(tblUSYields[2Y],tblUSYields[Date],C$30)</f>
        <v>4.9000000000000004</v>
      </c>
      <c r="D31" s="70">
        <f>SUMIFS(tblUSYields[2Y],tblUSYields[Date],D$30)</f>
        <v>5.0199999999999996</v>
      </c>
      <c r="E31" s="70">
        <f>SUMIFS(tblUSYields[2Y],tblUSYields[Date],E$30)</f>
        <v>5.07</v>
      </c>
      <c r="F31" s="70">
        <f>SUMIFS(tblUSYields[2Y],tblUSYields[Date],F$30)</f>
        <v>4.88</v>
      </c>
      <c r="G31" s="70">
        <f>SUMIFS(tblUSYields[2Y],tblUSYields[Date],G$30)</f>
        <v>4.46</v>
      </c>
      <c r="H31" s="70" t="str">
        <f>_xlfn.LET(_xlpm.delta,G31-F31,B31&amp;_xlfn.UNICHAR(10)&amp;G31&amp;_xlfn.UNICHAR(10)&amp;IF(_xlpm.delta&lt;0,_xlfn.UNICHAR(8595)&amp;ROUND(ABS(_xlpm.delta),2),_xlfn.UNICHAR(8593)&amp;ROUND(ABS(_xlpm.delta),2)))</f>
        <v>2Y
4.46
↓0.42</v>
      </c>
      <c r="I31" s="70" t="e">
        <f>IF(clSetYAxisBounds,$K$42-1,NA())</f>
        <v>#N/A</v>
      </c>
      <c r="M31" s="69"/>
      <c r="N31" s="69"/>
      <c r="O31" s="69"/>
      <c r="P31" s="69"/>
      <c r="Q31" s="69"/>
      <c r="R31" s="69"/>
      <c r="S31" s="69"/>
    </row>
    <row r="32" spans="2:19" s="70" customFormat="1" ht="13.15">
      <c r="B32" s="70" t="s">
        <v>4</v>
      </c>
      <c r="C32" s="70">
        <f>SUMIFS(tblUSYields[5Y],tblUSYields[Date],C$30)</f>
        <v>4.3099999999999996</v>
      </c>
      <c r="D32" s="70">
        <f>SUMIFS(tblUSYields[5Y],tblUSYields[Date],D$30)</f>
        <v>4.49</v>
      </c>
      <c r="E32" s="70">
        <f>SUMIFS(tblUSYields[5Y],tblUSYields[Date],E$30)</f>
        <v>4.7699999999999996</v>
      </c>
      <c r="F32" s="70">
        <f>SUMIFS(tblUSYields[5Y],tblUSYields[Date],F$30)</f>
        <v>4.49</v>
      </c>
      <c r="G32" s="70">
        <f>SUMIFS(tblUSYields[5Y],tblUSYields[Date],G$30)</f>
        <v>4</v>
      </c>
      <c r="H32" s="70" t="str">
        <f t="shared" ref="H32:H35" si="0">_xlfn.LET(_xlpm.delta,G32-F32,B32&amp;_xlfn.UNICHAR(10)&amp;G32&amp;_xlfn.UNICHAR(10)&amp;IF(_xlpm.delta&lt;0,_xlfn.UNICHAR(8595)&amp;ROUND(ABS(_xlpm.delta),2),_xlfn.UNICHAR(8593)&amp;ROUND(ABS(_xlpm.delta),2)))</f>
        <v>5Y
4
↓0.49</v>
      </c>
      <c r="I32" s="70" t="e">
        <f>IF(clSetYAxisBounds,$K$42-1,NA())</f>
        <v>#N/A</v>
      </c>
      <c r="M32" s="69"/>
      <c r="N32" s="69"/>
      <c r="O32" s="69"/>
      <c r="P32" s="69"/>
      <c r="Q32" s="69"/>
      <c r="R32" s="69"/>
      <c r="S32" s="69"/>
    </row>
    <row r="33" spans="2:19" s="70" customFormat="1" ht="13.15">
      <c r="B33" s="70" t="s">
        <v>5</v>
      </c>
      <c r="C33" s="70">
        <f>SUMIFS(tblUSYields[7Y],tblUSYields[Date],C$30)</f>
        <v>4.26</v>
      </c>
      <c r="D33" s="70">
        <f>SUMIFS(tblUSYields[7Y],tblUSYields[Date],D$30)</f>
        <v>4.46</v>
      </c>
      <c r="E33" s="70">
        <f>SUMIFS(tblUSYields[7Y],tblUSYields[Date],E$30)</f>
        <v>4.82</v>
      </c>
      <c r="F33" s="70">
        <f>SUMIFS(tblUSYields[7Y],tblUSYields[Date],F$30)</f>
        <v>4.53</v>
      </c>
      <c r="G33" s="70">
        <f>SUMIFS(tblUSYields[7Y],tblUSYields[Date],G$30)</f>
        <v>4.04</v>
      </c>
      <c r="H33" s="70" t="str">
        <f t="shared" si="0"/>
        <v>7Y
4.04
↓0.49</v>
      </c>
      <c r="I33" s="70" t="e">
        <f>IF(clSetYAxisBounds,$K$42-1,NA())</f>
        <v>#N/A</v>
      </c>
      <c r="M33" s="69"/>
      <c r="N33" s="69"/>
      <c r="O33" s="69"/>
      <c r="P33" s="69"/>
      <c r="Q33" s="69"/>
      <c r="R33" s="69"/>
      <c r="S33" s="69"/>
    </row>
    <row r="34" spans="2:19" s="70" customFormat="1" ht="13.15">
      <c r="B34" s="70" t="s">
        <v>6</v>
      </c>
      <c r="C34" s="70">
        <f>SUMIFS(tblUSYields[10Y],tblUSYields[Date],C$30)</f>
        <v>4.17</v>
      </c>
      <c r="D34" s="70">
        <f>SUMIFS(tblUSYields[10Y],tblUSYields[Date],D$30)</f>
        <v>4.38</v>
      </c>
      <c r="E34" s="70">
        <f>SUMIFS(tblUSYields[10Y],tblUSYields[Date],E$30)</f>
        <v>4.8</v>
      </c>
      <c r="F34" s="70">
        <f>SUMIFS(tblUSYields[10Y],tblUSYields[Date],F$30)</f>
        <v>4.5</v>
      </c>
      <c r="G34" s="70">
        <f>SUMIFS(tblUSYields[10Y],tblUSYields[Date],G$30)</f>
        <v>4.0199999999999996</v>
      </c>
      <c r="H34" s="70" t="str">
        <f t="shared" si="0"/>
        <v>10Y
4.02
↓0.48</v>
      </c>
      <c r="I34" s="70" t="e">
        <f>IF(clSetYAxisBounds,$K$42-1,NA())</f>
        <v>#N/A</v>
      </c>
      <c r="M34" s="69"/>
      <c r="N34" s="69"/>
      <c r="O34" s="69"/>
      <c r="P34" s="69"/>
      <c r="Q34" s="69"/>
      <c r="R34" s="69"/>
      <c r="S34" s="69"/>
    </row>
    <row r="35" spans="2:19" s="70" customFormat="1" ht="13.15">
      <c r="B35" s="70" t="s">
        <v>7</v>
      </c>
      <c r="C35" s="70">
        <f>_xlfn.LET(_xlpm.nonZero,SUMIFS(tblUSYields[20Y],tblUSYields[Date],C$30),IF(_xlpm.nonZero&lt;&gt;0,_xlpm.nonZero,NA()))</f>
        <v>4.46</v>
      </c>
      <c r="D35" s="70">
        <f>_xlfn.LET(_xlpm.nonZero,SUMIFS(tblUSYields[20Y],tblUSYields[Date],D$30),IF(_xlpm.nonZero&lt;&gt;0,_xlpm.nonZero,NA()))</f>
        <v>4.6500000000000004</v>
      </c>
      <c r="E35" s="70">
        <f>_xlfn.LET(_xlpm.nonZero,SUMIFS(tblUSYields[20Y],tblUSYields[Date],E$30),IF(_xlpm.nonZero&lt;&gt;0,_xlpm.nonZero,NA()))</f>
        <v>5.13</v>
      </c>
      <c r="F35" s="70">
        <f>_xlfn.LET(_xlpm.nonZero,SUMIFS(tblUSYields[20Y],tblUSYields[Date],F$30),IF(_xlpm.nonZero&lt;&gt;0,_xlpm.nonZero,NA()))</f>
        <v>4.84</v>
      </c>
      <c r="G35" s="70">
        <f>_xlfn.LET(_xlpm.nonZero,SUMIFS(tblUSYields[20Y],tblUSYields[Date],G$30),IF(_xlpm.nonZero&lt;&gt;0,_xlpm.nonZero,NA()))</f>
        <v>4.32</v>
      </c>
      <c r="H35" s="70" t="str">
        <f t="shared" si="0"/>
        <v>20Y
4.32
↓0.52</v>
      </c>
      <c r="I35" s="70" t="e">
        <f>IF(clSetYAxisBounds,$K$42-1,NA())</f>
        <v>#N/A</v>
      </c>
      <c r="M35" s="69"/>
      <c r="N35" s="69"/>
      <c r="O35" s="69"/>
      <c r="P35" s="69"/>
      <c r="Q35" s="69"/>
      <c r="R35" s="69"/>
      <c r="S35" s="69"/>
    </row>
    <row r="36" spans="2:19" s="70" customFormat="1" ht="13.15">
      <c r="M36" s="69"/>
      <c r="N36" s="69"/>
      <c r="O36" s="69"/>
      <c r="P36" s="69"/>
      <c r="Q36" s="69"/>
      <c r="R36" s="69"/>
      <c r="S36" s="69"/>
    </row>
    <row r="37" spans="2:19" s="70" customFormat="1" ht="13.15">
      <c r="B37" s="85" t="s">
        <v>226</v>
      </c>
      <c r="M37" s="69"/>
      <c r="N37" s="69"/>
      <c r="O37" s="69"/>
      <c r="P37" s="69"/>
      <c r="Q37" s="69"/>
      <c r="R37" s="69"/>
      <c r="S37" s="69"/>
    </row>
    <row r="38" spans="2:19" s="70" customFormat="1" ht="13.15">
      <c r="B38" s="70" t="s">
        <v>2</v>
      </c>
      <c r="C38" s="70" t="s">
        <v>3</v>
      </c>
      <c r="D38" s="70" t="s">
        <v>4</v>
      </c>
      <c r="E38" s="70" t="s">
        <v>5</v>
      </c>
      <c r="F38" s="70" t="s">
        <v>6</v>
      </c>
      <c r="G38" s="70" t="s">
        <v>7</v>
      </c>
      <c r="H38" s="70" t="s">
        <v>28</v>
      </c>
      <c r="J38" s="70" t="str">
        <f>"US T Yield Curve, as of " &amp; TEXT(K10,"dd/mm/rrrr")</f>
        <v>US T Yield Curve, as of 01/12/rrrr</v>
      </c>
      <c r="M38" s="69"/>
      <c r="N38" s="69"/>
      <c r="O38" s="69"/>
      <c r="P38" s="69"/>
      <c r="Q38" s="69"/>
      <c r="R38" s="69"/>
      <c r="S38" s="69"/>
    </row>
    <row r="39" spans="2:19" s="70" customFormat="1" ht="13.15">
      <c r="B39" s="84">
        <v>27912</v>
      </c>
      <c r="C39" s="70">
        <v>7.06</v>
      </c>
      <c r="D39" s="70">
        <v>7.61</v>
      </c>
      <c r="E39" s="70">
        <v>7.75</v>
      </c>
      <c r="F39" s="70">
        <v>7.86</v>
      </c>
      <c r="G39" s="70">
        <v>8.0299999999999994</v>
      </c>
      <c r="H39" s="70">
        <v>0</v>
      </c>
      <c r="M39" s="69"/>
      <c r="N39" s="69"/>
      <c r="O39" s="69"/>
      <c r="P39" s="69"/>
      <c r="Q39" s="69"/>
      <c r="R39" s="69"/>
      <c r="S39" s="69"/>
    </row>
    <row r="40" spans="2:19" s="70" customFormat="1" ht="13.15">
      <c r="B40" s="84">
        <v>27942</v>
      </c>
      <c r="C40" s="70">
        <v>6.85</v>
      </c>
      <c r="D40" s="70">
        <v>7.49</v>
      </c>
      <c r="E40" s="70">
        <v>7.7</v>
      </c>
      <c r="F40" s="70">
        <v>7.83</v>
      </c>
      <c r="G40" s="70">
        <v>8</v>
      </c>
      <c r="H40" s="70">
        <v>0</v>
      </c>
      <c r="J40" s="70" t="s">
        <v>19</v>
      </c>
      <c r="L40" s="86" t="b">
        <v>0</v>
      </c>
      <c r="M40" s="69"/>
      <c r="N40" s="69"/>
      <c r="O40" s="69"/>
      <c r="P40" s="69"/>
      <c r="Q40" s="69"/>
      <c r="R40" s="69"/>
      <c r="S40" s="69"/>
    </row>
    <row r="41" spans="2:19" s="70" customFormat="1" ht="13.15">
      <c r="B41" s="84">
        <v>27973</v>
      </c>
      <c r="C41" s="70">
        <v>6.63</v>
      </c>
      <c r="D41" s="70">
        <v>7.31</v>
      </c>
      <c r="E41" s="70">
        <v>7.58</v>
      </c>
      <c r="F41" s="70">
        <v>7.77</v>
      </c>
      <c r="G41" s="70">
        <v>7.91</v>
      </c>
      <c r="H41" s="70">
        <v>0</v>
      </c>
      <c r="J41" s="70" t="s">
        <v>17</v>
      </c>
      <c r="K41" s="70">
        <v>0</v>
      </c>
      <c r="M41" s="69"/>
      <c r="N41" s="69"/>
      <c r="O41" s="69"/>
      <c r="P41" s="69"/>
      <c r="Q41" s="69"/>
      <c r="R41" s="69"/>
      <c r="S41" s="69"/>
    </row>
    <row r="42" spans="2:19" s="70" customFormat="1" ht="13.15">
      <c r="B42" s="84">
        <v>28004</v>
      </c>
      <c r="C42" s="70">
        <v>6.42</v>
      </c>
      <c r="D42" s="70">
        <v>7.13</v>
      </c>
      <c r="E42" s="70">
        <v>7.41</v>
      </c>
      <c r="F42" s="70">
        <v>7.59</v>
      </c>
      <c r="G42" s="70">
        <v>7.78</v>
      </c>
      <c r="H42" s="70">
        <v>0</v>
      </c>
      <c r="J42" s="70" t="s">
        <v>18</v>
      </c>
      <c r="K42" s="70">
        <v>11</v>
      </c>
      <c r="M42" s="69"/>
      <c r="N42" s="69"/>
      <c r="O42" s="69"/>
      <c r="P42" s="69"/>
      <c r="Q42" s="69"/>
      <c r="R42" s="69"/>
      <c r="S42" s="69"/>
    </row>
    <row r="43" spans="2:19" s="70" customFormat="1" ht="13.15">
      <c r="B43" s="84">
        <v>28034</v>
      </c>
      <c r="C43" s="70">
        <v>5.98</v>
      </c>
      <c r="D43" s="70">
        <v>6.75</v>
      </c>
      <c r="E43" s="70">
        <v>7.16</v>
      </c>
      <c r="F43" s="70">
        <v>7.41</v>
      </c>
      <c r="G43" s="70">
        <v>7.7</v>
      </c>
      <c r="H43" s="70">
        <v>0</v>
      </c>
      <c r="M43" s="69"/>
      <c r="N43" s="69"/>
      <c r="O43" s="69"/>
      <c r="P43" s="69"/>
      <c r="Q43" s="69"/>
      <c r="R43" s="69"/>
      <c r="S43" s="69"/>
    </row>
    <row r="44" spans="2:19" s="70" customFormat="1" ht="13.15">
      <c r="B44" s="84">
        <v>28065</v>
      </c>
      <c r="C44" s="70">
        <v>5.81</v>
      </c>
      <c r="D44" s="70">
        <v>6.52</v>
      </c>
      <c r="E44" s="70">
        <v>6.86</v>
      </c>
      <c r="F44" s="70">
        <v>7.29</v>
      </c>
      <c r="G44" s="70">
        <v>7.64</v>
      </c>
      <c r="H44" s="70">
        <v>0</v>
      </c>
      <c r="M44" s="69"/>
      <c r="N44" s="69"/>
      <c r="O44" s="69"/>
      <c r="P44" s="69"/>
      <c r="Q44" s="69"/>
      <c r="R44" s="69"/>
      <c r="S44" s="69"/>
    </row>
    <row r="45" spans="2:19" s="70" customFormat="1" ht="13.15">
      <c r="B45" s="84">
        <v>28095</v>
      </c>
      <c r="C45" s="70">
        <v>5.38</v>
      </c>
      <c r="D45" s="70">
        <v>6.1</v>
      </c>
      <c r="E45" s="70">
        <v>6.37</v>
      </c>
      <c r="F45" s="70">
        <v>6.87</v>
      </c>
      <c r="G45" s="70">
        <v>7.3</v>
      </c>
      <c r="H45" s="70">
        <v>0</v>
      </c>
      <c r="M45" s="69"/>
      <c r="N45" s="69"/>
      <c r="O45" s="69"/>
      <c r="P45" s="69"/>
      <c r="Q45" s="69"/>
      <c r="R45" s="69"/>
      <c r="S45" s="69"/>
    </row>
    <row r="46" spans="2:19" s="70" customFormat="1" ht="13.15">
      <c r="B46" s="84">
        <v>28126</v>
      </c>
      <c r="C46" s="70">
        <v>5.9</v>
      </c>
      <c r="D46" s="70">
        <v>6.58</v>
      </c>
      <c r="E46" s="70">
        <v>6.92</v>
      </c>
      <c r="F46" s="70">
        <v>7.21</v>
      </c>
      <c r="G46" s="70">
        <v>7.48</v>
      </c>
      <c r="H46" s="70">
        <v>0</v>
      </c>
      <c r="M46" s="69"/>
      <c r="N46" s="69"/>
      <c r="O46" s="69"/>
      <c r="P46" s="69"/>
      <c r="Q46" s="69"/>
      <c r="R46" s="69"/>
      <c r="S46" s="69"/>
    </row>
    <row r="47" spans="2:19" s="70" customFormat="1" ht="13.15">
      <c r="B47" s="84">
        <v>28157</v>
      </c>
      <c r="C47" s="70">
        <v>6.09</v>
      </c>
      <c r="D47" s="70">
        <v>6.83</v>
      </c>
      <c r="E47" s="70">
        <v>7.16</v>
      </c>
      <c r="F47" s="70">
        <v>7.39</v>
      </c>
      <c r="G47" s="70">
        <v>7.64</v>
      </c>
      <c r="H47" s="70">
        <v>0</v>
      </c>
      <c r="M47" s="69"/>
      <c r="N47" s="69"/>
      <c r="O47" s="69"/>
      <c r="P47" s="69"/>
      <c r="Q47" s="69"/>
      <c r="R47" s="69"/>
      <c r="S47" s="69"/>
    </row>
    <row r="48" spans="2:19" s="70" customFormat="1" ht="13.15">
      <c r="B48" s="84">
        <v>28185</v>
      </c>
      <c r="C48" s="70">
        <v>6.09</v>
      </c>
      <c r="D48" s="70">
        <v>6.93</v>
      </c>
      <c r="E48" s="70">
        <v>7.2</v>
      </c>
      <c r="F48" s="70">
        <v>7.46</v>
      </c>
      <c r="G48" s="70">
        <v>7.73</v>
      </c>
      <c r="H48" s="70">
        <v>0</v>
      </c>
      <c r="M48" s="69"/>
      <c r="N48" s="69"/>
      <c r="O48" s="69"/>
      <c r="P48" s="69"/>
      <c r="Q48" s="69"/>
      <c r="R48" s="69"/>
      <c r="S48" s="69"/>
    </row>
    <row r="49" spans="2:19" s="70" customFormat="1" ht="13.15">
      <c r="B49" s="84">
        <v>28216</v>
      </c>
      <c r="C49" s="70">
        <v>5.96</v>
      </c>
      <c r="D49" s="70">
        <v>6.79</v>
      </c>
      <c r="E49" s="70">
        <v>7.11</v>
      </c>
      <c r="F49" s="70">
        <v>7.37</v>
      </c>
      <c r="G49" s="70">
        <v>7.67</v>
      </c>
      <c r="H49" s="70">
        <v>0</v>
      </c>
      <c r="M49" s="69"/>
      <c r="N49" s="69"/>
      <c r="O49" s="69"/>
      <c r="P49" s="69"/>
      <c r="Q49" s="69"/>
      <c r="R49" s="69"/>
      <c r="S49" s="69"/>
    </row>
    <row r="50" spans="2:19" s="70" customFormat="1" ht="13.15">
      <c r="B50" s="84">
        <v>28246</v>
      </c>
      <c r="C50" s="70">
        <v>6.25</v>
      </c>
      <c r="D50" s="70">
        <v>6.94</v>
      </c>
      <c r="E50" s="70">
        <v>7.26</v>
      </c>
      <c r="F50" s="70">
        <v>7.46</v>
      </c>
      <c r="G50" s="70">
        <v>7.74</v>
      </c>
      <c r="H50" s="70">
        <v>0</v>
      </c>
      <c r="M50" s="69"/>
      <c r="N50" s="69"/>
      <c r="O50" s="69"/>
      <c r="P50" s="69"/>
      <c r="Q50" s="69"/>
      <c r="R50" s="69"/>
      <c r="S50" s="69"/>
    </row>
    <row r="51" spans="2:19" s="70" customFormat="1" ht="13.15">
      <c r="B51" s="84">
        <v>28277</v>
      </c>
      <c r="C51" s="70">
        <v>6.13</v>
      </c>
      <c r="D51" s="70">
        <v>6.76</v>
      </c>
      <c r="E51" s="70">
        <v>7.05</v>
      </c>
      <c r="F51" s="70">
        <v>7.28</v>
      </c>
      <c r="G51" s="70">
        <v>7.64</v>
      </c>
      <c r="H51" s="70">
        <v>0</v>
      </c>
      <c r="M51" s="69"/>
      <c r="N51" s="69"/>
      <c r="O51" s="69"/>
      <c r="P51" s="69"/>
      <c r="Q51" s="69"/>
      <c r="R51" s="69"/>
      <c r="S51" s="69"/>
    </row>
    <row r="52" spans="2:19" s="70" customFormat="1" ht="13.15">
      <c r="B52" s="84">
        <v>28307</v>
      </c>
      <c r="C52" s="70">
        <v>6.27</v>
      </c>
      <c r="D52" s="70">
        <v>6.84</v>
      </c>
      <c r="E52" s="70">
        <v>7.12</v>
      </c>
      <c r="F52" s="70">
        <v>7.33</v>
      </c>
      <c r="G52" s="70">
        <v>7.6</v>
      </c>
      <c r="H52" s="70">
        <v>0</v>
      </c>
      <c r="M52" s="69"/>
      <c r="N52" s="69"/>
      <c r="O52" s="69"/>
      <c r="P52" s="69"/>
      <c r="Q52" s="69"/>
      <c r="R52" s="69"/>
      <c r="S52" s="69"/>
    </row>
    <row r="53" spans="2:19" s="70" customFormat="1" ht="13.15">
      <c r="B53" s="84">
        <v>28338</v>
      </c>
      <c r="C53" s="70">
        <v>6.61</v>
      </c>
      <c r="D53" s="70">
        <v>7.03</v>
      </c>
      <c r="E53" s="70">
        <v>7.24</v>
      </c>
      <c r="F53" s="70">
        <v>7.4</v>
      </c>
      <c r="G53" s="70">
        <v>7.64</v>
      </c>
      <c r="H53" s="70">
        <v>0</v>
      </c>
      <c r="M53" s="69"/>
      <c r="N53" s="69"/>
      <c r="O53" s="69"/>
      <c r="P53" s="69"/>
      <c r="Q53" s="69"/>
      <c r="R53" s="69"/>
      <c r="S53" s="69"/>
    </row>
    <row r="54" spans="2:19" s="70" customFormat="1" ht="13.15">
      <c r="B54" s="84">
        <v>28369</v>
      </c>
      <c r="C54" s="70">
        <v>6.71</v>
      </c>
      <c r="D54" s="70">
        <v>7.04</v>
      </c>
      <c r="E54" s="70">
        <v>7.21</v>
      </c>
      <c r="F54" s="70">
        <v>7.34</v>
      </c>
      <c r="G54" s="70">
        <v>7.57</v>
      </c>
      <c r="H54" s="70">
        <v>0</v>
      </c>
      <c r="M54" s="69"/>
      <c r="N54" s="69"/>
      <c r="O54" s="69"/>
      <c r="P54" s="69"/>
      <c r="Q54" s="69"/>
      <c r="R54" s="69"/>
      <c r="S54" s="69"/>
    </row>
    <row r="55" spans="2:19" s="70" customFormat="1" ht="13.15">
      <c r="B55" s="84">
        <v>28399</v>
      </c>
      <c r="C55" s="70">
        <v>7.11</v>
      </c>
      <c r="D55" s="70">
        <v>7.32</v>
      </c>
      <c r="E55" s="70">
        <v>7.44</v>
      </c>
      <c r="F55" s="70">
        <v>7.52</v>
      </c>
      <c r="G55" s="70">
        <v>7.71</v>
      </c>
      <c r="H55" s="70">
        <v>0</v>
      </c>
      <c r="M55" s="69"/>
      <c r="N55" s="69"/>
      <c r="O55" s="69"/>
      <c r="P55" s="69"/>
      <c r="Q55" s="69"/>
      <c r="R55" s="69"/>
      <c r="S55" s="69"/>
    </row>
    <row r="56" spans="2:19" s="70" customFormat="1" ht="13.15">
      <c r="B56" s="84">
        <v>28430</v>
      </c>
      <c r="C56" s="70">
        <v>7.14</v>
      </c>
      <c r="D56" s="70">
        <v>7.34</v>
      </c>
      <c r="E56" s="70">
        <v>7.46</v>
      </c>
      <c r="F56" s="70">
        <v>7.58</v>
      </c>
      <c r="G56" s="70">
        <v>7.76</v>
      </c>
      <c r="H56" s="70">
        <v>0</v>
      </c>
      <c r="M56" s="69"/>
      <c r="N56" s="69"/>
      <c r="O56" s="69"/>
      <c r="P56" s="69"/>
      <c r="Q56" s="69"/>
      <c r="R56" s="69"/>
      <c r="S56" s="69"/>
    </row>
    <row r="57" spans="2:19" s="70" customFormat="1" ht="13.15">
      <c r="B57" s="84">
        <v>28460</v>
      </c>
      <c r="C57" s="70">
        <v>7.18</v>
      </c>
      <c r="D57" s="70">
        <v>7.48</v>
      </c>
      <c r="E57" s="70">
        <v>7.59</v>
      </c>
      <c r="F57" s="70">
        <v>7.69</v>
      </c>
      <c r="G57" s="70">
        <v>7.87</v>
      </c>
      <c r="H57" s="70">
        <v>0</v>
      </c>
      <c r="M57" s="69"/>
      <c r="N57" s="69"/>
      <c r="O57" s="69"/>
      <c r="P57" s="69"/>
      <c r="Q57" s="69"/>
      <c r="R57" s="69"/>
      <c r="S57" s="69"/>
    </row>
    <row r="58" spans="2:19" s="70" customFormat="1" ht="13.15">
      <c r="B58" s="84">
        <v>28491</v>
      </c>
      <c r="C58" s="70">
        <v>7.49</v>
      </c>
      <c r="D58" s="70">
        <v>7.77</v>
      </c>
      <c r="E58" s="70">
        <v>7.86</v>
      </c>
      <c r="F58" s="70">
        <v>7.96</v>
      </c>
      <c r="G58" s="70">
        <v>8.14</v>
      </c>
      <c r="H58" s="70">
        <v>0</v>
      </c>
      <c r="M58" s="69"/>
      <c r="N58" s="69"/>
      <c r="O58" s="69"/>
      <c r="P58" s="69"/>
      <c r="Q58" s="69"/>
      <c r="R58" s="69"/>
      <c r="S58" s="69"/>
    </row>
    <row r="59" spans="2:19" s="70" customFormat="1" ht="13.15">
      <c r="B59" s="84">
        <v>28522</v>
      </c>
      <c r="C59" s="70">
        <v>7.57</v>
      </c>
      <c r="D59" s="70">
        <v>7.83</v>
      </c>
      <c r="E59" s="70">
        <v>7.94</v>
      </c>
      <c r="F59" s="70">
        <v>8.0299999999999994</v>
      </c>
      <c r="G59" s="70">
        <v>8.2200000000000006</v>
      </c>
      <c r="H59" s="70">
        <v>0</v>
      </c>
      <c r="M59" s="69"/>
      <c r="N59" s="69"/>
      <c r="O59" s="69"/>
      <c r="P59" s="69"/>
      <c r="Q59" s="69"/>
      <c r="R59" s="69"/>
      <c r="S59" s="69"/>
    </row>
    <row r="60" spans="2:19" s="70" customFormat="1" ht="13.15">
      <c r="B60" s="84">
        <v>28550</v>
      </c>
      <c r="C60" s="70">
        <v>7.58</v>
      </c>
      <c r="D60" s="70">
        <v>7.86</v>
      </c>
      <c r="E60" s="70">
        <v>7.95</v>
      </c>
      <c r="F60" s="70">
        <v>8.0399999999999991</v>
      </c>
      <c r="G60" s="70">
        <v>8.2100000000000009</v>
      </c>
      <c r="H60" s="70">
        <v>0</v>
      </c>
      <c r="M60" s="69"/>
      <c r="N60" s="69"/>
      <c r="O60" s="69"/>
      <c r="P60" s="69"/>
      <c r="Q60" s="69"/>
      <c r="R60" s="69"/>
      <c r="S60" s="69"/>
    </row>
    <row r="61" spans="2:19" s="70" customFormat="1" ht="13.15">
      <c r="B61" s="84">
        <v>28581</v>
      </c>
      <c r="C61" s="70">
        <v>7.74</v>
      </c>
      <c r="D61" s="70">
        <v>7.98</v>
      </c>
      <c r="E61" s="70">
        <v>8.06</v>
      </c>
      <c r="F61" s="70">
        <v>8.15</v>
      </c>
      <c r="G61" s="70">
        <v>8.32</v>
      </c>
      <c r="H61" s="70">
        <v>0</v>
      </c>
      <c r="M61" s="69"/>
      <c r="N61" s="69"/>
      <c r="O61" s="69"/>
      <c r="P61" s="69"/>
      <c r="Q61" s="69"/>
      <c r="R61" s="69"/>
      <c r="S61" s="69"/>
    </row>
    <row r="62" spans="2:19" s="70" customFormat="1" ht="13.15">
      <c r="B62" s="84">
        <v>28611</v>
      </c>
      <c r="C62" s="70">
        <v>8.01</v>
      </c>
      <c r="D62" s="70">
        <v>8.18</v>
      </c>
      <c r="E62" s="70">
        <v>8.25</v>
      </c>
      <c r="F62" s="70">
        <v>8.35</v>
      </c>
      <c r="G62" s="70">
        <v>8.44</v>
      </c>
      <c r="H62" s="70">
        <v>0</v>
      </c>
      <c r="M62" s="69"/>
      <c r="N62" s="69"/>
      <c r="O62" s="69"/>
      <c r="P62" s="69"/>
      <c r="Q62" s="69"/>
      <c r="R62" s="69"/>
      <c r="S62" s="69"/>
    </row>
    <row r="63" spans="2:19" s="70" customFormat="1" ht="13.15">
      <c r="B63" s="84">
        <v>28642</v>
      </c>
      <c r="C63" s="70">
        <v>8.24</v>
      </c>
      <c r="D63" s="70">
        <v>8.36</v>
      </c>
      <c r="E63" s="70">
        <v>8.4</v>
      </c>
      <c r="F63" s="70">
        <v>8.4600000000000009</v>
      </c>
      <c r="G63" s="70">
        <v>8.5299999999999994</v>
      </c>
      <c r="H63" s="70">
        <v>0</v>
      </c>
      <c r="M63" s="69"/>
      <c r="N63" s="69"/>
      <c r="O63" s="69"/>
      <c r="P63" s="69"/>
      <c r="Q63" s="69"/>
      <c r="R63" s="69"/>
      <c r="S63" s="69"/>
    </row>
    <row r="64" spans="2:19" s="70" customFormat="1" ht="13.15">
      <c r="B64" s="84">
        <v>28672</v>
      </c>
      <c r="C64" s="70">
        <v>8.49</v>
      </c>
      <c r="D64" s="70">
        <v>8.5399999999999991</v>
      </c>
      <c r="E64" s="70">
        <v>8.5500000000000007</v>
      </c>
      <c r="F64" s="70">
        <v>8.64</v>
      </c>
      <c r="G64" s="70">
        <v>8.69</v>
      </c>
      <c r="H64" s="70">
        <v>0</v>
      </c>
      <c r="M64" s="69"/>
      <c r="N64" s="69"/>
      <c r="O64" s="69"/>
      <c r="P64" s="69"/>
      <c r="Q64" s="69"/>
      <c r="R64" s="69"/>
      <c r="S64" s="69"/>
    </row>
    <row r="65" spans="2:19" s="70" customFormat="1" ht="13.15">
      <c r="B65" s="84">
        <v>28703</v>
      </c>
      <c r="C65" s="70">
        <v>8.3699999999999992</v>
      </c>
      <c r="D65" s="70">
        <v>8.33</v>
      </c>
      <c r="E65" s="70">
        <v>8.3800000000000008</v>
      </c>
      <c r="F65" s="70">
        <v>8.41</v>
      </c>
      <c r="G65" s="70">
        <v>8.4499999999999993</v>
      </c>
      <c r="H65" s="70">
        <v>0</v>
      </c>
      <c r="M65" s="69"/>
      <c r="N65" s="69"/>
      <c r="O65" s="69"/>
      <c r="P65" s="69"/>
      <c r="Q65" s="69"/>
      <c r="R65" s="69"/>
      <c r="S65" s="69"/>
    </row>
    <row r="66" spans="2:19" s="70" customFormat="1" ht="13.15">
      <c r="B66" s="84">
        <v>28734</v>
      </c>
      <c r="C66" s="70">
        <v>8.57</v>
      </c>
      <c r="D66" s="70">
        <v>8.43</v>
      </c>
      <c r="E66" s="70">
        <v>8.42</v>
      </c>
      <c r="F66" s="70">
        <v>8.42</v>
      </c>
      <c r="G66" s="70">
        <v>8.4700000000000006</v>
      </c>
      <c r="M66" s="69"/>
      <c r="N66" s="69"/>
      <c r="O66" s="69"/>
      <c r="P66" s="69"/>
      <c r="Q66" s="69"/>
      <c r="R66" s="69"/>
      <c r="S66" s="69"/>
    </row>
    <row r="67" spans="2:19" s="70" customFormat="1" ht="13.15">
      <c r="B67" s="84">
        <v>28764</v>
      </c>
      <c r="C67" s="70">
        <v>8.85</v>
      </c>
      <c r="D67" s="70">
        <v>8.61</v>
      </c>
      <c r="E67" s="70">
        <v>8.64</v>
      </c>
      <c r="F67" s="70">
        <v>8.64</v>
      </c>
      <c r="G67" s="70">
        <v>8.69</v>
      </c>
      <c r="M67" s="69"/>
      <c r="N67" s="69"/>
      <c r="O67" s="69"/>
      <c r="P67" s="69"/>
      <c r="Q67" s="69"/>
      <c r="R67" s="69"/>
      <c r="S67" s="69"/>
    </row>
    <row r="68" spans="2:19" s="70" customFormat="1" ht="13.15">
      <c r="B68" s="84">
        <v>28795</v>
      </c>
      <c r="C68" s="70">
        <v>9.42</v>
      </c>
      <c r="D68" s="70">
        <v>8.84</v>
      </c>
      <c r="E68" s="70">
        <v>8.8000000000000007</v>
      </c>
      <c r="F68" s="70">
        <v>8.81</v>
      </c>
      <c r="G68" s="70">
        <v>8.75</v>
      </c>
      <c r="M68" s="69"/>
      <c r="N68" s="69"/>
      <c r="O68" s="69"/>
      <c r="P68" s="69"/>
      <c r="Q68" s="69"/>
      <c r="R68" s="69"/>
      <c r="S68" s="69"/>
    </row>
    <row r="69" spans="2:19" s="70" customFormat="1" ht="13.15">
      <c r="B69" s="84">
        <v>28825</v>
      </c>
      <c r="C69" s="70">
        <v>9.7200000000000006</v>
      </c>
      <c r="D69" s="70">
        <v>9.08</v>
      </c>
      <c r="E69" s="70">
        <v>9.0299999999999994</v>
      </c>
      <c r="F69" s="70">
        <v>9.01</v>
      </c>
      <c r="G69" s="70">
        <v>8.9</v>
      </c>
      <c r="M69" s="69"/>
      <c r="N69" s="69"/>
      <c r="O69" s="69"/>
      <c r="P69" s="69"/>
      <c r="Q69" s="69"/>
      <c r="R69" s="69"/>
      <c r="S69" s="69"/>
    </row>
    <row r="70" spans="2:19" s="70" customFormat="1" ht="13.15">
      <c r="B70" s="84">
        <v>28856</v>
      </c>
      <c r="C70" s="70">
        <v>9.86</v>
      </c>
      <c r="D70" s="70">
        <v>9.1999999999999993</v>
      </c>
      <c r="E70" s="70">
        <v>9.14</v>
      </c>
      <c r="F70" s="70">
        <v>9.1</v>
      </c>
      <c r="G70" s="70">
        <v>8.98</v>
      </c>
      <c r="M70" s="69"/>
      <c r="N70" s="69"/>
      <c r="O70" s="69"/>
      <c r="P70" s="69"/>
      <c r="Q70" s="69"/>
      <c r="R70" s="69"/>
      <c r="S70" s="69"/>
    </row>
    <row r="71" spans="2:19" s="70" customFormat="1" ht="13.15">
      <c r="B71" s="84">
        <v>28887</v>
      </c>
      <c r="C71" s="70">
        <v>9.7200000000000006</v>
      </c>
      <c r="D71" s="70">
        <v>9.1300000000000008</v>
      </c>
      <c r="E71" s="70">
        <v>9.11</v>
      </c>
      <c r="F71" s="70">
        <v>9.1</v>
      </c>
      <c r="G71" s="70">
        <v>9.0299999999999994</v>
      </c>
      <c r="M71" s="69"/>
      <c r="N71" s="69"/>
      <c r="O71" s="69"/>
      <c r="P71" s="69"/>
      <c r="Q71" s="69"/>
      <c r="R71" s="69"/>
      <c r="S71" s="69"/>
    </row>
    <row r="72" spans="2:19" s="70" customFormat="1" ht="13.15">
      <c r="B72" s="84">
        <v>28915</v>
      </c>
      <c r="C72" s="70">
        <v>9.7899999999999991</v>
      </c>
      <c r="D72" s="70">
        <v>9.1999999999999993</v>
      </c>
      <c r="E72" s="70">
        <v>9.15</v>
      </c>
      <c r="F72" s="70">
        <v>9.1199999999999992</v>
      </c>
      <c r="G72" s="70">
        <v>9.08</v>
      </c>
      <c r="M72" s="69"/>
      <c r="N72" s="69"/>
      <c r="O72" s="69"/>
      <c r="P72" s="69"/>
      <c r="Q72" s="69"/>
      <c r="R72" s="69"/>
      <c r="S72" s="69"/>
    </row>
    <row r="73" spans="2:19" s="70" customFormat="1" ht="13.15">
      <c r="B73" s="84">
        <v>28946</v>
      </c>
      <c r="C73" s="70">
        <v>9.7799999999999994</v>
      </c>
      <c r="D73" s="70">
        <v>9.25</v>
      </c>
      <c r="E73" s="70">
        <v>9.2100000000000009</v>
      </c>
      <c r="F73" s="70">
        <v>9.18</v>
      </c>
      <c r="G73" s="70">
        <v>9.1199999999999992</v>
      </c>
      <c r="M73" s="69"/>
      <c r="N73" s="69"/>
      <c r="O73" s="69"/>
      <c r="P73" s="69"/>
      <c r="Q73" s="69"/>
      <c r="R73" s="69"/>
      <c r="S73" s="69"/>
    </row>
    <row r="74" spans="2:19" s="70" customFormat="1" ht="13.15">
      <c r="B74" s="84">
        <v>28976</v>
      </c>
      <c r="C74" s="70">
        <v>9.7799999999999994</v>
      </c>
      <c r="D74" s="70">
        <v>9.24</v>
      </c>
      <c r="E74" s="70">
        <v>9.23</v>
      </c>
      <c r="F74" s="70">
        <v>9.25</v>
      </c>
      <c r="G74" s="70">
        <v>9.2100000000000009</v>
      </c>
      <c r="M74" s="69"/>
      <c r="N74" s="69"/>
      <c r="O74" s="69"/>
      <c r="P74" s="69"/>
      <c r="Q74" s="69"/>
      <c r="R74" s="69"/>
      <c r="S74" s="69"/>
    </row>
    <row r="75" spans="2:19" s="70" customFormat="1" ht="13.15">
      <c r="B75" s="84">
        <v>29007</v>
      </c>
      <c r="C75" s="70">
        <v>9.2200000000000006</v>
      </c>
      <c r="D75" s="70">
        <v>8.85</v>
      </c>
      <c r="E75" s="70">
        <v>8.86</v>
      </c>
      <c r="F75" s="70">
        <v>8.91</v>
      </c>
      <c r="G75" s="70">
        <v>8.91</v>
      </c>
      <c r="M75" s="69"/>
      <c r="N75" s="69"/>
      <c r="O75" s="69"/>
      <c r="P75" s="69"/>
      <c r="Q75" s="69"/>
      <c r="R75" s="69"/>
      <c r="S75" s="69"/>
    </row>
    <row r="76" spans="2:19" s="70" customFormat="1" ht="13.15">
      <c r="B76" s="84">
        <v>29037</v>
      </c>
      <c r="C76" s="70">
        <v>9.14</v>
      </c>
      <c r="D76" s="70">
        <v>8.9</v>
      </c>
      <c r="E76" s="70">
        <v>8.92</v>
      </c>
      <c r="F76" s="70">
        <v>8.9499999999999993</v>
      </c>
      <c r="G76" s="70">
        <v>8.92</v>
      </c>
      <c r="M76" s="69"/>
      <c r="N76" s="69"/>
      <c r="O76" s="69"/>
      <c r="P76" s="69"/>
      <c r="Q76" s="69"/>
      <c r="R76" s="69"/>
      <c r="S76" s="69"/>
    </row>
    <row r="77" spans="2:19" s="70" customFormat="1" ht="13.15">
      <c r="B77" s="84">
        <v>29068</v>
      </c>
      <c r="C77" s="70">
        <v>9.4600000000000009</v>
      </c>
      <c r="D77" s="70">
        <v>9.06</v>
      </c>
      <c r="E77" s="70">
        <v>9.0500000000000007</v>
      </c>
      <c r="F77" s="70">
        <v>9.0299999999999994</v>
      </c>
      <c r="G77" s="70">
        <v>8.9700000000000006</v>
      </c>
      <c r="M77" s="69"/>
      <c r="N77" s="69"/>
      <c r="O77" s="69"/>
      <c r="P77" s="69"/>
      <c r="Q77" s="69"/>
      <c r="R77" s="69"/>
      <c r="S77" s="69"/>
    </row>
    <row r="78" spans="2:19" s="70" customFormat="1" ht="13.15">
      <c r="B78" s="84">
        <v>29099</v>
      </c>
      <c r="C78" s="70">
        <v>10.06</v>
      </c>
      <c r="D78" s="70">
        <v>9.41</v>
      </c>
      <c r="E78" s="70">
        <v>9.3800000000000008</v>
      </c>
      <c r="F78" s="70">
        <v>9.33</v>
      </c>
      <c r="G78" s="70">
        <v>9.2100000000000009</v>
      </c>
      <c r="M78" s="69"/>
      <c r="N78" s="69"/>
      <c r="O78" s="69"/>
      <c r="P78" s="69"/>
      <c r="Q78" s="69"/>
      <c r="R78" s="69"/>
      <c r="S78" s="69"/>
    </row>
    <row r="79" spans="2:19" s="70" customFormat="1" ht="13.15">
      <c r="B79" s="84">
        <v>29129</v>
      </c>
      <c r="C79" s="70">
        <v>11.49</v>
      </c>
      <c r="D79" s="70">
        <v>10.63</v>
      </c>
      <c r="E79" s="70">
        <v>10.47</v>
      </c>
      <c r="F79" s="70">
        <v>10.3</v>
      </c>
      <c r="G79" s="70">
        <v>9.99</v>
      </c>
      <c r="M79" s="69"/>
      <c r="N79" s="69"/>
      <c r="O79" s="69"/>
      <c r="P79" s="69"/>
      <c r="Q79" s="69"/>
      <c r="R79" s="69"/>
      <c r="S79" s="69"/>
    </row>
    <row r="80" spans="2:19" s="70" customFormat="1" ht="13.15">
      <c r="B80" s="84">
        <v>29160</v>
      </c>
      <c r="C80" s="70">
        <v>11.81</v>
      </c>
      <c r="D80" s="70">
        <v>10.93</v>
      </c>
      <c r="E80" s="70">
        <v>10.8</v>
      </c>
      <c r="F80" s="70">
        <v>10.65</v>
      </c>
      <c r="G80" s="70">
        <v>10.37</v>
      </c>
      <c r="M80" s="69"/>
      <c r="N80" s="69"/>
      <c r="O80" s="69"/>
      <c r="P80" s="69"/>
      <c r="Q80" s="69"/>
      <c r="R80" s="69"/>
      <c r="S80" s="69"/>
    </row>
    <row r="81" spans="2:19" s="70" customFormat="1" ht="13.15">
      <c r="B81" s="84">
        <v>29190</v>
      </c>
      <c r="C81" s="70">
        <v>11.39</v>
      </c>
      <c r="D81" s="70">
        <v>10.42</v>
      </c>
      <c r="E81" s="70">
        <v>10.42</v>
      </c>
      <c r="F81" s="70">
        <v>10.39</v>
      </c>
      <c r="G81" s="70">
        <v>10.18</v>
      </c>
      <c r="M81" s="69"/>
      <c r="N81" s="69"/>
      <c r="O81" s="69"/>
      <c r="P81" s="69"/>
      <c r="Q81" s="69"/>
      <c r="R81" s="69"/>
      <c r="S81" s="69"/>
    </row>
    <row r="82" spans="2:19" s="70" customFormat="1" ht="13.15">
      <c r="B82" s="84">
        <v>29221</v>
      </c>
      <c r="C82" s="70">
        <v>11.5</v>
      </c>
      <c r="D82" s="70">
        <v>10.74</v>
      </c>
      <c r="E82" s="70">
        <v>10.77</v>
      </c>
      <c r="F82" s="70">
        <v>10.8</v>
      </c>
      <c r="G82" s="70">
        <v>10.65</v>
      </c>
      <c r="H82" s="70">
        <v>2</v>
      </c>
      <c r="M82" s="69"/>
      <c r="N82" s="69"/>
      <c r="O82" s="69"/>
      <c r="P82" s="69"/>
      <c r="Q82" s="69"/>
      <c r="R82" s="69"/>
      <c r="S82" s="69"/>
    </row>
    <row r="83" spans="2:19" s="70" customFormat="1" ht="13.15">
      <c r="B83" s="84">
        <v>29252</v>
      </c>
      <c r="C83" s="70">
        <v>13.42</v>
      </c>
      <c r="D83" s="70">
        <v>12.6</v>
      </c>
      <c r="E83" s="70">
        <v>12.53</v>
      </c>
      <c r="F83" s="70">
        <v>12.41</v>
      </c>
      <c r="G83" s="70">
        <v>12.21</v>
      </c>
      <c r="H83" s="70">
        <v>2</v>
      </c>
      <c r="M83" s="69"/>
      <c r="N83" s="69"/>
      <c r="O83" s="69"/>
      <c r="P83" s="69"/>
      <c r="Q83" s="69"/>
      <c r="R83" s="69"/>
      <c r="S83" s="69"/>
    </row>
    <row r="84" spans="2:19" s="70" customFormat="1" ht="13.15">
      <c r="B84" s="84">
        <v>29281</v>
      </c>
      <c r="C84" s="70">
        <v>14.88</v>
      </c>
      <c r="D84" s="70">
        <v>13.47</v>
      </c>
      <c r="E84" s="70">
        <v>13</v>
      </c>
      <c r="F84" s="70">
        <v>12.75</v>
      </c>
      <c r="G84" s="70">
        <v>12.49</v>
      </c>
      <c r="H84" s="70">
        <v>2</v>
      </c>
      <c r="M84" s="69"/>
      <c r="N84" s="69"/>
      <c r="O84" s="69"/>
      <c r="P84" s="69"/>
      <c r="Q84" s="69"/>
      <c r="R84" s="69"/>
      <c r="S84" s="69"/>
    </row>
    <row r="85" spans="2:19" s="70" customFormat="1" ht="13.15">
      <c r="B85" s="84">
        <v>29312</v>
      </c>
      <c r="C85" s="70">
        <v>12.5</v>
      </c>
      <c r="D85" s="70">
        <v>11.84</v>
      </c>
      <c r="E85" s="70">
        <v>11.49</v>
      </c>
      <c r="F85" s="70">
        <v>11.47</v>
      </c>
      <c r="G85" s="70">
        <v>11.41</v>
      </c>
      <c r="H85" s="70">
        <v>2</v>
      </c>
      <c r="M85" s="69"/>
      <c r="N85" s="69"/>
      <c r="O85" s="69"/>
      <c r="P85" s="69"/>
      <c r="Q85" s="69"/>
      <c r="R85" s="69"/>
      <c r="S85" s="69"/>
    </row>
    <row r="86" spans="2:19" s="70" customFormat="1" ht="13.15">
      <c r="B86" s="84">
        <v>29342</v>
      </c>
      <c r="C86" s="70">
        <v>9.4499999999999993</v>
      </c>
      <c r="D86" s="70">
        <v>9.9499999999999993</v>
      </c>
      <c r="E86" s="70">
        <v>10.09</v>
      </c>
      <c r="F86" s="70">
        <v>10.18</v>
      </c>
      <c r="G86" s="70">
        <v>10.44</v>
      </c>
      <c r="H86" s="70">
        <v>2</v>
      </c>
      <c r="M86" s="69"/>
      <c r="N86" s="69"/>
      <c r="O86" s="69"/>
      <c r="P86" s="69"/>
      <c r="Q86" s="69"/>
      <c r="R86" s="69"/>
      <c r="S86" s="69"/>
    </row>
    <row r="87" spans="2:19" s="70" customFormat="1" ht="13.15">
      <c r="B87" s="84">
        <v>29373</v>
      </c>
      <c r="C87" s="70">
        <v>8.73</v>
      </c>
      <c r="D87" s="70">
        <v>9.2100000000000009</v>
      </c>
      <c r="E87" s="70">
        <v>9.4499999999999993</v>
      </c>
      <c r="F87" s="70">
        <v>9.7799999999999994</v>
      </c>
      <c r="G87" s="70">
        <v>9.89</v>
      </c>
      <c r="H87" s="70">
        <v>2</v>
      </c>
      <c r="M87" s="69"/>
      <c r="N87" s="69"/>
      <c r="O87" s="69"/>
      <c r="P87" s="69"/>
      <c r="Q87" s="69"/>
      <c r="R87" s="69"/>
      <c r="S87" s="69"/>
    </row>
    <row r="88" spans="2:19" s="70" customFormat="1" ht="13.15">
      <c r="B88" s="84">
        <v>29403</v>
      </c>
      <c r="C88" s="70">
        <v>9.0299999999999994</v>
      </c>
      <c r="D88" s="70">
        <v>9.5299999999999994</v>
      </c>
      <c r="E88" s="70">
        <v>9.84</v>
      </c>
      <c r="F88" s="70">
        <v>10.25</v>
      </c>
      <c r="G88" s="70">
        <v>10.32</v>
      </c>
      <c r="H88" s="70">
        <v>2</v>
      </c>
      <c r="M88" s="69"/>
      <c r="N88" s="69"/>
      <c r="O88" s="69"/>
      <c r="P88" s="69"/>
      <c r="Q88" s="69"/>
      <c r="R88" s="69"/>
      <c r="S88" s="69"/>
    </row>
    <row r="89" spans="2:19" s="70" customFormat="1" ht="13.15">
      <c r="B89" s="84">
        <v>29434</v>
      </c>
      <c r="C89" s="70">
        <v>10.53</v>
      </c>
      <c r="D89" s="70">
        <v>10.84</v>
      </c>
      <c r="E89" s="70">
        <v>10.95</v>
      </c>
      <c r="F89" s="70">
        <v>11.1</v>
      </c>
      <c r="G89" s="70">
        <v>11.07</v>
      </c>
      <c r="M89" s="69"/>
      <c r="N89" s="69"/>
      <c r="O89" s="69"/>
      <c r="P89" s="69"/>
      <c r="Q89" s="69"/>
      <c r="R89" s="69"/>
      <c r="S89" s="69"/>
    </row>
    <row r="90" spans="2:19" s="70" customFormat="1" ht="13.15">
      <c r="B90" s="84">
        <v>29465</v>
      </c>
      <c r="C90" s="70">
        <v>11.57</v>
      </c>
      <c r="D90" s="70">
        <v>11.62</v>
      </c>
      <c r="E90" s="70">
        <v>11.57</v>
      </c>
      <c r="F90" s="70">
        <v>11.51</v>
      </c>
      <c r="G90" s="70">
        <v>11.47</v>
      </c>
      <c r="M90" s="69"/>
      <c r="N90" s="69"/>
      <c r="O90" s="69"/>
      <c r="P90" s="69"/>
      <c r="Q90" s="69"/>
      <c r="R90" s="69"/>
      <c r="S90" s="69"/>
    </row>
    <row r="91" spans="2:19" s="70" customFormat="1" ht="13.15">
      <c r="B91" s="84">
        <v>29495</v>
      </c>
      <c r="C91" s="70">
        <v>12.09</v>
      </c>
      <c r="D91" s="70">
        <v>11.86</v>
      </c>
      <c r="E91" s="70">
        <v>11.79</v>
      </c>
      <c r="F91" s="70">
        <v>11.75</v>
      </c>
      <c r="G91" s="70">
        <v>11.75</v>
      </c>
      <c r="M91" s="69"/>
      <c r="N91" s="69"/>
      <c r="O91" s="69"/>
      <c r="P91" s="69"/>
      <c r="Q91" s="69"/>
      <c r="R91" s="69"/>
      <c r="S91" s="69"/>
    </row>
    <row r="92" spans="2:19" s="70" customFormat="1" ht="13.15">
      <c r="B92" s="84">
        <v>29526</v>
      </c>
      <c r="C92" s="70">
        <v>13.51</v>
      </c>
      <c r="D92" s="70">
        <v>12.83</v>
      </c>
      <c r="E92" s="70">
        <v>12.71</v>
      </c>
      <c r="F92" s="70">
        <v>12.68</v>
      </c>
      <c r="G92" s="70">
        <v>12.44</v>
      </c>
      <c r="M92" s="69"/>
      <c r="N92" s="69"/>
      <c r="O92" s="69"/>
      <c r="P92" s="69"/>
      <c r="Q92" s="69"/>
      <c r="R92" s="69"/>
      <c r="S92" s="69"/>
    </row>
    <row r="93" spans="2:19" s="70" customFormat="1" ht="13.15">
      <c r="B93" s="84">
        <v>29556</v>
      </c>
      <c r="C93" s="70">
        <v>14.08</v>
      </c>
      <c r="D93" s="70">
        <v>13.25</v>
      </c>
      <c r="E93" s="70">
        <v>13</v>
      </c>
      <c r="F93" s="70">
        <v>12.84</v>
      </c>
      <c r="G93" s="70">
        <v>12.49</v>
      </c>
      <c r="M93" s="69"/>
      <c r="N93" s="69"/>
      <c r="O93" s="69"/>
      <c r="P93" s="69"/>
      <c r="Q93" s="69"/>
      <c r="R93" s="69"/>
      <c r="S93" s="69"/>
    </row>
    <row r="94" spans="2:19" s="70" customFormat="1" ht="13.15">
      <c r="B94" s="84">
        <v>29587</v>
      </c>
      <c r="C94" s="70">
        <v>13.26</v>
      </c>
      <c r="D94" s="70">
        <v>12.77</v>
      </c>
      <c r="E94" s="70">
        <v>12.66</v>
      </c>
      <c r="F94" s="70">
        <v>12.57</v>
      </c>
      <c r="G94" s="70">
        <v>12.29</v>
      </c>
      <c r="M94" s="69"/>
      <c r="N94" s="69"/>
      <c r="O94" s="69"/>
      <c r="P94" s="69"/>
      <c r="Q94" s="69"/>
      <c r="R94" s="69"/>
      <c r="S94" s="69"/>
    </row>
    <row r="95" spans="2:19" s="70" customFormat="1" ht="13.15">
      <c r="B95" s="84">
        <v>29618</v>
      </c>
      <c r="C95" s="70">
        <v>13.92</v>
      </c>
      <c r="D95" s="70">
        <v>13.41</v>
      </c>
      <c r="E95" s="70">
        <v>13.28</v>
      </c>
      <c r="F95" s="70">
        <v>13.19</v>
      </c>
      <c r="G95" s="70">
        <v>12.98</v>
      </c>
      <c r="M95" s="69"/>
      <c r="N95" s="69"/>
      <c r="O95" s="69"/>
      <c r="P95" s="69"/>
      <c r="Q95" s="69"/>
      <c r="R95" s="69"/>
      <c r="S95" s="69"/>
    </row>
    <row r="96" spans="2:19" s="70" customFormat="1" ht="13.15">
      <c r="B96" s="84">
        <v>29646</v>
      </c>
      <c r="C96" s="70">
        <v>13.57</v>
      </c>
      <c r="D96" s="70">
        <v>13.41</v>
      </c>
      <c r="E96" s="70">
        <v>13.24</v>
      </c>
      <c r="F96" s="70">
        <v>13.12</v>
      </c>
      <c r="G96" s="70">
        <v>12.94</v>
      </c>
      <c r="M96" s="69"/>
      <c r="N96" s="69"/>
      <c r="O96" s="69"/>
      <c r="P96" s="69"/>
      <c r="Q96" s="69"/>
      <c r="R96" s="69"/>
      <c r="S96" s="69"/>
    </row>
    <row r="97" spans="2:19" s="70" customFormat="1" ht="13.15">
      <c r="B97" s="84">
        <v>29677</v>
      </c>
      <c r="C97" s="70">
        <v>14.15</v>
      </c>
      <c r="D97" s="70">
        <v>13.99</v>
      </c>
      <c r="E97" s="70">
        <v>13.85</v>
      </c>
      <c r="F97" s="70">
        <v>13.68</v>
      </c>
      <c r="G97" s="70">
        <v>13.46</v>
      </c>
      <c r="M97" s="69"/>
      <c r="N97" s="69"/>
      <c r="O97" s="69"/>
      <c r="P97" s="69"/>
      <c r="Q97" s="69"/>
      <c r="R97" s="69"/>
      <c r="S97" s="69"/>
    </row>
    <row r="98" spans="2:19" s="70" customFormat="1" ht="13.15">
      <c r="B98" s="84">
        <v>29707</v>
      </c>
      <c r="C98" s="70">
        <v>15.46</v>
      </c>
      <c r="D98" s="70">
        <v>14.63</v>
      </c>
      <c r="E98" s="70">
        <v>14.3</v>
      </c>
      <c r="F98" s="70">
        <v>14.1</v>
      </c>
      <c r="G98" s="70">
        <v>13.82</v>
      </c>
      <c r="M98" s="69"/>
      <c r="N98" s="69"/>
      <c r="O98" s="69"/>
      <c r="P98" s="69"/>
      <c r="Q98" s="69"/>
      <c r="R98" s="69"/>
      <c r="S98" s="69"/>
    </row>
    <row r="99" spans="2:19" s="70" customFormat="1" ht="13.15">
      <c r="B99" s="84">
        <v>29738</v>
      </c>
      <c r="C99" s="70">
        <v>14.51</v>
      </c>
      <c r="D99" s="70">
        <v>13.95</v>
      </c>
      <c r="E99" s="70">
        <v>13.67</v>
      </c>
      <c r="F99" s="70">
        <v>13.47</v>
      </c>
      <c r="G99" s="70">
        <v>13.2</v>
      </c>
      <c r="M99" s="69"/>
      <c r="N99" s="69"/>
      <c r="O99" s="69"/>
      <c r="P99" s="69"/>
      <c r="Q99" s="69"/>
      <c r="R99" s="69"/>
      <c r="S99" s="69"/>
    </row>
    <row r="100" spans="2:19" s="70" customFormat="1" ht="13.15">
      <c r="B100" s="84">
        <v>29768</v>
      </c>
      <c r="C100" s="70">
        <v>15.35</v>
      </c>
      <c r="D100" s="70">
        <v>14.79</v>
      </c>
      <c r="E100" s="70">
        <v>14.49</v>
      </c>
      <c r="F100" s="70">
        <v>14.28</v>
      </c>
      <c r="G100" s="70">
        <v>13.92</v>
      </c>
      <c r="H100" s="70">
        <v>2</v>
      </c>
      <c r="M100" s="69"/>
      <c r="N100" s="69"/>
      <c r="O100" s="69"/>
      <c r="P100" s="69"/>
      <c r="Q100" s="69"/>
      <c r="R100" s="69"/>
      <c r="S100" s="69"/>
    </row>
    <row r="101" spans="2:19" s="70" customFormat="1" ht="13.15">
      <c r="B101" s="84">
        <v>29799</v>
      </c>
      <c r="C101" s="70">
        <v>16.28</v>
      </c>
      <c r="D101" s="70">
        <v>15.56</v>
      </c>
      <c r="E101" s="70">
        <v>15.22</v>
      </c>
      <c r="F101" s="70">
        <v>14.94</v>
      </c>
      <c r="G101" s="70">
        <v>14.52</v>
      </c>
      <c r="H101" s="70">
        <v>2</v>
      </c>
      <c r="M101" s="69"/>
      <c r="N101" s="69"/>
      <c r="O101" s="69"/>
      <c r="P101" s="69"/>
      <c r="Q101" s="69"/>
      <c r="R101" s="69"/>
      <c r="S101" s="69"/>
    </row>
    <row r="102" spans="2:19" s="70" customFormat="1" ht="13.15">
      <c r="B102" s="84">
        <v>29830</v>
      </c>
      <c r="C102" s="70">
        <v>16.46</v>
      </c>
      <c r="D102" s="70">
        <v>15.93</v>
      </c>
      <c r="E102" s="70">
        <v>15.65</v>
      </c>
      <c r="F102" s="70">
        <v>15.32</v>
      </c>
      <c r="G102" s="70">
        <v>15.07</v>
      </c>
      <c r="H102" s="70">
        <v>2</v>
      </c>
      <c r="M102" s="69"/>
      <c r="N102" s="69"/>
      <c r="O102" s="69"/>
      <c r="P102" s="69"/>
      <c r="Q102" s="69"/>
      <c r="R102" s="69"/>
      <c r="S102" s="69"/>
    </row>
    <row r="103" spans="2:19" s="70" customFormat="1" ht="13.15">
      <c r="B103" s="84">
        <v>29860</v>
      </c>
      <c r="C103" s="70">
        <v>15.54</v>
      </c>
      <c r="D103" s="70">
        <v>15.41</v>
      </c>
      <c r="E103" s="70">
        <v>15.33</v>
      </c>
      <c r="F103" s="70">
        <v>15.15</v>
      </c>
      <c r="G103" s="70">
        <v>15.13</v>
      </c>
      <c r="H103" s="70">
        <v>2</v>
      </c>
      <c r="M103" s="69"/>
      <c r="N103" s="69"/>
      <c r="O103" s="69"/>
      <c r="P103" s="69"/>
      <c r="Q103" s="69"/>
      <c r="R103" s="69"/>
      <c r="S103" s="69"/>
    </row>
    <row r="104" spans="2:19" s="70" customFormat="1" ht="13.15">
      <c r="B104" s="84">
        <v>29891</v>
      </c>
      <c r="C104" s="70">
        <v>12.88</v>
      </c>
      <c r="D104" s="70">
        <v>13.38</v>
      </c>
      <c r="E104" s="70">
        <v>13.42</v>
      </c>
      <c r="F104" s="70">
        <v>13.39</v>
      </c>
      <c r="G104" s="70">
        <v>13.56</v>
      </c>
      <c r="H104" s="70">
        <v>2</v>
      </c>
      <c r="M104" s="69"/>
      <c r="N104" s="69"/>
      <c r="O104" s="69"/>
      <c r="P104" s="69"/>
      <c r="Q104" s="69"/>
      <c r="R104" s="69"/>
      <c r="S104" s="69"/>
    </row>
    <row r="105" spans="2:19" s="70" customFormat="1" ht="13.15">
      <c r="B105" s="84">
        <v>29921</v>
      </c>
      <c r="C105" s="70">
        <v>13.29</v>
      </c>
      <c r="D105" s="70">
        <v>13.6</v>
      </c>
      <c r="E105" s="70">
        <v>13.62</v>
      </c>
      <c r="F105" s="70">
        <v>13.72</v>
      </c>
      <c r="G105" s="70">
        <v>13.73</v>
      </c>
      <c r="H105" s="70">
        <v>2</v>
      </c>
      <c r="M105" s="69"/>
      <c r="N105" s="69"/>
      <c r="O105" s="69"/>
      <c r="P105" s="69"/>
      <c r="Q105" s="69"/>
      <c r="R105" s="69"/>
      <c r="S105" s="69"/>
    </row>
    <row r="106" spans="2:19" s="70" customFormat="1" ht="13.15">
      <c r="B106" s="84">
        <v>29952</v>
      </c>
      <c r="C106" s="70">
        <v>14.57</v>
      </c>
      <c r="D106" s="70">
        <v>14.65</v>
      </c>
      <c r="E106" s="70">
        <v>14.67</v>
      </c>
      <c r="F106" s="70">
        <v>14.59</v>
      </c>
      <c r="G106" s="70">
        <v>14.57</v>
      </c>
      <c r="H106" s="70">
        <v>2</v>
      </c>
      <c r="M106" s="69"/>
      <c r="N106" s="69"/>
      <c r="O106" s="69"/>
      <c r="P106" s="69"/>
      <c r="Q106" s="69"/>
      <c r="R106" s="69"/>
      <c r="S106" s="69"/>
    </row>
    <row r="107" spans="2:19" s="70" customFormat="1" ht="13.15">
      <c r="B107" s="84">
        <v>29983</v>
      </c>
      <c r="C107" s="70">
        <v>14.82</v>
      </c>
      <c r="D107" s="70">
        <v>14.54</v>
      </c>
      <c r="E107" s="70">
        <v>14.46</v>
      </c>
      <c r="F107" s="70">
        <v>14.43</v>
      </c>
      <c r="G107" s="70">
        <v>14.48</v>
      </c>
      <c r="H107" s="70">
        <v>2</v>
      </c>
      <c r="M107" s="69"/>
      <c r="N107" s="69"/>
      <c r="O107" s="69"/>
      <c r="P107" s="69"/>
      <c r="Q107" s="69"/>
      <c r="R107" s="69"/>
      <c r="S107" s="69"/>
    </row>
    <row r="108" spans="2:19" s="70" customFormat="1" ht="13.15">
      <c r="B108" s="84">
        <v>30011</v>
      </c>
      <c r="C108" s="70">
        <v>14.19</v>
      </c>
      <c r="D108" s="70">
        <v>13.98</v>
      </c>
      <c r="E108" s="70">
        <v>13.93</v>
      </c>
      <c r="F108" s="70">
        <v>13.86</v>
      </c>
      <c r="G108" s="70">
        <v>13.75</v>
      </c>
      <c r="H108" s="70">
        <v>2</v>
      </c>
      <c r="M108" s="69"/>
      <c r="N108" s="69"/>
      <c r="O108" s="69"/>
      <c r="P108" s="69"/>
      <c r="Q108" s="69"/>
      <c r="R108" s="69"/>
      <c r="S108" s="69"/>
    </row>
    <row r="109" spans="2:19" s="70" customFormat="1" ht="13.15">
      <c r="B109" s="84">
        <v>30042</v>
      </c>
      <c r="C109" s="70">
        <v>14.2</v>
      </c>
      <c r="D109" s="70">
        <v>14</v>
      </c>
      <c r="E109" s="70">
        <v>13.94</v>
      </c>
      <c r="F109" s="70">
        <v>13.87</v>
      </c>
      <c r="G109" s="70">
        <v>13.57</v>
      </c>
      <c r="H109" s="70">
        <v>2</v>
      </c>
      <c r="M109" s="69"/>
      <c r="N109" s="69"/>
      <c r="O109" s="69"/>
      <c r="P109" s="69"/>
      <c r="Q109" s="69"/>
      <c r="R109" s="69"/>
      <c r="S109" s="69"/>
    </row>
    <row r="110" spans="2:19" s="70" customFormat="1" ht="13.15">
      <c r="B110" s="84">
        <v>30072</v>
      </c>
      <c r="C110" s="70">
        <v>13.78</v>
      </c>
      <c r="D110" s="70">
        <v>13.75</v>
      </c>
      <c r="E110" s="70">
        <v>13.74</v>
      </c>
      <c r="F110" s="70">
        <v>13.62</v>
      </c>
      <c r="G110" s="70">
        <v>13.46</v>
      </c>
      <c r="H110" s="70">
        <v>2</v>
      </c>
      <c r="M110" s="69"/>
      <c r="N110" s="69"/>
      <c r="O110" s="69"/>
      <c r="P110" s="69"/>
      <c r="Q110" s="69"/>
      <c r="R110" s="69"/>
      <c r="S110" s="69"/>
    </row>
    <row r="111" spans="2:19" s="70" customFormat="1" ht="13.15">
      <c r="B111" s="84">
        <v>30103</v>
      </c>
      <c r="C111" s="70">
        <v>14.47</v>
      </c>
      <c r="D111" s="70">
        <v>14.43</v>
      </c>
      <c r="E111" s="70">
        <v>14.47</v>
      </c>
      <c r="F111" s="70">
        <v>14.3</v>
      </c>
      <c r="G111" s="70">
        <v>14.18</v>
      </c>
      <c r="H111" s="70">
        <v>2</v>
      </c>
      <c r="M111" s="69"/>
      <c r="N111" s="69"/>
      <c r="O111" s="69"/>
      <c r="P111" s="69"/>
      <c r="Q111" s="69"/>
      <c r="R111" s="69"/>
      <c r="S111" s="69"/>
    </row>
    <row r="112" spans="2:19" s="70" customFormat="1" ht="13.15">
      <c r="B112" s="84">
        <v>30133</v>
      </c>
      <c r="C112" s="70">
        <v>13.8</v>
      </c>
      <c r="D112" s="70">
        <v>14.07</v>
      </c>
      <c r="E112" s="70">
        <v>14.07</v>
      </c>
      <c r="F112" s="70">
        <v>13.95</v>
      </c>
      <c r="G112" s="70">
        <v>13.76</v>
      </c>
      <c r="H112" s="70">
        <v>2</v>
      </c>
      <c r="M112" s="69"/>
      <c r="N112" s="69"/>
      <c r="O112" s="69"/>
      <c r="P112" s="69"/>
      <c r="Q112" s="69"/>
      <c r="R112" s="69"/>
      <c r="S112" s="69"/>
    </row>
    <row r="113" spans="2:19" s="70" customFormat="1" ht="13.15">
      <c r="B113" s="84">
        <v>30164</v>
      </c>
      <c r="C113" s="70">
        <v>12.32</v>
      </c>
      <c r="D113" s="70">
        <v>13</v>
      </c>
      <c r="E113" s="70">
        <v>13.14</v>
      </c>
      <c r="F113" s="70">
        <v>13.06</v>
      </c>
      <c r="G113" s="70">
        <v>12.91</v>
      </c>
      <c r="H113" s="70">
        <v>2</v>
      </c>
      <c r="M113" s="69"/>
      <c r="N113" s="69"/>
      <c r="O113" s="69"/>
      <c r="P113" s="69"/>
      <c r="Q113" s="69"/>
      <c r="R113" s="69"/>
      <c r="S113" s="69"/>
    </row>
    <row r="114" spans="2:19" s="70" customFormat="1" ht="13.15">
      <c r="B114" s="84">
        <v>30195</v>
      </c>
      <c r="C114" s="70">
        <v>11.78</v>
      </c>
      <c r="D114" s="70">
        <v>12.25</v>
      </c>
      <c r="E114" s="70">
        <v>12.36</v>
      </c>
      <c r="F114" s="70">
        <v>12.34</v>
      </c>
      <c r="G114" s="70">
        <v>12.16</v>
      </c>
      <c r="H114" s="70">
        <v>2</v>
      </c>
      <c r="M114" s="69"/>
      <c r="N114" s="69"/>
      <c r="O114" s="69"/>
      <c r="P114" s="69"/>
      <c r="Q114" s="69"/>
      <c r="R114" s="69"/>
      <c r="S114" s="69"/>
    </row>
    <row r="115" spans="2:19" s="70" customFormat="1" ht="13.15">
      <c r="B115" s="84">
        <v>30225</v>
      </c>
      <c r="C115" s="70">
        <v>10.19</v>
      </c>
      <c r="D115" s="70">
        <v>10.8</v>
      </c>
      <c r="E115" s="70">
        <v>10.88</v>
      </c>
      <c r="F115" s="70">
        <v>10.91</v>
      </c>
      <c r="G115" s="70">
        <v>10.97</v>
      </c>
      <c r="H115" s="70">
        <v>2</v>
      </c>
      <c r="M115" s="69"/>
      <c r="N115" s="69"/>
      <c r="O115" s="69"/>
      <c r="P115" s="69"/>
      <c r="Q115" s="69"/>
      <c r="R115" s="69"/>
      <c r="S115" s="69"/>
    </row>
    <row r="116" spans="2:19" s="70" customFormat="1" ht="13.15">
      <c r="B116" s="84">
        <v>30256</v>
      </c>
      <c r="C116" s="70">
        <v>9.8000000000000007</v>
      </c>
      <c r="D116" s="70">
        <v>10.38</v>
      </c>
      <c r="E116" s="70">
        <v>10.53</v>
      </c>
      <c r="F116" s="70">
        <v>10.55</v>
      </c>
      <c r="G116" s="70">
        <v>10.57</v>
      </c>
      <c r="H116" s="70">
        <v>2</v>
      </c>
      <c r="M116" s="69"/>
      <c r="N116" s="69"/>
      <c r="O116" s="69"/>
      <c r="P116" s="69"/>
      <c r="Q116" s="69"/>
      <c r="R116" s="69"/>
      <c r="S116" s="69"/>
    </row>
    <row r="117" spans="2:19" s="70" customFormat="1" ht="13.15">
      <c r="B117" s="84">
        <v>30286</v>
      </c>
      <c r="C117" s="70">
        <v>9.66</v>
      </c>
      <c r="D117" s="70">
        <v>10.220000000000001</v>
      </c>
      <c r="E117" s="70">
        <v>10.49</v>
      </c>
      <c r="F117" s="70">
        <v>10.54</v>
      </c>
      <c r="G117" s="70">
        <v>10.62</v>
      </c>
      <c r="M117" s="69"/>
      <c r="N117" s="69"/>
      <c r="O117" s="69"/>
      <c r="P117" s="69"/>
      <c r="Q117" s="69"/>
      <c r="R117" s="69"/>
      <c r="S117" s="69"/>
    </row>
    <row r="118" spans="2:19" s="70" customFormat="1" ht="13.15">
      <c r="B118" s="84">
        <v>30317</v>
      </c>
      <c r="C118" s="70">
        <v>9.33</v>
      </c>
      <c r="D118" s="70">
        <v>10.029999999999999</v>
      </c>
      <c r="E118" s="70">
        <v>10.36</v>
      </c>
      <c r="F118" s="70">
        <v>10.46</v>
      </c>
      <c r="G118" s="70">
        <v>10.78</v>
      </c>
      <c r="M118" s="69"/>
      <c r="N118" s="69"/>
      <c r="O118" s="69"/>
      <c r="P118" s="69"/>
      <c r="Q118" s="69"/>
      <c r="R118" s="69"/>
      <c r="S118" s="69"/>
    </row>
    <row r="119" spans="2:19" s="70" customFormat="1" ht="13.15">
      <c r="B119" s="84">
        <v>30348</v>
      </c>
      <c r="C119" s="70">
        <v>9.64</v>
      </c>
      <c r="D119" s="70">
        <v>10.26</v>
      </c>
      <c r="E119" s="70">
        <v>10.56</v>
      </c>
      <c r="F119" s="70">
        <v>10.72</v>
      </c>
      <c r="G119" s="70">
        <v>11.03</v>
      </c>
      <c r="M119" s="69"/>
      <c r="N119" s="69"/>
      <c r="O119" s="69"/>
      <c r="P119" s="69"/>
      <c r="Q119" s="69"/>
      <c r="R119" s="69"/>
      <c r="S119" s="69"/>
    </row>
    <row r="120" spans="2:19" s="70" customFormat="1" ht="13.15">
      <c r="B120" s="84">
        <v>30376</v>
      </c>
      <c r="C120" s="70">
        <v>9.66</v>
      </c>
      <c r="D120" s="70">
        <v>10.08</v>
      </c>
      <c r="E120" s="70">
        <v>10.31</v>
      </c>
      <c r="F120" s="70">
        <v>10.51</v>
      </c>
      <c r="G120" s="70">
        <v>10.8</v>
      </c>
      <c r="M120" s="69"/>
      <c r="N120" s="69"/>
      <c r="O120" s="69"/>
      <c r="P120" s="69"/>
      <c r="Q120" s="69"/>
      <c r="R120" s="69"/>
      <c r="S120" s="69"/>
    </row>
    <row r="121" spans="2:19" s="70" customFormat="1" ht="13.15">
      <c r="B121" s="84">
        <v>30407</v>
      </c>
      <c r="C121" s="70">
        <v>9.57</v>
      </c>
      <c r="D121" s="70">
        <v>10.02</v>
      </c>
      <c r="E121" s="70">
        <v>10.29</v>
      </c>
      <c r="F121" s="70">
        <v>10.4</v>
      </c>
      <c r="G121" s="70">
        <v>10.63</v>
      </c>
      <c r="M121" s="69"/>
      <c r="N121" s="69"/>
      <c r="O121" s="69"/>
      <c r="P121" s="69"/>
      <c r="Q121" s="69"/>
      <c r="R121" s="69"/>
      <c r="S121" s="69"/>
    </row>
    <row r="122" spans="2:19" s="70" customFormat="1" ht="13.15">
      <c r="B122" s="84">
        <v>30437</v>
      </c>
      <c r="C122" s="70">
        <v>9.49</v>
      </c>
      <c r="D122" s="70">
        <v>10.029999999999999</v>
      </c>
      <c r="E122" s="70">
        <v>10.3</v>
      </c>
      <c r="F122" s="70">
        <v>10.38</v>
      </c>
      <c r="G122" s="70">
        <v>10.67</v>
      </c>
      <c r="M122" s="69"/>
      <c r="N122" s="69"/>
      <c r="O122" s="69"/>
      <c r="P122" s="69"/>
      <c r="Q122" s="69"/>
      <c r="R122" s="69"/>
      <c r="S122" s="69"/>
    </row>
    <row r="123" spans="2:19" s="70" customFormat="1" ht="13.15">
      <c r="B123" s="84">
        <v>30468</v>
      </c>
      <c r="C123" s="70">
        <v>10.18</v>
      </c>
      <c r="D123" s="70">
        <v>10.63</v>
      </c>
      <c r="E123" s="70">
        <v>10.83</v>
      </c>
      <c r="F123" s="70">
        <v>10.85</v>
      </c>
      <c r="G123" s="70">
        <v>11.12</v>
      </c>
      <c r="M123" s="69"/>
      <c r="N123" s="69"/>
      <c r="O123" s="69"/>
      <c r="P123" s="69"/>
      <c r="Q123" s="69"/>
      <c r="R123" s="69"/>
      <c r="S123" s="69"/>
    </row>
    <row r="124" spans="2:19" s="70" customFormat="1" ht="13.15">
      <c r="B124" s="84">
        <v>30498</v>
      </c>
      <c r="C124" s="70">
        <v>10.69</v>
      </c>
      <c r="D124" s="70">
        <v>11.21</v>
      </c>
      <c r="E124" s="70">
        <v>11.35</v>
      </c>
      <c r="F124" s="70">
        <v>11.38</v>
      </c>
      <c r="G124" s="70">
        <v>11.59</v>
      </c>
      <c r="M124" s="69"/>
      <c r="N124" s="69"/>
      <c r="O124" s="69"/>
      <c r="P124" s="69"/>
      <c r="Q124" s="69"/>
      <c r="R124" s="69"/>
      <c r="S124" s="69"/>
    </row>
    <row r="125" spans="2:19" s="70" customFormat="1" ht="13.15">
      <c r="B125" s="84">
        <v>30529</v>
      </c>
      <c r="C125" s="70">
        <v>11.07</v>
      </c>
      <c r="D125" s="70">
        <v>11.63</v>
      </c>
      <c r="E125" s="70">
        <v>11.77</v>
      </c>
      <c r="F125" s="70">
        <v>11.85</v>
      </c>
      <c r="G125" s="70">
        <v>11.96</v>
      </c>
      <c r="M125" s="69"/>
      <c r="N125" s="69"/>
      <c r="O125" s="69"/>
      <c r="P125" s="69"/>
      <c r="Q125" s="69"/>
      <c r="R125" s="69"/>
      <c r="S125" s="69"/>
    </row>
    <row r="126" spans="2:19" s="70" customFormat="1" ht="13.15">
      <c r="B126" s="84">
        <v>30560</v>
      </c>
      <c r="C126" s="70">
        <v>10.79</v>
      </c>
      <c r="D126" s="70">
        <v>11.43</v>
      </c>
      <c r="E126" s="70">
        <v>11.61</v>
      </c>
      <c r="F126" s="70">
        <v>11.65</v>
      </c>
      <c r="G126" s="70">
        <v>11.82</v>
      </c>
      <c r="M126" s="69"/>
      <c r="N126" s="69"/>
      <c r="O126" s="69"/>
      <c r="P126" s="69"/>
      <c r="Q126" s="69"/>
      <c r="R126" s="69"/>
      <c r="S126" s="69"/>
    </row>
    <row r="127" spans="2:19" s="70" customFormat="1" ht="13.15">
      <c r="B127" s="84">
        <v>30590</v>
      </c>
      <c r="C127" s="70">
        <v>10.57</v>
      </c>
      <c r="D127" s="70">
        <v>11.28</v>
      </c>
      <c r="E127" s="70">
        <v>11.47</v>
      </c>
      <c r="F127" s="70">
        <v>11.54</v>
      </c>
      <c r="G127" s="70">
        <v>11.77</v>
      </c>
      <c r="M127" s="69"/>
      <c r="N127" s="69"/>
      <c r="O127" s="69"/>
      <c r="P127" s="69"/>
      <c r="Q127" s="69"/>
      <c r="R127" s="69"/>
      <c r="S127" s="69"/>
    </row>
    <row r="128" spans="2:19" s="70" customFormat="1" ht="13.15">
      <c r="B128" s="84">
        <v>30621</v>
      </c>
      <c r="C128" s="70">
        <v>10.66</v>
      </c>
      <c r="D128" s="70">
        <v>11.41</v>
      </c>
      <c r="E128" s="70">
        <v>11.61</v>
      </c>
      <c r="F128" s="70">
        <v>11.69</v>
      </c>
      <c r="G128" s="70">
        <v>11.92</v>
      </c>
      <c r="M128" s="69"/>
      <c r="N128" s="69"/>
      <c r="O128" s="69"/>
      <c r="P128" s="69"/>
      <c r="Q128" s="69"/>
      <c r="R128" s="69"/>
      <c r="S128" s="69"/>
    </row>
    <row r="129" spans="2:19" s="70" customFormat="1" ht="13.15">
      <c r="B129" s="84">
        <v>30651</v>
      </c>
      <c r="C129" s="70">
        <v>10.84</v>
      </c>
      <c r="D129" s="70">
        <v>11.54</v>
      </c>
      <c r="E129" s="70">
        <v>11.78</v>
      </c>
      <c r="F129" s="70">
        <v>11.83</v>
      </c>
      <c r="G129" s="70">
        <v>12.02</v>
      </c>
      <c r="M129" s="69"/>
      <c r="N129" s="69"/>
      <c r="O129" s="69"/>
      <c r="P129" s="69"/>
      <c r="Q129" s="69"/>
      <c r="R129" s="69"/>
      <c r="S129" s="69"/>
    </row>
    <row r="130" spans="2:19" s="70" customFormat="1" ht="13.15">
      <c r="B130" s="84">
        <v>30682</v>
      </c>
      <c r="C130" s="70">
        <v>10.64</v>
      </c>
      <c r="D130" s="70">
        <v>11.37</v>
      </c>
      <c r="E130" s="70">
        <v>11.58</v>
      </c>
      <c r="F130" s="70">
        <v>11.67</v>
      </c>
      <c r="G130" s="70">
        <v>11.82</v>
      </c>
      <c r="M130" s="69"/>
      <c r="N130" s="69"/>
      <c r="O130" s="69"/>
      <c r="P130" s="69"/>
      <c r="Q130" s="69"/>
      <c r="R130" s="69"/>
      <c r="S130" s="69"/>
    </row>
    <row r="131" spans="2:19" s="70" customFormat="1" ht="13.15">
      <c r="B131" s="84">
        <v>30713</v>
      </c>
      <c r="C131" s="70">
        <v>10.79</v>
      </c>
      <c r="D131" s="70">
        <v>11.54</v>
      </c>
      <c r="E131" s="70">
        <v>11.75</v>
      </c>
      <c r="F131" s="70">
        <v>11.84</v>
      </c>
      <c r="G131" s="70">
        <v>12</v>
      </c>
      <c r="M131" s="69"/>
      <c r="N131" s="69"/>
      <c r="O131" s="69"/>
      <c r="P131" s="69"/>
      <c r="Q131" s="69"/>
      <c r="R131" s="69"/>
      <c r="S131" s="69"/>
    </row>
    <row r="132" spans="2:19" s="70" customFormat="1" ht="13.15">
      <c r="B132" s="84">
        <v>30742</v>
      </c>
      <c r="C132" s="70">
        <v>11.31</v>
      </c>
      <c r="D132" s="70">
        <v>12.02</v>
      </c>
      <c r="E132" s="70">
        <v>12.25</v>
      </c>
      <c r="F132" s="70">
        <v>12.32</v>
      </c>
      <c r="G132" s="70">
        <v>12.45</v>
      </c>
      <c r="M132" s="69"/>
      <c r="N132" s="69"/>
      <c r="O132" s="69"/>
      <c r="P132" s="69"/>
      <c r="Q132" s="69"/>
      <c r="R132" s="69"/>
      <c r="S132" s="69"/>
    </row>
    <row r="133" spans="2:19" s="70" customFormat="1" ht="13.15">
      <c r="B133" s="84">
        <v>30773</v>
      </c>
      <c r="C133" s="70">
        <v>11.69</v>
      </c>
      <c r="D133" s="70">
        <v>12.37</v>
      </c>
      <c r="E133" s="70">
        <v>12.56</v>
      </c>
      <c r="F133" s="70">
        <v>12.63</v>
      </c>
      <c r="G133" s="70">
        <v>12.65</v>
      </c>
      <c r="M133" s="69"/>
      <c r="N133" s="69"/>
      <c r="O133" s="69"/>
      <c r="P133" s="69"/>
      <c r="Q133" s="69"/>
      <c r="R133" s="69"/>
      <c r="S133" s="69"/>
    </row>
    <row r="134" spans="2:19" s="70" customFormat="1" ht="13.15">
      <c r="B134" s="84">
        <v>30803</v>
      </c>
      <c r="C134" s="70">
        <v>12.47</v>
      </c>
      <c r="D134" s="70">
        <v>13.17</v>
      </c>
      <c r="E134" s="70">
        <v>13.34</v>
      </c>
      <c r="F134" s="70">
        <v>13.41</v>
      </c>
      <c r="G134" s="70">
        <v>13.43</v>
      </c>
      <c r="M134" s="69"/>
      <c r="N134" s="69"/>
      <c r="O134" s="69"/>
      <c r="P134" s="69"/>
      <c r="Q134" s="69"/>
      <c r="R134" s="69"/>
      <c r="S134" s="69"/>
    </row>
    <row r="135" spans="2:19" s="70" customFormat="1" ht="13.15">
      <c r="B135" s="84">
        <v>30834</v>
      </c>
      <c r="C135" s="70">
        <v>12.91</v>
      </c>
      <c r="D135" s="70">
        <v>13.48</v>
      </c>
      <c r="E135" s="70">
        <v>13.56</v>
      </c>
      <c r="F135" s="70">
        <v>13.56</v>
      </c>
      <c r="G135" s="70">
        <v>13.54</v>
      </c>
      <c r="M135" s="69"/>
      <c r="N135" s="69"/>
      <c r="O135" s="69"/>
      <c r="P135" s="69"/>
      <c r="Q135" s="69"/>
      <c r="R135" s="69"/>
      <c r="S135" s="69"/>
    </row>
    <row r="136" spans="2:19" s="70" customFormat="1" ht="13.15">
      <c r="B136" s="84">
        <v>30864</v>
      </c>
      <c r="C136" s="70">
        <v>12.88</v>
      </c>
      <c r="D136" s="70">
        <v>13.27</v>
      </c>
      <c r="E136" s="70">
        <v>13.35</v>
      </c>
      <c r="F136" s="70">
        <v>13.36</v>
      </c>
      <c r="G136" s="70">
        <v>13.36</v>
      </c>
      <c r="M136" s="69"/>
      <c r="N136" s="69"/>
      <c r="O136" s="69"/>
      <c r="P136" s="69"/>
      <c r="Q136" s="69"/>
      <c r="R136" s="69"/>
      <c r="S136" s="69"/>
    </row>
    <row r="137" spans="2:19" s="70" customFormat="1" ht="13.15">
      <c r="B137" s="84">
        <v>30895</v>
      </c>
      <c r="C137" s="70">
        <v>12.43</v>
      </c>
      <c r="D137" s="70">
        <v>12.68</v>
      </c>
      <c r="E137" s="70">
        <v>12.75</v>
      </c>
      <c r="F137" s="70">
        <v>12.72</v>
      </c>
      <c r="G137" s="70">
        <v>12.71</v>
      </c>
      <c r="M137" s="69"/>
      <c r="N137" s="69"/>
      <c r="O137" s="69"/>
      <c r="P137" s="69"/>
      <c r="Q137" s="69"/>
      <c r="R137" s="69"/>
      <c r="S137" s="69"/>
    </row>
    <row r="138" spans="2:19" s="70" customFormat="1" ht="13.15">
      <c r="B138" s="84">
        <v>30926</v>
      </c>
      <c r="C138" s="70">
        <v>12.2</v>
      </c>
      <c r="D138" s="70">
        <v>12.53</v>
      </c>
      <c r="E138" s="70">
        <v>12.6</v>
      </c>
      <c r="F138" s="70">
        <v>12.52</v>
      </c>
      <c r="G138" s="70">
        <v>12.42</v>
      </c>
      <c r="M138" s="69"/>
      <c r="N138" s="69"/>
      <c r="O138" s="69"/>
      <c r="P138" s="69"/>
      <c r="Q138" s="69"/>
      <c r="R138" s="69"/>
      <c r="S138" s="69"/>
    </row>
    <row r="139" spans="2:19" s="70" customFormat="1" ht="13.15">
      <c r="B139" s="84">
        <v>30956</v>
      </c>
      <c r="C139" s="70">
        <v>11.6</v>
      </c>
      <c r="D139" s="70">
        <v>12.06</v>
      </c>
      <c r="E139" s="70">
        <v>12.16</v>
      </c>
      <c r="F139" s="70">
        <v>12.16</v>
      </c>
      <c r="G139" s="70">
        <v>12.04</v>
      </c>
      <c r="M139" s="69"/>
      <c r="N139" s="69"/>
      <c r="O139" s="69"/>
      <c r="P139" s="69"/>
      <c r="Q139" s="69"/>
      <c r="R139" s="69"/>
      <c r="S139" s="69"/>
    </row>
    <row r="140" spans="2:19" s="70" customFormat="1" ht="13.15">
      <c r="B140" s="84">
        <v>30987</v>
      </c>
      <c r="C140" s="70">
        <v>10.65</v>
      </c>
      <c r="D140" s="70">
        <v>11.33</v>
      </c>
      <c r="E140" s="70">
        <v>11.49</v>
      </c>
      <c r="F140" s="70">
        <v>11.57</v>
      </c>
      <c r="G140" s="70">
        <v>11.66</v>
      </c>
      <c r="M140" s="69"/>
      <c r="N140" s="69"/>
      <c r="O140" s="69"/>
      <c r="P140" s="69"/>
      <c r="Q140" s="69"/>
      <c r="R140" s="69"/>
      <c r="S140" s="69"/>
    </row>
    <row r="141" spans="2:19" s="70" customFormat="1" ht="13.15">
      <c r="B141" s="84">
        <v>31017</v>
      </c>
      <c r="C141" s="70">
        <v>10.18</v>
      </c>
      <c r="D141" s="70">
        <v>11.07</v>
      </c>
      <c r="E141" s="70">
        <v>11.45</v>
      </c>
      <c r="F141" s="70">
        <v>11.5</v>
      </c>
      <c r="G141" s="70">
        <v>11.64</v>
      </c>
      <c r="M141" s="69"/>
      <c r="N141" s="69"/>
      <c r="O141" s="69"/>
      <c r="P141" s="69"/>
      <c r="Q141" s="69"/>
      <c r="R141" s="69"/>
      <c r="S141" s="69"/>
    </row>
    <row r="142" spans="2:19" s="70" customFormat="1" ht="13.15">
      <c r="B142" s="84">
        <v>31048</v>
      </c>
      <c r="C142" s="70">
        <v>9.93</v>
      </c>
      <c r="D142" s="70">
        <v>10.93</v>
      </c>
      <c r="E142" s="70">
        <v>11.27</v>
      </c>
      <c r="F142" s="70">
        <v>11.38</v>
      </c>
      <c r="G142" s="70">
        <v>11.58</v>
      </c>
      <c r="M142" s="69"/>
      <c r="N142" s="69"/>
      <c r="O142" s="69"/>
      <c r="P142" s="69"/>
      <c r="Q142" s="69"/>
      <c r="R142" s="69"/>
      <c r="S142" s="69"/>
    </row>
    <row r="143" spans="2:19" s="70" customFormat="1" ht="13.15">
      <c r="B143" s="84">
        <v>31079</v>
      </c>
      <c r="C143" s="70">
        <v>10.17</v>
      </c>
      <c r="D143" s="70">
        <v>11.13</v>
      </c>
      <c r="E143" s="70">
        <v>11.44</v>
      </c>
      <c r="F143" s="70">
        <v>11.51</v>
      </c>
      <c r="G143" s="70">
        <v>11.7</v>
      </c>
      <c r="M143" s="69"/>
      <c r="N143" s="69"/>
      <c r="O143" s="69"/>
      <c r="P143" s="69"/>
      <c r="Q143" s="69"/>
      <c r="R143" s="69"/>
      <c r="S143" s="69"/>
    </row>
    <row r="144" spans="2:19" s="70" customFormat="1" ht="13.15">
      <c r="B144" s="84">
        <v>31107</v>
      </c>
      <c r="C144" s="70">
        <v>10.71</v>
      </c>
      <c r="D144" s="70">
        <v>11.52</v>
      </c>
      <c r="E144" s="70">
        <v>11.82</v>
      </c>
      <c r="F144" s="70">
        <v>11.86</v>
      </c>
      <c r="G144" s="70">
        <v>12.06</v>
      </c>
      <c r="M144" s="69"/>
      <c r="N144" s="69"/>
      <c r="O144" s="69"/>
      <c r="P144" s="69"/>
      <c r="Q144" s="69"/>
      <c r="R144" s="69"/>
      <c r="S144" s="69"/>
    </row>
    <row r="145" spans="2:19" s="70" customFormat="1" ht="13.15">
      <c r="B145" s="84">
        <v>31138</v>
      </c>
      <c r="C145" s="70">
        <v>10.09</v>
      </c>
      <c r="D145" s="70">
        <v>11.01</v>
      </c>
      <c r="E145" s="70">
        <v>11.34</v>
      </c>
      <c r="F145" s="70">
        <v>11.43</v>
      </c>
      <c r="G145" s="70">
        <v>11.69</v>
      </c>
      <c r="M145" s="69"/>
      <c r="N145" s="69"/>
      <c r="O145" s="69"/>
      <c r="P145" s="69"/>
      <c r="Q145" s="69"/>
      <c r="R145" s="69"/>
      <c r="S145" s="69"/>
    </row>
    <row r="146" spans="2:19" s="70" customFormat="1" ht="13.15">
      <c r="B146" s="84">
        <v>31168</v>
      </c>
      <c r="C146" s="70">
        <v>9.39</v>
      </c>
      <c r="D146" s="70">
        <v>10.34</v>
      </c>
      <c r="E146" s="70">
        <v>10.72</v>
      </c>
      <c r="F146" s="70">
        <v>10.85</v>
      </c>
      <c r="G146" s="70">
        <v>11.19</v>
      </c>
      <c r="M146" s="69"/>
      <c r="N146" s="69"/>
      <c r="O146" s="69"/>
      <c r="P146" s="69"/>
      <c r="Q146" s="69"/>
      <c r="R146" s="69"/>
      <c r="S146" s="69"/>
    </row>
    <row r="147" spans="2:19" s="70" customFormat="1" ht="13.15">
      <c r="B147" s="84">
        <v>31199</v>
      </c>
      <c r="C147" s="70">
        <v>8.69</v>
      </c>
      <c r="D147" s="70">
        <v>9.6</v>
      </c>
      <c r="E147" s="70">
        <v>10.08</v>
      </c>
      <c r="F147" s="70">
        <v>10.16</v>
      </c>
      <c r="G147" s="70">
        <v>10.57</v>
      </c>
      <c r="M147" s="69"/>
      <c r="N147" s="69"/>
      <c r="O147" s="69"/>
      <c r="P147" s="69"/>
      <c r="Q147" s="69"/>
      <c r="R147" s="69"/>
      <c r="S147" s="69"/>
    </row>
    <row r="148" spans="2:19" s="70" customFormat="1" ht="13.15">
      <c r="B148" s="84">
        <v>31229</v>
      </c>
      <c r="C148" s="70">
        <v>8.77</v>
      </c>
      <c r="D148" s="70">
        <v>9.6999999999999993</v>
      </c>
      <c r="E148" s="70">
        <v>10.16</v>
      </c>
      <c r="F148" s="70">
        <v>10.31</v>
      </c>
      <c r="G148" s="70">
        <v>10.68</v>
      </c>
      <c r="M148" s="69"/>
      <c r="N148" s="69"/>
      <c r="O148" s="69"/>
      <c r="P148" s="69"/>
      <c r="Q148" s="69"/>
      <c r="R148" s="69"/>
      <c r="S148" s="69"/>
    </row>
    <row r="149" spans="2:19" s="70" customFormat="1" ht="13.15">
      <c r="B149" s="84">
        <v>31260</v>
      </c>
      <c r="C149" s="70">
        <v>8.94</v>
      </c>
      <c r="D149" s="70">
        <v>9.81</v>
      </c>
      <c r="E149" s="70">
        <v>10.199999999999999</v>
      </c>
      <c r="F149" s="70">
        <v>10.33</v>
      </c>
      <c r="G149" s="70">
        <v>10.73</v>
      </c>
      <c r="M149" s="69"/>
      <c r="N149" s="69"/>
      <c r="O149" s="69"/>
      <c r="P149" s="69"/>
      <c r="Q149" s="69"/>
      <c r="R149" s="69"/>
      <c r="S149" s="69"/>
    </row>
    <row r="150" spans="2:19" s="70" customFormat="1" ht="13.15">
      <c r="B150" s="84">
        <v>31291</v>
      </c>
      <c r="C150" s="70">
        <v>8.98</v>
      </c>
      <c r="D150" s="70">
        <v>9.81</v>
      </c>
      <c r="E150" s="70">
        <v>10.24</v>
      </c>
      <c r="F150" s="70">
        <v>10.37</v>
      </c>
      <c r="G150" s="70">
        <v>10.8</v>
      </c>
      <c r="M150" s="69"/>
      <c r="N150" s="69"/>
      <c r="O150" s="69"/>
      <c r="P150" s="69"/>
      <c r="Q150" s="69"/>
      <c r="R150" s="69"/>
      <c r="S150" s="69"/>
    </row>
    <row r="151" spans="2:19" s="70" customFormat="1" ht="13.15">
      <c r="B151" s="84">
        <v>31321</v>
      </c>
      <c r="C151" s="70">
        <v>8.86</v>
      </c>
      <c r="D151" s="70">
        <v>9.69</v>
      </c>
      <c r="E151" s="70">
        <v>10.11</v>
      </c>
      <c r="F151" s="70">
        <v>10.24</v>
      </c>
      <c r="G151" s="70">
        <v>10.67</v>
      </c>
      <c r="M151" s="69"/>
      <c r="N151" s="69"/>
      <c r="O151" s="69"/>
      <c r="P151" s="69"/>
      <c r="Q151" s="69"/>
      <c r="R151" s="69"/>
      <c r="S151" s="69"/>
    </row>
    <row r="152" spans="2:19" s="70" customFormat="1" ht="13.15">
      <c r="B152" s="84">
        <v>31352</v>
      </c>
      <c r="C152" s="70">
        <v>8.58</v>
      </c>
      <c r="D152" s="70">
        <v>9.2799999999999994</v>
      </c>
      <c r="E152" s="70">
        <v>9.6199999999999992</v>
      </c>
      <c r="F152" s="70">
        <v>9.7799999999999994</v>
      </c>
      <c r="G152" s="70">
        <v>10.24</v>
      </c>
      <c r="M152" s="69"/>
      <c r="N152" s="69"/>
      <c r="O152" s="69"/>
      <c r="P152" s="69"/>
      <c r="Q152" s="69"/>
      <c r="R152" s="69"/>
      <c r="S152" s="69"/>
    </row>
    <row r="153" spans="2:19" s="70" customFormat="1" ht="13.15">
      <c r="B153" s="84">
        <v>31382</v>
      </c>
      <c r="C153" s="70">
        <v>8.15</v>
      </c>
      <c r="D153" s="70">
        <v>8.73</v>
      </c>
      <c r="E153" s="70">
        <v>9.11</v>
      </c>
      <c r="F153" s="70">
        <v>9.26</v>
      </c>
      <c r="G153" s="70">
        <v>9.75</v>
      </c>
      <c r="M153" s="69"/>
      <c r="N153" s="69"/>
      <c r="O153" s="69"/>
      <c r="P153" s="69"/>
      <c r="Q153" s="69"/>
      <c r="R153" s="69"/>
      <c r="S153" s="69"/>
    </row>
    <row r="154" spans="2:19" s="70" customFormat="1" ht="13.15">
      <c r="B154" s="84">
        <v>31413</v>
      </c>
      <c r="C154" s="70">
        <v>8.14</v>
      </c>
      <c r="D154" s="70">
        <v>8.68</v>
      </c>
      <c r="E154" s="70">
        <v>9.0299999999999994</v>
      </c>
      <c r="F154" s="70">
        <v>9.19</v>
      </c>
      <c r="G154" s="70">
        <v>9.59</v>
      </c>
      <c r="M154" s="69"/>
      <c r="N154" s="69"/>
      <c r="O154" s="69"/>
      <c r="P154" s="69"/>
      <c r="Q154" s="69"/>
      <c r="R154" s="69"/>
      <c r="S154" s="69"/>
    </row>
    <row r="155" spans="2:19" s="70" customFormat="1" ht="13.15">
      <c r="B155" s="84">
        <v>31444</v>
      </c>
      <c r="C155" s="70">
        <v>7.97</v>
      </c>
      <c r="D155" s="70">
        <v>8.34</v>
      </c>
      <c r="E155" s="70">
        <v>8.58</v>
      </c>
      <c r="F155" s="70">
        <v>8.6999999999999993</v>
      </c>
      <c r="G155" s="70">
        <v>9.08</v>
      </c>
      <c r="M155" s="69"/>
      <c r="N155" s="69"/>
      <c r="O155" s="69"/>
      <c r="P155" s="69"/>
      <c r="Q155" s="69"/>
      <c r="R155" s="69"/>
      <c r="S155" s="69"/>
    </row>
    <row r="156" spans="2:19" s="70" customFormat="1" ht="13.15">
      <c r="B156" s="84">
        <v>31472</v>
      </c>
      <c r="C156" s="70">
        <v>7.21</v>
      </c>
      <c r="D156" s="70">
        <v>7.46</v>
      </c>
      <c r="E156" s="70">
        <v>7.67</v>
      </c>
      <c r="F156" s="70">
        <v>7.78</v>
      </c>
      <c r="G156" s="70">
        <v>8.09</v>
      </c>
      <c r="M156" s="69"/>
      <c r="N156" s="69"/>
      <c r="O156" s="69"/>
      <c r="P156" s="69"/>
      <c r="Q156" s="69"/>
      <c r="R156" s="69"/>
      <c r="S156" s="69"/>
    </row>
    <row r="157" spans="2:19" s="70" customFormat="1" ht="13.15">
      <c r="B157" s="84">
        <v>31503</v>
      </c>
      <c r="C157" s="70">
        <v>6.7</v>
      </c>
      <c r="D157" s="70">
        <v>7.05</v>
      </c>
      <c r="E157" s="70">
        <v>7.16</v>
      </c>
      <c r="F157" s="70">
        <v>7.3</v>
      </c>
      <c r="G157" s="70">
        <v>7.5</v>
      </c>
      <c r="M157" s="69"/>
      <c r="N157" s="69"/>
      <c r="O157" s="69"/>
      <c r="P157" s="69"/>
      <c r="Q157" s="69"/>
      <c r="R157" s="69"/>
      <c r="S157" s="69"/>
    </row>
    <row r="158" spans="2:19" s="70" customFormat="1" ht="13.15">
      <c r="B158" s="84">
        <v>31533</v>
      </c>
      <c r="C158" s="70">
        <v>7.07</v>
      </c>
      <c r="D158" s="70">
        <v>7.52</v>
      </c>
      <c r="E158" s="70">
        <v>7.65</v>
      </c>
      <c r="F158" s="70">
        <v>7.71</v>
      </c>
      <c r="G158" s="70">
        <v>7.81</v>
      </c>
      <c r="M158" s="69"/>
      <c r="N158" s="69"/>
      <c r="O158" s="69"/>
      <c r="P158" s="69"/>
      <c r="Q158" s="69"/>
      <c r="R158" s="69"/>
      <c r="S158" s="69"/>
    </row>
    <row r="159" spans="2:19" s="70" customFormat="1" ht="13.15">
      <c r="B159" s="84">
        <v>31564</v>
      </c>
      <c r="C159" s="70">
        <v>7.18</v>
      </c>
      <c r="D159" s="70">
        <v>7.64</v>
      </c>
      <c r="E159" s="70">
        <v>7.75</v>
      </c>
      <c r="F159" s="70">
        <v>7.8</v>
      </c>
      <c r="G159" s="70">
        <v>7.69</v>
      </c>
      <c r="M159" s="69"/>
      <c r="N159" s="69"/>
      <c r="O159" s="69"/>
      <c r="P159" s="69"/>
      <c r="Q159" s="69"/>
      <c r="R159" s="69"/>
      <c r="S159" s="69"/>
    </row>
    <row r="160" spans="2:19" s="70" customFormat="1" ht="13.15">
      <c r="B160" s="84">
        <v>31594</v>
      </c>
      <c r="C160" s="70">
        <v>6.67</v>
      </c>
      <c r="D160" s="70">
        <v>7.06</v>
      </c>
      <c r="E160" s="70">
        <v>7.22</v>
      </c>
      <c r="F160" s="70">
        <v>7.3</v>
      </c>
      <c r="G160" s="70">
        <v>7.29</v>
      </c>
      <c r="M160" s="69"/>
      <c r="N160" s="69"/>
      <c r="O160" s="69"/>
      <c r="P160" s="69"/>
      <c r="Q160" s="69"/>
      <c r="R160" s="69"/>
      <c r="S160" s="69"/>
    </row>
    <row r="161" spans="2:19" s="70" customFormat="1" ht="13.15">
      <c r="B161" s="84">
        <v>31625</v>
      </c>
      <c r="C161" s="70">
        <v>6.33</v>
      </c>
      <c r="D161" s="70">
        <v>6.8</v>
      </c>
      <c r="E161" s="70">
        <v>7.01</v>
      </c>
      <c r="F161" s="70">
        <v>7.17</v>
      </c>
      <c r="G161" s="70">
        <v>7.28</v>
      </c>
      <c r="M161" s="69"/>
      <c r="N161" s="69"/>
      <c r="O161" s="69"/>
      <c r="P161" s="69"/>
      <c r="Q161" s="69"/>
      <c r="R161" s="69"/>
      <c r="S161" s="69"/>
    </row>
    <row r="162" spans="2:19" s="70" customFormat="1" ht="13.15">
      <c r="B162" s="84">
        <v>31656</v>
      </c>
      <c r="C162" s="70">
        <v>6.35</v>
      </c>
      <c r="D162" s="70">
        <v>6.92</v>
      </c>
      <c r="E162" s="70">
        <v>7.28</v>
      </c>
      <c r="F162" s="70">
        <v>7.45</v>
      </c>
      <c r="G162" s="70">
        <v>7.56</v>
      </c>
      <c r="M162" s="69"/>
      <c r="N162" s="69"/>
      <c r="O162" s="69"/>
      <c r="P162" s="69"/>
      <c r="Q162" s="69"/>
      <c r="R162" s="69"/>
      <c r="S162" s="69"/>
    </row>
    <row r="163" spans="2:19" s="70" customFormat="1" ht="13.15">
      <c r="B163" s="84">
        <v>31686</v>
      </c>
      <c r="C163" s="70">
        <v>6.28</v>
      </c>
      <c r="D163" s="70">
        <v>6.83</v>
      </c>
      <c r="E163" s="70">
        <v>7.24</v>
      </c>
      <c r="F163" s="70">
        <v>7.43</v>
      </c>
      <c r="G163" s="70">
        <v>7.61</v>
      </c>
      <c r="M163" s="69"/>
      <c r="N163" s="69"/>
      <c r="O163" s="69"/>
      <c r="P163" s="69"/>
      <c r="Q163" s="69"/>
      <c r="R163" s="69"/>
      <c r="S163" s="69"/>
    </row>
    <row r="164" spans="2:19" s="70" customFormat="1" ht="13.15">
      <c r="B164" s="84">
        <v>31717</v>
      </c>
      <c r="C164" s="70">
        <v>6.28</v>
      </c>
      <c r="D164" s="70">
        <v>6.76</v>
      </c>
      <c r="E164" s="70">
        <v>7.08</v>
      </c>
      <c r="F164" s="70">
        <v>7.25</v>
      </c>
      <c r="G164" s="70">
        <v>7.42</v>
      </c>
      <c r="M164" s="69"/>
      <c r="N164" s="69"/>
      <c r="O164" s="69"/>
      <c r="P164" s="69"/>
      <c r="Q164" s="69"/>
      <c r="R164" s="69"/>
      <c r="S164" s="69"/>
    </row>
    <row r="165" spans="2:19" s="70" customFormat="1" ht="13.15">
      <c r="B165" s="84">
        <v>31747</v>
      </c>
      <c r="C165" s="70">
        <v>6.27</v>
      </c>
      <c r="D165" s="70">
        <v>6.67</v>
      </c>
      <c r="E165" s="70">
        <v>6.97</v>
      </c>
      <c r="F165" s="70">
        <v>7.11</v>
      </c>
      <c r="G165" s="70">
        <v>7.28</v>
      </c>
      <c r="M165" s="69"/>
      <c r="N165" s="69"/>
      <c r="O165" s="69"/>
      <c r="P165" s="69"/>
      <c r="Q165" s="69"/>
      <c r="R165" s="69"/>
      <c r="S165" s="69"/>
    </row>
    <row r="166" spans="2:19" s="70" customFormat="1" ht="13.15">
      <c r="B166" s="84">
        <v>31778</v>
      </c>
      <c r="C166" s="70">
        <v>6.23</v>
      </c>
      <c r="D166" s="70">
        <v>6.64</v>
      </c>
      <c r="E166" s="70">
        <v>6.92</v>
      </c>
      <c r="F166" s="70">
        <v>7.08</v>
      </c>
      <c r="G166" s="70" t="s">
        <v>8</v>
      </c>
      <c r="M166" s="69"/>
      <c r="N166" s="69"/>
      <c r="O166" s="69"/>
      <c r="P166" s="69"/>
      <c r="Q166" s="69"/>
      <c r="R166" s="69"/>
      <c r="S166" s="69"/>
    </row>
    <row r="167" spans="2:19" s="70" customFormat="1" ht="13.15">
      <c r="B167" s="84">
        <v>31809</v>
      </c>
      <c r="C167" s="70">
        <v>6.4</v>
      </c>
      <c r="D167" s="70">
        <v>6.79</v>
      </c>
      <c r="E167" s="70">
        <v>7.06</v>
      </c>
      <c r="F167" s="70">
        <v>7.25</v>
      </c>
      <c r="G167" s="70" t="s">
        <v>8</v>
      </c>
      <c r="M167" s="69"/>
      <c r="N167" s="69"/>
      <c r="O167" s="69"/>
      <c r="P167" s="69"/>
      <c r="Q167" s="69"/>
      <c r="R167" s="69"/>
      <c r="S167" s="69"/>
    </row>
    <row r="168" spans="2:19" s="70" customFormat="1" ht="13.15">
      <c r="B168" s="84">
        <v>31837</v>
      </c>
      <c r="C168" s="70">
        <v>6.42</v>
      </c>
      <c r="D168" s="70">
        <v>6.79</v>
      </c>
      <c r="E168" s="70">
        <v>7.06</v>
      </c>
      <c r="F168" s="70">
        <v>7.25</v>
      </c>
      <c r="G168" s="70" t="s">
        <v>8</v>
      </c>
      <c r="M168" s="69"/>
      <c r="N168" s="69"/>
      <c r="O168" s="69"/>
      <c r="P168" s="69"/>
      <c r="Q168" s="69"/>
      <c r="R168" s="69"/>
      <c r="S168" s="69"/>
    </row>
    <row r="169" spans="2:19" s="70" customFormat="1" ht="13.15">
      <c r="B169" s="84">
        <v>31868</v>
      </c>
      <c r="C169" s="70">
        <v>7.02</v>
      </c>
      <c r="D169" s="70">
        <v>7.57</v>
      </c>
      <c r="E169" s="70">
        <v>7.83</v>
      </c>
      <c r="F169" s="70">
        <v>8.02</v>
      </c>
      <c r="G169" s="70" t="s">
        <v>8</v>
      </c>
      <c r="M169" s="69"/>
      <c r="N169" s="69"/>
      <c r="O169" s="69"/>
      <c r="P169" s="69"/>
      <c r="Q169" s="69"/>
      <c r="R169" s="69"/>
      <c r="S169" s="69"/>
    </row>
    <row r="170" spans="2:19" s="70" customFormat="1" ht="13.15">
      <c r="B170" s="84">
        <v>31898</v>
      </c>
      <c r="C170" s="70">
        <v>7.76</v>
      </c>
      <c r="D170" s="70">
        <v>8.26</v>
      </c>
      <c r="E170" s="70">
        <v>8.4700000000000006</v>
      </c>
      <c r="F170" s="70">
        <v>8.61</v>
      </c>
      <c r="G170" s="70" t="s">
        <v>8</v>
      </c>
      <c r="M170" s="69"/>
      <c r="N170" s="69"/>
      <c r="O170" s="69"/>
      <c r="P170" s="69"/>
      <c r="Q170" s="69"/>
      <c r="R170" s="69"/>
      <c r="S170" s="69"/>
    </row>
    <row r="171" spans="2:19" s="70" customFormat="1" ht="13.15">
      <c r="B171" s="84">
        <v>31929</v>
      </c>
      <c r="C171" s="70">
        <v>7.57</v>
      </c>
      <c r="D171" s="70">
        <v>8.02</v>
      </c>
      <c r="E171" s="70">
        <v>8.27</v>
      </c>
      <c r="F171" s="70">
        <v>8.4</v>
      </c>
      <c r="G171" s="70" t="s">
        <v>8</v>
      </c>
      <c r="M171" s="69"/>
      <c r="N171" s="69"/>
      <c r="O171" s="69"/>
      <c r="P171" s="69"/>
      <c r="Q171" s="69"/>
      <c r="R171" s="69"/>
      <c r="S171" s="69"/>
    </row>
    <row r="172" spans="2:19" s="70" customFormat="1" ht="13.15">
      <c r="B172" s="84">
        <v>31959</v>
      </c>
      <c r="C172" s="70">
        <v>7.44</v>
      </c>
      <c r="D172" s="70">
        <v>8.01</v>
      </c>
      <c r="E172" s="70">
        <v>8.27</v>
      </c>
      <c r="F172" s="70">
        <v>8.4499999999999993</v>
      </c>
      <c r="G172" s="70" t="s">
        <v>8</v>
      </c>
      <c r="M172" s="69"/>
      <c r="N172" s="69"/>
      <c r="O172" s="69"/>
      <c r="P172" s="69"/>
      <c r="Q172" s="69"/>
      <c r="R172" s="69"/>
      <c r="S172" s="69"/>
    </row>
    <row r="173" spans="2:19" s="70" customFormat="1" ht="13.15">
      <c r="B173" s="84">
        <v>31990</v>
      </c>
      <c r="C173" s="70">
        <v>7.75</v>
      </c>
      <c r="D173" s="70">
        <v>8.32</v>
      </c>
      <c r="E173" s="70">
        <v>8.59</v>
      </c>
      <c r="F173" s="70">
        <v>8.76</v>
      </c>
      <c r="G173" s="70" t="s">
        <v>8</v>
      </c>
      <c r="M173" s="69"/>
      <c r="N173" s="69"/>
      <c r="O173" s="69"/>
      <c r="P173" s="69"/>
      <c r="Q173" s="69"/>
      <c r="R173" s="69"/>
      <c r="S173" s="69"/>
    </row>
    <row r="174" spans="2:19" s="70" customFormat="1" ht="13.15">
      <c r="B174" s="84">
        <v>32021</v>
      </c>
      <c r="C174" s="70">
        <v>8.34</v>
      </c>
      <c r="D174" s="70">
        <v>8.94</v>
      </c>
      <c r="E174" s="70">
        <v>9.26</v>
      </c>
      <c r="F174" s="70">
        <v>9.42</v>
      </c>
      <c r="G174" s="70" t="s">
        <v>8</v>
      </c>
      <c r="M174" s="69"/>
      <c r="N174" s="69"/>
      <c r="O174" s="69"/>
      <c r="P174" s="69"/>
      <c r="Q174" s="69"/>
      <c r="R174" s="69"/>
      <c r="S174" s="69"/>
    </row>
    <row r="175" spans="2:19" s="70" customFormat="1" ht="13.15">
      <c r="B175" s="84">
        <v>32051</v>
      </c>
      <c r="C175" s="70">
        <v>8.4</v>
      </c>
      <c r="D175" s="70">
        <v>9.08</v>
      </c>
      <c r="E175" s="70">
        <v>9.3699999999999992</v>
      </c>
      <c r="F175" s="70">
        <v>9.52</v>
      </c>
      <c r="G175" s="70" t="s">
        <v>8</v>
      </c>
      <c r="M175" s="69"/>
      <c r="N175" s="69"/>
      <c r="O175" s="69"/>
      <c r="P175" s="69"/>
      <c r="Q175" s="69"/>
      <c r="R175" s="69"/>
      <c r="S175" s="69"/>
    </row>
    <row r="176" spans="2:19" s="70" customFormat="1" ht="13.15">
      <c r="B176" s="84">
        <v>32082</v>
      </c>
      <c r="C176" s="70">
        <v>7.69</v>
      </c>
      <c r="D176" s="70">
        <v>8.35</v>
      </c>
      <c r="E176" s="70">
        <v>8.69</v>
      </c>
      <c r="F176" s="70">
        <v>8.86</v>
      </c>
      <c r="G176" s="70" t="s">
        <v>8</v>
      </c>
      <c r="M176" s="69"/>
      <c r="N176" s="69"/>
      <c r="O176" s="69"/>
      <c r="P176" s="69"/>
      <c r="Q176" s="69"/>
      <c r="R176" s="69"/>
      <c r="S176" s="69"/>
    </row>
    <row r="177" spans="2:19" s="70" customFormat="1" ht="13.15">
      <c r="B177" s="84">
        <v>32112</v>
      </c>
      <c r="C177" s="70">
        <v>7.86</v>
      </c>
      <c r="D177" s="70">
        <v>8.4499999999999993</v>
      </c>
      <c r="E177" s="70">
        <v>8.82</v>
      </c>
      <c r="F177" s="70">
        <v>8.99</v>
      </c>
      <c r="G177" s="70" t="s">
        <v>8</v>
      </c>
      <c r="M177" s="69"/>
      <c r="N177" s="69"/>
      <c r="O177" s="69"/>
      <c r="P177" s="69"/>
      <c r="Q177" s="69"/>
      <c r="R177" s="69"/>
      <c r="S177" s="69"/>
    </row>
    <row r="178" spans="2:19" s="70" customFormat="1" ht="13.15">
      <c r="B178" s="84">
        <v>32143</v>
      </c>
      <c r="C178" s="70">
        <v>7.63</v>
      </c>
      <c r="D178" s="70">
        <v>8.18</v>
      </c>
      <c r="E178" s="70">
        <v>8.48</v>
      </c>
      <c r="F178" s="70">
        <v>8.67</v>
      </c>
      <c r="G178" s="70" t="s">
        <v>8</v>
      </c>
      <c r="M178" s="69"/>
      <c r="N178" s="69"/>
      <c r="O178" s="69"/>
      <c r="P178" s="69"/>
      <c r="Q178" s="69"/>
      <c r="R178" s="69"/>
      <c r="S178" s="69"/>
    </row>
    <row r="179" spans="2:19" s="70" customFormat="1" ht="13.15">
      <c r="B179" s="84">
        <v>32174</v>
      </c>
      <c r="C179" s="70">
        <v>7.18</v>
      </c>
      <c r="D179" s="70">
        <v>7.71</v>
      </c>
      <c r="E179" s="70">
        <v>8.02</v>
      </c>
      <c r="F179" s="70">
        <v>8.2100000000000009</v>
      </c>
      <c r="G179" s="70" t="s">
        <v>8</v>
      </c>
      <c r="M179" s="69"/>
      <c r="N179" s="69"/>
      <c r="O179" s="69"/>
      <c r="P179" s="69"/>
      <c r="Q179" s="69"/>
      <c r="R179" s="69"/>
      <c r="S179" s="69"/>
    </row>
    <row r="180" spans="2:19" s="70" customFormat="1" ht="13.15">
      <c r="B180" s="84">
        <v>32203</v>
      </c>
      <c r="C180" s="70">
        <v>7.27</v>
      </c>
      <c r="D180" s="70">
        <v>7.83</v>
      </c>
      <c r="E180" s="70">
        <v>8.19</v>
      </c>
      <c r="F180" s="70">
        <v>8.3699999999999992</v>
      </c>
      <c r="G180" s="70" t="s">
        <v>8</v>
      </c>
      <c r="M180" s="69"/>
      <c r="N180" s="69"/>
      <c r="O180" s="69"/>
      <c r="P180" s="69"/>
      <c r="Q180" s="69"/>
      <c r="R180" s="69"/>
      <c r="S180" s="69"/>
    </row>
    <row r="181" spans="2:19" s="70" customFormat="1" ht="13.15">
      <c r="B181" s="84">
        <v>32234</v>
      </c>
      <c r="C181" s="70">
        <v>7.59</v>
      </c>
      <c r="D181" s="70">
        <v>8.19</v>
      </c>
      <c r="E181" s="70">
        <v>8.52</v>
      </c>
      <c r="F181" s="70">
        <v>8.7200000000000006</v>
      </c>
      <c r="G181" s="70" t="s">
        <v>8</v>
      </c>
      <c r="M181" s="69"/>
      <c r="N181" s="69"/>
      <c r="O181" s="69"/>
      <c r="P181" s="69"/>
      <c r="Q181" s="69"/>
      <c r="R181" s="69"/>
      <c r="S181" s="69"/>
    </row>
    <row r="182" spans="2:19" s="70" customFormat="1" ht="13.15">
      <c r="B182" s="84">
        <v>32264</v>
      </c>
      <c r="C182" s="70">
        <v>8</v>
      </c>
      <c r="D182" s="70">
        <v>8.58</v>
      </c>
      <c r="E182" s="70">
        <v>8.89</v>
      </c>
      <c r="F182" s="70">
        <v>9.09</v>
      </c>
      <c r="G182" s="70" t="s">
        <v>8</v>
      </c>
      <c r="M182" s="69"/>
      <c r="N182" s="69"/>
      <c r="O182" s="69"/>
      <c r="P182" s="69"/>
      <c r="Q182" s="69"/>
      <c r="R182" s="69"/>
      <c r="S182" s="69"/>
    </row>
    <row r="183" spans="2:19" s="70" customFormat="1" ht="13.15">
      <c r="B183" s="84">
        <v>32295</v>
      </c>
      <c r="C183" s="70">
        <v>8.0299999999999994</v>
      </c>
      <c r="D183" s="70">
        <v>8.49</v>
      </c>
      <c r="E183" s="70">
        <v>8.7799999999999994</v>
      </c>
      <c r="F183" s="70">
        <v>8.92</v>
      </c>
      <c r="G183" s="70" t="s">
        <v>8</v>
      </c>
      <c r="M183" s="69"/>
      <c r="N183" s="69"/>
      <c r="O183" s="69"/>
      <c r="P183" s="69"/>
      <c r="Q183" s="69"/>
      <c r="R183" s="69"/>
      <c r="S183" s="69"/>
    </row>
    <row r="184" spans="2:19" s="70" customFormat="1" ht="13.15">
      <c r="B184" s="84">
        <v>32325</v>
      </c>
      <c r="C184" s="70">
        <v>8.2799999999999994</v>
      </c>
      <c r="D184" s="70">
        <v>8.66</v>
      </c>
      <c r="E184" s="70">
        <v>8.91</v>
      </c>
      <c r="F184" s="70">
        <v>9.06</v>
      </c>
      <c r="G184" s="70" t="s">
        <v>8</v>
      </c>
      <c r="M184" s="69"/>
      <c r="N184" s="69"/>
      <c r="O184" s="69"/>
      <c r="P184" s="69"/>
      <c r="Q184" s="69"/>
      <c r="R184" s="69"/>
      <c r="S184" s="69"/>
    </row>
    <row r="185" spans="2:19" s="70" customFormat="1" ht="13.15">
      <c r="B185" s="84">
        <v>32356</v>
      </c>
      <c r="C185" s="70">
        <v>8.6300000000000008</v>
      </c>
      <c r="D185" s="70">
        <v>8.94</v>
      </c>
      <c r="E185" s="70">
        <v>9.1300000000000008</v>
      </c>
      <c r="F185" s="70">
        <v>9.26</v>
      </c>
      <c r="G185" s="70" t="s">
        <v>8</v>
      </c>
      <c r="M185" s="69"/>
      <c r="N185" s="69"/>
      <c r="O185" s="69"/>
      <c r="P185" s="69"/>
      <c r="Q185" s="69"/>
      <c r="R185" s="69"/>
      <c r="S185" s="69"/>
    </row>
    <row r="186" spans="2:19" s="70" customFormat="1" ht="13.15">
      <c r="B186" s="84">
        <v>32387</v>
      </c>
      <c r="C186" s="70">
        <v>8.4600000000000009</v>
      </c>
      <c r="D186" s="70">
        <v>8.69</v>
      </c>
      <c r="E186" s="70">
        <v>8.8699999999999992</v>
      </c>
      <c r="F186" s="70">
        <v>8.98</v>
      </c>
      <c r="G186" s="70" t="s">
        <v>8</v>
      </c>
      <c r="M186" s="69"/>
      <c r="N186" s="69"/>
      <c r="O186" s="69"/>
      <c r="P186" s="69"/>
      <c r="Q186" s="69"/>
      <c r="R186" s="69"/>
      <c r="S186" s="69"/>
    </row>
    <row r="187" spans="2:19" s="70" customFormat="1" ht="13.15">
      <c r="B187" s="84">
        <v>32417</v>
      </c>
      <c r="C187" s="70">
        <v>8.35</v>
      </c>
      <c r="D187" s="70">
        <v>8.51</v>
      </c>
      <c r="E187" s="70">
        <v>8.69</v>
      </c>
      <c r="F187" s="70">
        <v>8.8000000000000007</v>
      </c>
      <c r="G187" s="70" t="s">
        <v>8</v>
      </c>
      <c r="M187" s="69"/>
      <c r="N187" s="69"/>
      <c r="O187" s="69"/>
      <c r="P187" s="69"/>
      <c r="Q187" s="69"/>
      <c r="R187" s="69"/>
      <c r="S187" s="69"/>
    </row>
    <row r="188" spans="2:19" s="70" customFormat="1" ht="13.15">
      <c r="B188" s="84">
        <v>32448</v>
      </c>
      <c r="C188" s="70">
        <v>8.67</v>
      </c>
      <c r="D188" s="70">
        <v>8.7899999999999991</v>
      </c>
      <c r="E188" s="70">
        <v>8.89</v>
      </c>
      <c r="F188" s="70">
        <v>8.9600000000000009</v>
      </c>
      <c r="G188" s="70" t="s">
        <v>8</v>
      </c>
      <c r="M188" s="69"/>
      <c r="N188" s="69"/>
      <c r="O188" s="69"/>
      <c r="P188" s="69"/>
      <c r="Q188" s="69"/>
      <c r="R188" s="69"/>
      <c r="S188" s="69"/>
    </row>
    <row r="189" spans="2:19" s="70" customFormat="1" ht="13.15">
      <c r="B189" s="84">
        <v>32478</v>
      </c>
      <c r="C189" s="70">
        <v>9.09</v>
      </c>
      <c r="D189" s="70">
        <v>9.09</v>
      </c>
      <c r="E189" s="70">
        <v>9.1300000000000008</v>
      </c>
      <c r="F189" s="70">
        <v>9.11</v>
      </c>
      <c r="G189" s="70" t="s">
        <v>8</v>
      </c>
      <c r="M189" s="69"/>
      <c r="N189" s="69"/>
      <c r="O189" s="69"/>
      <c r="P189" s="69"/>
      <c r="Q189" s="69"/>
      <c r="R189" s="69"/>
      <c r="S189" s="69"/>
    </row>
    <row r="190" spans="2:19" s="70" customFormat="1" ht="13.15">
      <c r="B190" s="84">
        <v>32509</v>
      </c>
      <c r="C190" s="70">
        <v>9.18</v>
      </c>
      <c r="D190" s="70">
        <v>9.15</v>
      </c>
      <c r="E190" s="70">
        <v>9.14</v>
      </c>
      <c r="F190" s="70">
        <v>9.09</v>
      </c>
      <c r="G190" s="70" t="s">
        <v>8</v>
      </c>
      <c r="M190" s="69"/>
      <c r="N190" s="69"/>
      <c r="O190" s="69"/>
      <c r="P190" s="69"/>
      <c r="Q190" s="69"/>
      <c r="R190" s="69"/>
      <c r="S190" s="69"/>
    </row>
    <row r="191" spans="2:19" s="70" customFormat="1" ht="13.15">
      <c r="B191" s="84">
        <v>32540</v>
      </c>
      <c r="C191" s="70">
        <v>9.3699999999999992</v>
      </c>
      <c r="D191" s="70">
        <v>9.27</v>
      </c>
      <c r="E191" s="70">
        <v>9.23</v>
      </c>
      <c r="F191" s="70">
        <v>9.17</v>
      </c>
      <c r="G191" s="70" t="s">
        <v>8</v>
      </c>
      <c r="M191" s="69"/>
      <c r="N191" s="69"/>
      <c r="O191" s="69"/>
      <c r="P191" s="69"/>
      <c r="Q191" s="69"/>
      <c r="R191" s="69"/>
      <c r="S191" s="69"/>
    </row>
    <row r="192" spans="2:19" s="70" customFormat="1" ht="13.15">
      <c r="B192" s="84">
        <v>32568</v>
      </c>
      <c r="C192" s="70">
        <v>9.68</v>
      </c>
      <c r="D192" s="70">
        <v>9.51</v>
      </c>
      <c r="E192" s="70">
        <v>9.43</v>
      </c>
      <c r="F192" s="70">
        <v>9.36</v>
      </c>
      <c r="G192" s="70" t="s">
        <v>8</v>
      </c>
      <c r="M192" s="69"/>
      <c r="N192" s="69"/>
      <c r="O192" s="69"/>
      <c r="P192" s="69"/>
      <c r="Q192" s="69"/>
      <c r="R192" s="69"/>
      <c r="S192" s="69"/>
    </row>
    <row r="193" spans="2:19" s="70" customFormat="1" ht="13.15">
      <c r="B193" s="84">
        <v>32599</v>
      </c>
      <c r="C193" s="70">
        <v>9.4499999999999993</v>
      </c>
      <c r="D193" s="70">
        <v>9.3000000000000007</v>
      </c>
      <c r="E193" s="70">
        <v>9.24</v>
      </c>
      <c r="F193" s="70">
        <v>9.18</v>
      </c>
      <c r="G193" s="70" t="s">
        <v>8</v>
      </c>
      <c r="M193" s="69"/>
      <c r="N193" s="69"/>
      <c r="O193" s="69"/>
      <c r="P193" s="69"/>
      <c r="Q193" s="69"/>
      <c r="R193" s="69"/>
      <c r="S193" s="69"/>
    </row>
    <row r="194" spans="2:19" s="70" customFormat="1" ht="13.15">
      <c r="B194" s="84">
        <v>32629</v>
      </c>
      <c r="C194" s="70">
        <v>9.02</v>
      </c>
      <c r="D194" s="70">
        <v>8.91</v>
      </c>
      <c r="E194" s="70">
        <v>8.8800000000000008</v>
      </c>
      <c r="F194" s="70">
        <v>8.86</v>
      </c>
      <c r="G194" s="70" t="s">
        <v>8</v>
      </c>
      <c r="M194" s="69"/>
      <c r="N194" s="69"/>
      <c r="O194" s="69"/>
      <c r="P194" s="69"/>
      <c r="Q194" s="69"/>
      <c r="R194" s="69"/>
      <c r="S194" s="69"/>
    </row>
    <row r="195" spans="2:19" s="70" customFormat="1" ht="13.15">
      <c r="B195" s="84">
        <v>32660</v>
      </c>
      <c r="C195" s="70">
        <v>8.41</v>
      </c>
      <c r="D195" s="70">
        <v>8.2899999999999991</v>
      </c>
      <c r="E195" s="70">
        <v>8.31</v>
      </c>
      <c r="F195" s="70">
        <v>8.2799999999999994</v>
      </c>
      <c r="G195" s="70" t="s">
        <v>8</v>
      </c>
      <c r="M195" s="69"/>
      <c r="N195" s="69"/>
      <c r="O195" s="69"/>
      <c r="P195" s="69"/>
      <c r="Q195" s="69"/>
      <c r="R195" s="69"/>
      <c r="S195" s="69"/>
    </row>
    <row r="196" spans="2:19" s="70" customFormat="1" ht="13.15">
      <c r="B196" s="84">
        <v>32690</v>
      </c>
      <c r="C196" s="70">
        <v>7.82</v>
      </c>
      <c r="D196" s="70">
        <v>7.83</v>
      </c>
      <c r="E196" s="70">
        <v>7.94</v>
      </c>
      <c r="F196" s="70">
        <v>8.02</v>
      </c>
      <c r="G196" s="70" t="s">
        <v>8</v>
      </c>
      <c r="M196" s="69"/>
      <c r="N196" s="69"/>
      <c r="O196" s="69"/>
      <c r="P196" s="69"/>
      <c r="Q196" s="69"/>
      <c r="R196" s="69"/>
      <c r="S196" s="69"/>
    </row>
    <row r="197" spans="2:19" s="70" customFormat="1" ht="13.15">
      <c r="B197" s="84">
        <v>32721</v>
      </c>
      <c r="C197" s="70">
        <v>8.14</v>
      </c>
      <c r="D197" s="70">
        <v>8.09</v>
      </c>
      <c r="E197" s="70">
        <v>8.11</v>
      </c>
      <c r="F197" s="70">
        <v>8.11</v>
      </c>
      <c r="G197" s="70" t="s">
        <v>8</v>
      </c>
      <c r="M197" s="69"/>
      <c r="N197" s="69"/>
      <c r="O197" s="69"/>
      <c r="P197" s="69"/>
      <c r="Q197" s="69"/>
      <c r="R197" s="69"/>
      <c r="S197" s="69"/>
    </row>
    <row r="198" spans="2:19" s="70" customFormat="1" ht="13.15">
      <c r="B198" s="84">
        <v>32752</v>
      </c>
      <c r="C198" s="70">
        <v>8.2799999999999994</v>
      </c>
      <c r="D198" s="70">
        <v>8.17</v>
      </c>
      <c r="E198" s="70">
        <v>8.23</v>
      </c>
      <c r="F198" s="70">
        <v>8.19</v>
      </c>
      <c r="G198" s="70" t="s">
        <v>8</v>
      </c>
      <c r="M198" s="69"/>
      <c r="N198" s="69"/>
      <c r="O198" s="69"/>
      <c r="P198" s="69"/>
      <c r="Q198" s="69"/>
      <c r="R198" s="69"/>
      <c r="S198" s="69"/>
    </row>
    <row r="199" spans="2:19" s="70" customFormat="1" ht="13.15">
      <c r="B199" s="84">
        <v>32782</v>
      </c>
      <c r="C199" s="70">
        <v>7.98</v>
      </c>
      <c r="D199" s="70">
        <v>7.97</v>
      </c>
      <c r="E199" s="70">
        <v>8.0299999999999994</v>
      </c>
      <c r="F199" s="70">
        <v>8.01</v>
      </c>
      <c r="G199" s="70" t="s">
        <v>8</v>
      </c>
      <c r="M199" s="69"/>
      <c r="N199" s="69"/>
      <c r="O199" s="69"/>
      <c r="P199" s="69"/>
      <c r="Q199" s="69"/>
      <c r="R199" s="69"/>
      <c r="S199" s="69"/>
    </row>
    <row r="200" spans="2:19" s="70" customFormat="1" ht="13.15">
      <c r="B200" s="84">
        <v>32813</v>
      </c>
      <c r="C200" s="70">
        <v>7.8</v>
      </c>
      <c r="D200" s="70">
        <v>7.81</v>
      </c>
      <c r="E200" s="70">
        <v>7.86</v>
      </c>
      <c r="F200" s="70">
        <v>7.87</v>
      </c>
      <c r="G200" s="70" t="s">
        <v>8</v>
      </c>
      <c r="M200" s="69"/>
      <c r="N200" s="69"/>
      <c r="O200" s="69"/>
      <c r="P200" s="69"/>
      <c r="Q200" s="69"/>
      <c r="R200" s="69"/>
      <c r="S200" s="69"/>
    </row>
    <row r="201" spans="2:19" s="70" customFormat="1" ht="13.15">
      <c r="B201" s="84">
        <v>32843</v>
      </c>
      <c r="C201" s="70">
        <v>7.78</v>
      </c>
      <c r="D201" s="70">
        <v>7.75</v>
      </c>
      <c r="E201" s="70">
        <v>7.85</v>
      </c>
      <c r="F201" s="70">
        <v>7.84</v>
      </c>
      <c r="G201" s="70" t="s">
        <v>8</v>
      </c>
      <c r="M201" s="69"/>
      <c r="N201" s="69"/>
      <c r="O201" s="69"/>
      <c r="P201" s="69"/>
      <c r="Q201" s="69"/>
      <c r="R201" s="69"/>
      <c r="S201" s="69"/>
    </row>
    <row r="202" spans="2:19" s="70" customFormat="1" ht="13.15">
      <c r="B202" s="84">
        <v>32874</v>
      </c>
      <c r="C202" s="70">
        <v>8.09</v>
      </c>
      <c r="D202" s="70">
        <v>8.1199999999999992</v>
      </c>
      <c r="E202" s="70">
        <v>8.1999999999999993</v>
      </c>
      <c r="F202" s="70">
        <v>8.2100000000000009</v>
      </c>
      <c r="G202" s="70" t="s">
        <v>8</v>
      </c>
      <c r="M202" s="69"/>
      <c r="N202" s="69"/>
      <c r="O202" s="69"/>
      <c r="P202" s="69"/>
      <c r="Q202" s="69"/>
      <c r="R202" s="69"/>
      <c r="S202" s="69"/>
    </row>
    <row r="203" spans="2:19" s="70" customFormat="1" ht="13.15">
      <c r="B203" s="84">
        <v>32905</v>
      </c>
      <c r="C203" s="70">
        <v>8.3699999999999992</v>
      </c>
      <c r="D203" s="70">
        <v>8.42</v>
      </c>
      <c r="E203" s="70">
        <v>8.48</v>
      </c>
      <c r="F203" s="70">
        <v>8.4700000000000006</v>
      </c>
      <c r="G203" s="70" t="s">
        <v>8</v>
      </c>
      <c r="M203" s="69"/>
      <c r="N203" s="69"/>
      <c r="O203" s="69"/>
      <c r="P203" s="69"/>
      <c r="Q203" s="69"/>
      <c r="R203" s="69"/>
      <c r="S203" s="69"/>
    </row>
    <row r="204" spans="2:19" s="70" customFormat="1" ht="13.15">
      <c r="B204" s="84">
        <v>32933</v>
      </c>
      <c r="C204" s="70">
        <v>8.6300000000000008</v>
      </c>
      <c r="D204" s="70">
        <v>8.6</v>
      </c>
      <c r="E204" s="70">
        <v>8.65</v>
      </c>
      <c r="F204" s="70">
        <v>8.59</v>
      </c>
      <c r="G204" s="70" t="s">
        <v>8</v>
      </c>
      <c r="M204" s="69"/>
      <c r="N204" s="69"/>
      <c r="O204" s="69"/>
      <c r="P204" s="69"/>
      <c r="Q204" s="69"/>
      <c r="R204" s="69"/>
      <c r="S204" s="69"/>
    </row>
    <row r="205" spans="2:19" s="70" customFormat="1" ht="13.15">
      <c r="B205" s="84">
        <v>32964</v>
      </c>
      <c r="C205" s="70">
        <v>8.7200000000000006</v>
      </c>
      <c r="D205" s="70">
        <v>8.77</v>
      </c>
      <c r="E205" s="70">
        <v>8.81</v>
      </c>
      <c r="F205" s="70">
        <v>8.7899999999999991</v>
      </c>
      <c r="G205" s="70" t="s">
        <v>8</v>
      </c>
      <c r="M205" s="69"/>
      <c r="N205" s="69"/>
      <c r="O205" s="69"/>
      <c r="P205" s="69"/>
      <c r="Q205" s="69"/>
      <c r="R205" s="69"/>
      <c r="S205" s="69"/>
    </row>
    <row r="206" spans="2:19" s="70" customFormat="1" ht="13.15">
      <c r="B206" s="84">
        <v>32994</v>
      </c>
      <c r="C206" s="70">
        <v>8.64</v>
      </c>
      <c r="D206" s="70">
        <v>8.74</v>
      </c>
      <c r="E206" s="70">
        <v>8.7799999999999994</v>
      </c>
      <c r="F206" s="70">
        <v>8.76</v>
      </c>
      <c r="G206" s="70" t="s">
        <v>8</v>
      </c>
      <c r="M206" s="69"/>
      <c r="N206" s="69"/>
      <c r="O206" s="69"/>
      <c r="P206" s="69"/>
      <c r="Q206" s="69"/>
      <c r="R206" s="69"/>
      <c r="S206" s="69"/>
    </row>
    <row r="207" spans="2:19" s="70" customFormat="1" ht="13.15">
      <c r="B207" s="84">
        <v>33025</v>
      </c>
      <c r="C207" s="70">
        <v>8.35</v>
      </c>
      <c r="D207" s="70">
        <v>8.43</v>
      </c>
      <c r="E207" s="70">
        <v>8.52</v>
      </c>
      <c r="F207" s="70">
        <v>8.48</v>
      </c>
      <c r="G207" s="70" t="s">
        <v>8</v>
      </c>
      <c r="M207" s="69"/>
      <c r="N207" s="69"/>
      <c r="O207" s="69"/>
      <c r="P207" s="69"/>
      <c r="Q207" s="69"/>
      <c r="R207" s="69"/>
      <c r="S207" s="69"/>
    </row>
    <row r="208" spans="2:19" s="70" customFormat="1" ht="13.15">
      <c r="B208" s="84">
        <v>33055</v>
      </c>
      <c r="C208" s="70">
        <v>8.16</v>
      </c>
      <c r="D208" s="70">
        <v>8.33</v>
      </c>
      <c r="E208" s="70">
        <v>8.4600000000000009</v>
      </c>
      <c r="F208" s="70">
        <v>8.4700000000000006</v>
      </c>
      <c r="G208" s="70" t="s">
        <v>8</v>
      </c>
      <c r="H208" s="70">
        <v>2</v>
      </c>
      <c r="M208" s="69"/>
      <c r="N208" s="69"/>
      <c r="O208" s="69"/>
      <c r="P208" s="69"/>
      <c r="Q208" s="69"/>
      <c r="R208" s="69"/>
      <c r="S208" s="69"/>
    </row>
    <row r="209" spans="2:19" s="70" customFormat="1" ht="13.15">
      <c r="B209" s="84">
        <v>33086</v>
      </c>
      <c r="C209" s="70">
        <v>8.06</v>
      </c>
      <c r="D209" s="70">
        <v>8.44</v>
      </c>
      <c r="E209" s="70">
        <v>8.64</v>
      </c>
      <c r="F209" s="70">
        <v>8.75</v>
      </c>
      <c r="G209" s="70" t="s">
        <v>8</v>
      </c>
      <c r="H209" s="70">
        <v>2</v>
      </c>
      <c r="M209" s="69"/>
      <c r="N209" s="69"/>
      <c r="O209" s="69"/>
      <c r="P209" s="69"/>
      <c r="Q209" s="69"/>
      <c r="R209" s="69"/>
      <c r="S209" s="69"/>
    </row>
    <row r="210" spans="2:19" s="70" customFormat="1" ht="13.15">
      <c r="B210" s="84">
        <v>33117</v>
      </c>
      <c r="C210" s="70">
        <v>8.08</v>
      </c>
      <c r="D210" s="70">
        <v>8.51</v>
      </c>
      <c r="E210" s="70">
        <v>8.7899999999999991</v>
      </c>
      <c r="F210" s="70">
        <v>8.89</v>
      </c>
      <c r="G210" s="70" t="s">
        <v>8</v>
      </c>
      <c r="H210" s="70">
        <v>2</v>
      </c>
      <c r="M210" s="69"/>
      <c r="N210" s="69"/>
      <c r="O210" s="69"/>
      <c r="P210" s="69"/>
      <c r="Q210" s="69"/>
      <c r="R210" s="69"/>
      <c r="S210" s="69"/>
    </row>
    <row r="211" spans="2:19" s="70" customFormat="1" ht="13.15">
      <c r="B211" s="84">
        <v>33147</v>
      </c>
      <c r="C211" s="70">
        <v>7.88</v>
      </c>
      <c r="D211" s="70">
        <v>8.33</v>
      </c>
      <c r="E211" s="70">
        <v>8.59</v>
      </c>
      <c r="F211" s="70">
        <v>8.7200000000000006</v>
      </c>
      <c r="G211" s="70" t="s">
        <v>8</v>
      </c>
      <c r="H211" s="70">
        <v>2</v>
      </c>
      <c r="M211" s="69"/>
      <c r="N211" s="69"/>
      <c r="O211" s="69"/>
      <c r="P211" s="69"/>
      <c r="Q211" s="69"/>
      <c r="R211" s="69"/>
      <c r="S211" s="69"/>
    </row>
    <row r="212" spans="2:19" s="70" customFormat="1" ht="13.15">
      <c r="B212" s="84">
        <v>33178</v>
      </c>
      <c r="C212" s="70">
        <v>7.6</v>
      </c>
      <c r="D212" s="70">
        <v>8.02</v>
      </c>
      <c r="E212" s="70">
        <v>8.2799999999999994</v>
      </c>
      <c r="F212" s="70">
        <v>8.39</v>
      </c>
      <c r="G212" s="70" t="s">
        <v>8</v>
      </c>
      <c r="H212" s="70">
        <v>2</v>
      </c>
      <c r="M212" s="69"/>
      <c r="N212" s="69"/>
      <c r="O212" s="69"/>
      <c r="P212" s="69"/>
      <c r="Q212" s="69"/>
      <c r="R212" s="69"/>
      <c r="S212" s="69"/>
    </row>
    <row r="213" spans="2:19" s="70" customFormat="1" ht="13.15">
      <c r="B213" s="84">
        <v>33208</v>
      </c>
      <c r="C213" s="70">
        <v>7.31</v>
      </c>
      <c r="D213" s="70">
        <v>7.73</v>
      </c>
      <c r="E213" s="70">
        <v>8</v>
      </c>
      <c r="F213" s="70">
        <v>8.08</v>
      </c>
      <c r="G213" s="70" t="s">
        <v>8</v>
      </c>
      <c r="H213" s="70">
        <v>2</v>
      </c>
      <c r="M213" s="69"/>
      <c r="N213" s="69"/>
      <c r="O213" s="69"/>
      <c r="P213" s="69"/>
      <c r="Q213" s="69"/>
      <c r="R213" s="69"/>
      <c r="S213" s="69"/>
    </row>
    <row r="214" spans="2:19" s="70" customFormat="1" ht="13.15">
      <c r="B214" s="84">
        <v>33239</v>
      </c>
      <c r="C214" s="70">
        <v>7.13</v>
      </c>
      <c r="D214" s="70">
        <v>7.7</v>
      </c>
      <c r="E214" s="70">
        <v>7.97</v>
      </c>
      <c r="F214" s="70">
        <v>8.09</v>
      </c>
      <c r="G214" s="70" t="s">
        <v>8</v>
      </c>
      <c r="H214" s="70">
        <v>2</v>
      </c>
      <c r="M214" s="69"/>
      <c r="N214" s="69"/>
      <c r="O214" s="69"/>
      <c r="P214" s="69"/>
      <c r="Q214" s="69"/>
      <c r="R214" s="69"/>
      <c r="S214" s="69"/>
    </row>
    <row r="215" spans="2:19" s="70" customFormat="1" ht="13.15">
      <c r="B215" s="84">
        <v>33270</v>
      </c>
      <c r="C215" s="70">
        <v>6.87</v>
      </c>
      <c r="D215" s="70">
        <v>7.47</v>
      </c>
      <c r="E215" s="70">
        <v>7.73</v>
      </c>
      <c r="F215" s="70">
        <v>7.85</v>
      </c>
      <c r="G215" s="70" t="s">
        <v>8</v>
      </c>
      <c r="H215" s="70">
        <v>2</v>
      </c>
      <c r="M215" s="69"/>
      <c r="N215" s="69"/>
      <c r="O215" s="69"/>
      <c r="P215" s="69"/>
      <c r="Q215" s="69"/>
      <c r="R215" s="69"/>
      <c r="S215" s="69"/>
    </row>
    <row r="216" spans="2:19" s="70" customFormat="1" ht="13.15">
      <c r="B216" s="84">
        <v>33298</v>
      </c>
      <c r="C216" s="70">
        <v>7.1</v>
      </c>
      <c r="D216" s="70">
        <v>7.77</v>
      </c>
      <c r="E216" s="70">
        <v>8</v>
      </c>
      <c r="F216" s="70">
        <v>8.11</v>
      </c>
      <c r="G216" s="70" t="s">
        <v>8</v>
      </c>
      <c r="H216" s="70">
        <v>2</v>
      </c>
      <c r="M216" s="69"/>
      <c r="N216" s="69"/>
      <c r="O216" s="69"/>
      <c r="P216" s="69"/>
      <c r="Q216" s="69"/>
      <c r="R216" s="69"/>
      <c r="S216" s="69"/>
    </row>
    <row r="217" spans="2:19" s="70" customFormat="1" ht="13.15">
      <c r="B217" s="84">
        <v>33329</v>
      </c>
      <c r="C217" s="70">
        <v>6.95</v>
      </c>
      <c r="D217" s="70">
        <v>7.7</v>
      </c>
      <c r="E217" s="70">
        <v>7.92</v>
      </c>
      <c r="F217" s="70">
        <v>8.0399999999999991</v>
      </c>
      <c r="G217" s="70" t="s">
        <v>8</v>
      </c>
      <c r="M217" s="69"/>
      <c r="N217" s="69"/>
      <c r="O217" s="69"/>
      <c r="P217" s="69"/>
      <c r="Q217" s="69"/>
      <c r="R217" s="69"/>
      <c r="S217" s="69"/>
    </row>
    <row r="218" spans="2:19" s="70" customFormat="1" ht="13.15">
      <c r="B218" s="84">
        <v>33359</v>
      </c>
      <c r="C218" s="70">
        <v>6.78</v>
      </c>
      <c r="D218" s="70">
        <v>7.7</v>
      </c>
      <c r="E218" s="70">
        <v>7.94</v>
      </c>
      <c r="F218" s="70">
        <v>8.07</v>
      </c>
      <c r="G218" s="70" t="s">
        <v>8</v>
      </c>
      <c r="M218" s="69"/>
      <c r="N218" s="69"/>
      <c r="O218" s="69"/>
      <c r="P218" s="69"/>
      <c r="Q218" s="69"/>
      <c r="R218" s="69"/>
      <c r="S218" s="69"/>
    </row>
    <row r="219" spans="2:19" s="70" customFormat="1" ht="13.15">
      <c r="B219" s="84">
        <v>33390</v>
      </c>
      <c r="C219" s="70">
        <v>6.96</v>
      </c>
      <c r="D219" s="70">
        <v>7.94</v>
      </c>
      <c r="E219" s="70">
        <v>8.17</v>
      </c>
      <c r="F219" s="70">
        <v>8.2799999999999994</v>
      </c>
      <c r="G219" s="70" t="s">
        <v>8</v>
      </c>
      <c r="M219" s="69"/>
      <c r="N219" s="69"/>
      <c r="O219" s="69"/>
      <c r="P219" s="69"/>
      <c r="Q219" s="69"/>
      <c r="R219" s="69"/>
      <c r="S219" s="69"/>
    </row>
    <row r="220" spans="2:19" s="70" customFormat="1" ht="13.15">
      <c r="B220" s="84">
        <v>33420</v>
      </c>
      <c r="C220" s="70">
        <v>6.92</v>
      </c>
      <c r="D220" s="70">
        <v>7.91</v>
      </c>
      <c r="E220" s="70">
        <v>8.15</v>
      </c>
      <c r="F220" s="70">
        <v>8.27</v>
      </c>
      <c r="G220" s="70" t="s">
        <v>8</v>
      </c>
      <c r="M220" s="69"/>
      <c r="N220" s="69"/>
      <c r="O220" s="69"/>
      <c r="P220" s="69"/>
      <c r="Q220" s="69"/>
      <c r="R220" s="69"/>
      <c r="S220" s="69"/>
    </row>
    <row r="221" spans="2:19" s="70" customFormat="1" ht="13.15">
      <c r="B221" s="84">
        <v>33451</v>
      </c>
      <c r="C221" s="70">
        <v>6.43</v>
      </c>
      <c r="D221" s="70">
        <v>7.43</v>
      </c>
      <c r="E221" s="70">
        <v>7.74</v>
      </c>
      <c r="F221" s="70">
        <v>7.9</v>
      </c>
      <c r="G221" s="70" t="s">
        <v>8</v>
      </c>
      <c r="M221" s="69"/>
      <c r="N221" s="69"/>
      <c r="O221" s="69"/>
      <c r="P221" s="69"/>
      <c r="Q221" s="69"/>
      <c r="R221" s="69"/>
      <c r="S221" s="69"/>
    </row>
    <row r="222" spans="2:19" s="70" customFormat="1" ht="13.15">
      <c r="B222" s="84">
        <v>33482</v>
      </c>
      <c r="C222" s="70">
        <v>6.18</v>
      </c>
      <c r="D222" s="70">
        <v>7.14</v>
      </c>
      <c r="E222" s="70">
        <v>7.48</v>
      </c>
      <c r="F222" s="70">
        <v>7.65</v>
      </c>
      <c r="G222" s="70" t="s">
        <v>8</v>
      </c>
      <c r="M222" s="69"/>
      <c r="N222" s="69"/>
      <c r="O222" s="69"/>
      <c r="P222" s="69"/>
      <c r="Q222" s="69"/>
      <c r="R222" s="69"/>
      <c r="S222" s="69"/>
    </row>
    <row r="223" spans="2:19" s="70" customFormat="1" ht="13.15">
      <c r="B223" s="84">
        <v>33512</v>
      </c>
      <c r="C223" s="70">
        <v>5.91</v>
      </c>
      <c r="D223" s="70">
        <v>6.87</v>
      </c>
      <c r="E223" s="70">
        <v>7.25</v>
      </c>
      <c r="F223" s="70">
        <v>7.53</v>
      </c>
      <c r="G223" s="70" t="s">
        <v>8</v>
      </c>
      <c r="M223" s="69"/>
      <c r="N223" s="69"/>
      <c r="O223" s="69"/>
      <c r="P223" s="69"/>
      <c r="Q223" s="69"/>
      <c r="R223" s="69"/>
      <c r="S223" s="69"/>
    </row>
    <row r="224" spans="2:19" s="70" customFormat="1" ht="13.15">
      <c r="B224" s="84">
        <v>33543</v>
      </c>
      <c r="C224" s="70">
        <v>5.56</v>
      </c>
      <c r="D224" s="70">
        <v>6.62</v>
      </c>
      <c r="E224" s="70">
        <v>7.06</v>
      </c>
      <c r="F224" s="70">
        <v>7.42</v>
      </c>
      <c r="G224" s="70" t="s">
        <v>8</v>
      </c>
      <c r="M224" s="69"/>
      <c r="N224" s="69"/>
      <c r="O224" s="69"/>
      <c r="P224" s="69"/>
      <c r="Q224" s="69"/>
      <c r="R224" s="69"/>
      <c r="S224" s="69"/>
    </row>
    <row r="225" spans="2:19" s="70" customFormat="1" ht="13.15">
      <c r="B225" s="84">
        <v>33573</v>
      </c>
      <c r="C225" s="70">
        <v>5.03</v>
      </c>
      <c r="D225" s="70">
        <v>6.19</v>
      </c>
      <c r="E225" s="70">
        <v>6.69</v>
      </c>
      <c r="F225" s="70">
        <v>7.09</v>
      </c>
      <c r="G225" s="70" t="s">
        <v>8</v>
      </c>
      <c r="M225" s="69"/>
      <c r="N225" s="69"/>
      <c r="O225" s="69"/>
      <c r="P225" s="69"/>
      <c r="Q225" s="69"/>
      <c r="R225" s="69"/>
      <c r="S225" s="69"/>
    </row>
    <row r="226" spans="2:19" s="70" customFormat="1" ht="13.15">
      <c r="B226" s="84">
        <v>33604</v>
      </c>
      <c r="C226" s="70">
        <v>4.96</v>
      </c>
      <c r="D226" s="70">
        <v>6.24</v>
      </c>
      <c r="E226" s="70">
        <v>6.7</v>
      </c>
      <c r="F226" s="70">
        <v>7.03</v>
      </c>
      <c r="G226" s="70" t="s">
        <v>8</v>
      </c>
      <c r="M226" s="69"/>
      <c r="N226" s="69"/>
      <c r="O226" s="69"/>
      <c r="P226" s="69"/>
      <c r="Q226" s="69"/>
      <c r="R226" s="69"/>
      <c r="S226" s="69"/>
    </row>
    <row r="227" spans="2:19" s="70" customFormat="1" ht="13.15">
      <c r="B227" s="84">
        <v>33635</v>
      </c>
      <c r="C227" s="70">
        <v>5.21</v>
      </c>
      <c r="D227" s="70">
        <v>6.58</v>
      </c>
      <c r="E227" s="70">
        <v>6.96</v>
      </c>
      <c r="F227" s="70">
        <v>7.34</v>
      </c>
      <c r="G227" s="70" t="s">
        <v>8</v>
      </c>
      <c r="M227" s="69"/>
      <c r="N227" s="69"/>
      <c r="O227" s="69"/>
      <c r="P227" s="69"/>
      <c r="Q227" s="69"/>
      <c r="R227" s="69"/>
      <c r="S227" s="69"/>
    </row>
    <row r="228" spans="2:19" s="70" customFormat="1" ht="13.15">
      <c r="B228" s="84">
        <v>33664</v>
      </c>
      <c r="C228" s="70">
        <v>5.69</v>
      </c>
      <c r="D228" s="70">
        <v>6.95</v>
      </c>
      <c r="E228" s="70">
        <v>7.26</v>
      </c>
      <c r="F228" s="70">
        <v>7.54</v>
      </c>
      <c r="G228" s="70" t="s">
        <v>8</v>
      </c>
      <c r="M228" s="69"/>
      <c r="N228" s="69"/>
      <c r="O228" s="69"/>
      <c r="P228" s="69"/>
      <c r="Q228" s="69"/>
      <c r="R228" s="69"/>
      <c r="S228" s="69"/>
    </row>
    <row r="229" spans="2:19" s="70" customFormat="1" ht="13.15">
      <c r="B229" s="84">
        <v>33695</v>
      </c>
      <c r="C229" s="70">
        <v>5.34</v>
      </c>
      <c r="D229" s="70">
        <v>6.78</v>
      </c>
      <c r="E229" s="70">
        <v>7.15</v>
      </c>
      <c r="F229" s="70">
        <v>7.48</v>
      </c>
      <c r="G229" s="70" t="s">
        <v>8</v>
      </c>
      <c r="M229" s="69"/>
      <c r="N229" s="69"/>
      <c r="O229" s="69"/>
      <c r="P229" s="69"/>
      <c r="Q229" s="69"/>
      <c r="R229" s="69"/>
      <c r="S229" s="69"/>
    </row>
    <row r="230" spans="2:19" s="70" customFormat="1" ht="13.15">
      <c r="B230" s="84">
        <v>33725</v>
      </c>
      <c r="C230" s="70">
        <v>5.23</v>
      </c>
      <c r="D230" s="70">
        <v>6.69</v>
      </c>
      <c r="E230" s="70">
        <v>7.06</v>
      </c>
      <c r="F230" s="70">
        <v>7.39</v>
      </c>
      <c r="G230" s="70" t="s">
        <v>8</v>
      </c>
      <c r="M230" s="69"/>
      <c r="N230" s="69"/>
      <c r="O230" s="69"/>
      <c r="P230" s="69"/>
      <c r="Q230" s="69"/>
      <c r="R230" s="69"/>
      <c r="S230" s="69"/>
    </row>
    <row r="231" spans="2:19" s="70" customFormat="1" ht="13.15">
      <c r="B231" s="84">
        <v>33756</v>
      </c>
      <c r="C231" s="70">
        <v>5.05</v>
      </c>
      <c r="D231" s="70">
        <v>6.48</v>
      </c>
      <c r="E231" s="70">
        <v>6.9</v>
      </c>
      <c r="F231" s="70">
        <v>7.26</v>
      </c>
      <c r="G231" s="70" t="s">
        <v>8</v>
      </c>
      <c r="M231" s="69"/>
      <c r="N231" s="69"/>
      <c r="O231" s="69"/>
      <c r="P231" s="69"/>
      <c r="Q231" s="69"/>
      <c r="R231" s="69"/>
      <c r="S231" s="69"/>
    </row>
    <row r="232" spans="2:19" s="70" customFormat="1" ht="13.15">
      <c r="B232" s="84">
        <v>33786</v>
      </c>
      <c r="C232" s="70">
        <v>4.3600000000000003</v>
      </c>
      <c r="D232" s="70">
        <v>5.84</v>
      </c>
      <c r="E232" s="70">
        <v>6.36</v>
      </c>
      <c r="F232" s="70">
        <v>6.84</v>
      </c>
      <c r="G232" s="70" t="s">
        <v>8</v>
      </c>
      <c r="M232" s="69"/>
      <c r="N232" s="69"/>
      <c r="O232" s="69"/>
      <c r="P232" s="69"/>
      <c r="Q232" s="69"/>
      <c r="R232" s="69"/>
      <c r="S232" s="69"/>
    </row>
    <row r="233" spans="2:19" s="70" customFormat="1" ht="13.15">
      <c r="B233" s="84">
        <v>33817</v>
      </c>
      <c r="C233" s="70">
        <v>4.1900000000000004</v>
      </c>
      <c r="D233" s="70">
        <v>5.6</v>
      </c>
      <c r="E233" s="70">
        <v>6.12</v>
      </c>
      <c r="F233" s="70">
        <v>6.59</v>
      </c>
      <c r="G233" s="70" t="s">
        <v>8</v>
      </c>
      <c r="M233" s="69"/>
      <c r="N233" s="69"/>
      <c r="O233" s="69"/>
      <c r="P233" s="69"/>
      <c r="Q233" s="69"/>
      <c r="R233" s="69"/>
      <c r="S233" s="69"/>
    </row>
    <row r="234" spans="2:19" s="70" customFormat="1" ht="13.15">
      <c r="B234" s="84">
        <v>33848</v>
      </c>
      <c r="C234" s="70">
        <v>3.89</v>
      </c>
      <c r="D234" s="70">
        <v>5.38</v>
      </c>
      <c r="E234" s="70">
        <v>5.96</v>
      </c>
      <c r="F234" s="70">
        <v>6.42</v>
      </c>
      <c r="G234" s="70" t="s">
        <v>8</v>
      </c>
      <c r="M234" s="69"/>
      <c r="N234" s="69"/>
      <c r="O234" s="69"/>
      <c r="P234" s="69"/>
      <c r="Q234" s="69"/>
      <c r="R234" s="69"/>
      <c r="S234" s="69"/>
    </row>
    <row r="235" spans="2:19" s="70" customFormat="1" ht="13.15">
      <c r="B235" s="84">
        <v>33878</v>
      </c>
      <c r="C235" s="70">
        <v>4.08</v>
      </c>
      <c r="D235" s="70">
        <v>5.6</v>
      </c>
      <c r="E235" s="70">
        <v>6.15</v>
      </c>
      <c r="F235" s="70">
        <v>6.59</v>
      </c>
      <c r="G235" s="70" t="s">
        <v>8</v>
      </c>
      <c r="M235" s="69"/>
      <c r="N235" s="69"/>
      <c r="O235" s="69"/>
      <c r="P235" s="69"/>
      <c r="Q235" s="69"/>
      <c r="R235" s="69"/>
      <c r="S235" s="69"/>
    </row>
    <row r="236" spans="2:19" s="70" customFormat="1" ht="13.15">
      <c r="B236" s="84">
        <v>33909</v>
      </c>
      <c r="C236" s="70">
        <v>4.58</v>
      </c>
      <c r="D236" s="70">
        <v>6.04</v>
      </c>
      <c r="E236" s="70">
        <v>6.49</v>
      </c>
      <c r="F236" s="70">
        <v>6.87</v>
      </c>
      <c r="G236" s="70" t="s">
        <v>8</v>
      </c>
      <c r="M236" s="69"/>
      <c r="N236" s="69"/>
      <c r="O236" s="69"/>
      <c r="P236" s="69"/>
      <c r="Q236" s="69"/>
      <c r="R236" s="69"/>
      <c r="S236" s="69"/>
    </row>
    <row r="237" spans="2:19" s="70" customFormat="1" ht="13.15">
      <c r="B237" s="84">
        <v>33939</v>
      </c>
      <c r="C237" s="70">
        <v>4.67</v>
      </c>
      <c r="D237" s="70">
        <v>6.08</v>
      </c>
      <c r="E237" s="70">
        <v>6.46</v>
      </c>
      <c r="F237" s="70">
        <v>6.77</v>
      </c>
      <c r="G237" s="70" t="s">
        <v>8</v>
      </c>
      <c r="M237" s="69"/>
      <c r="N237" s="69"/>
      <c r="O237" s="69"/>
      <c r="P237" s="69"/>
      <c r="Q237" s="69"/>
      <c r="R237" s="69"/>
      <c r="S237" s="69"/>
    </row>
    <row r="238" spans="2:19" s="70" customFormat="1" ht="13.15">
      <c r="B238" s="84">
        <v>33970</v>
      </c>
      <c r="C238" s="70">
        <v>4.3899999999999997</v>
      </c>
      <c r="D238" s="70">
        <v>5.83</v>
      </c>
      <c r="E238" s="70">
        <v>6.26</v>
      </c>
      <c r="F238" s="70">
        <v>6.6</v>
      </c>
      <c r="G238" s="70" t="s">
        <v>8</v>
      </c>
      <c r="M238" s="69"/>
      <c r="N238" s="69"/>
      <c r="O238" s="69"/>
      <c r="P238" s="69"/>
      <c r="Q238" s="69"/>
      <c r="R238" s="69"/>
      <c r="S238" s="69"/>
    </row>
    <row r="239" spans="2:19" s="70" customFormat="1" ht="13.15">
      <c r="B239" s="84">
        <v>34001</v>
      </c>
      <c r="C239" s="70">
        <v>4.0999999999999996</v>
      </c>
      <c r="D239" s="70">
        <v>5.43</v>
      </c>
      <c r="E239" s="70">
        <v>5.87</v>
      </c>
      <c r="F239" s="70">
        <v>6.26</v>
      </c>
      <c r="G239" s="70" t="s">
        <v>8</v>
      </c>
      <c r="M239" s="69"/>
      <c r="N239" s="69"/>
      <c r="O239" s="69"/>
      <c r="P239" s="69"/>
      <c r="Q239" s="69"/>
      <c r="R239" s="69"/>
      <c r="S239" s="69"/>
    </row>
    <row r="240" spans="2:19" s="70" customFormat="1" ht="13.15">
      <c r="B240" s="84">
        <v>34029</v>
      </c>
      <c r="C240" s="70">
        <v>3.95</v>
      </c>
      <c r="D240" s="70">
        <v>5.19</v>
      </c>
      <c r="E240" s="70">
        <v>5.66</v>
      </c>
      <c r="F240" s="70">
        <v>5.98</v>
      </c>
      <c r="G240" s="70" t="s">
        <v>8</v>
      </c>
      <c r="M240" s="69"/>
      <c r="N240" s="69"/>
      <c r="O240" s="69"/>
      <c r="P240" s="69"/>
      <c r="Q240" s="69"/>
      <c r="R240" s="69"/>
      <c r="S240" s="69"/>
    </row>
    <row r="241" spans="2:19" s="70" customFormat="1" ht="13.15">
      <c r="B241" s="84">
        <v>34060</v>
      </c>
      <c r="C241" s="70">
        <v>3.84</v>
      </c>
      <c r="D241" s="70">
        <v>5.13</v>
      </c>
      <c r="E241" s="70">
        <v>5.59</v>
      </c>
      <c r="F241" s="70">
        <v>5.97</v>
      </c>
      <c r="G241" s="70" t="s">
        <v>8</v>
      </c>
      <c r="M241" s="69"/>
      <c r="N241" s="69"/>
      <c r="O241" s="69"/>
      <c r="P241" s="69"/>
      <c r="Q241" s="69"/>
      <c r="R241" s="69"/>
      <c r="S241" s="69"/>
    </row>
    <row r="242" spans="2:19" s="70" customFormat="1" ht="13.15">
      <c r="B242" s="84">
        <v>34090</v>
      </c>
      <c r="C242" s="70">
        <v>3.98</v>
      </c>
      <c r="D242" s="70">
        <v>5.2</v>
      </c>
      <c r="E242" s="70">
        <v>5.66</v>
      </c>
      <c r="F242" s="70">
        <v>6.04</v>
      </c>
      <c r="G242" s="70" t="s">
        <v>8</v>
      </c>
      <c r="M242" s="69"/>
      <c r="N242" s="69"/>
      <c r="O242" s="69"/>
      <c r="P242" s="69"/>
      <c r="Q242" s="69"/>
      <c r="R242" s="69"/>
      <c r="S242" s="69"/>
    </row>
    <row r="243" spans="2:19" s="70" customFormat="1" ht="13.15">
      <c r="B243" s="84">
        <v>34121</v>
      </c>
      <c r="C243" s="70">
        <v>4.16</v>
      </c>
      <c r="D243" s="70">
        <v>5.22</v>
      </c>
      <c r="E243" s="70">
        <v>5.61</v>
      </c>
      <c r="F243" s="70">
        <v>5.96</v>
      </c>
      <c r="G243" s="70" t="s">
        <v>8</v>
      </c>
      <c r="M243" s="69"/>
      <c r="N243" s="69"/>
      <c r="O243" s="69"/>
      <c r="P243" s="69"/>
      <c r="Q243" s="69"/>
      <c r="R243" s="69"/>
      <c r="S243" s="69"/>
    </row>
    <row r="244" spans="2:19" s="70" customFormat="1" ht="13.15">
      <c r="B244" s="84">
        <v>34151</v>
      </c>
      <c r="C244" s="70">
        <v>4.07</v>
      </c>
      <c r="D244" s="70">
        <v>5.09</v>
      </c>
      <c r="E244" s="70">
        <v>5.48</v>
      </c>
      <c r="F244" s="70">
        <v>5.81</v>
      </c>
      <c r="G244" s="70" t="s">
        <v>8</v>
      </c>
      <c r="M244" s="69"/>
      <c r="N244" s="69"/>
      <c r="O244" s="69"/>
      <c r="P244" s="69"/>
      <c r="Q244" s="69"/>
      <c r="R244" s="69"/>
      <c r="S244" s="69"/>
    </row>
    <row r="245" spans="2:19" s="70" customFormat="1" ht="13.15">
      <c r="B245" s="84">
        <v>34182</v>
      </c>
      <c r="C245" s="70">
        <v>4</v>
      </c>
      <c r="D245" s="70">
        <v>5.03</v>
      </c>
      <c r="E245" s="70">
        <v>5.35</v>
      </c>
      <c r="F245" s="70">
        <v>5.68</v>
      </c>
      <c r="G245" s="70" t="s">
        <v>8</v>
      </c>
      <c r="M245" s="69"/>
      <c r="N245" s="69"/>
      <c r="O245" s="69"/>
      <c r="P245" s="69"/>
      <c r="Q245" s="69"/>
      <c r="R245" s="69"/>
      <c r="S245" s="69"/>
    </row>
    <row r="246" spans="2:19" s="70" customFormat="1" ht="13.15">
      <c r="B246" s="84">
        <v>34213</v>
      </c>
      <c r="C246" s="70">
        <v>3.85</v>
      </c>
      <c r="D246" s="70">
        <v>4.7300000000000004</v>
      </c>
      <c r="E246" s="70">
        <v>5.08</v>
      </c>
      <c r="F246" s="70">
        <v>5.36</v>
      </c>
      <c r="G246" s="70" t="s">
        <v>8</v>
      </c>
      <c r="M246" s="69"/>
      <c r="N246" s="69"/>
      <c r="O246" s="69"/>
      <c r="P246" s="69"/>
      <c r="Q246" s="69"/>
      <c r="R246" s="69"/>
      <c r="S246" s="69"/>
    </row>
    <row r="247" spans="2:19" s="70" customFormat="1" ht="13.15">
      <c r="B247" s="84">
        <v>34243</v>
      </c>
      <c r="C247" s="70">
        <v>3.87</v>
      </c>
      <c r="D247" s="70">
        <v>4.71</v>
      </c>
      <c r="E247" s="70">
        <v>5.05</v>
      </c>
      <c r="F247" s="70">
        <v>5.33</v>
      </c>
      <c r="G247" s="70">
        <v>6.07</v>
      </c>
      <c r="M247" s="69"/>
      <c r="N247" s="69"/>
      <c r="O247" s="69"/>
      <c r="P247" s="69"/>
      <c r="Q247" s="69"/>
      <c r="R247" s="69"/>
      <c r="S247" s="69"/>
    </row>
    <row r="248" spans="2:19" s="70" customFormat="1" ht="13.15">
      <c r="B248" s="84">
        <v>34274</v>
      </c>
      <c r="C248" s="70">
        <v>4.16</v>
      </c>
      <c r="D248" s="70">
        <v>5.0599999999999996</v>
      </c>
      <c r="E248" s="70">
        <v>5.45</v>
      </c>
      <c r="F248" s="70">
        <v>5.72</v>
      </c>
      <c r="G248" s="70">
        <v>6.38</v>
      </c>
      <c r="M248" s="69"/>
      <c r="N248" s="69"/>
      <c r="O248" s="69"/>
      <c r="P248" s="69"/>
      <c r="Q248" s="69"/>
      <c r="R248" s="69"/>
      <c r="S248" s="69"/>
    </row>
    <row r="249" spans="2:19" s="70" customFormat="1" ht="13.15">
      <c r="B249" s="84">
        <v>34304</v>
      </c>
      <c r="C249" s="70">
        <v>4.21</v>
      </c>
      <c r="D249" s="70">
        <v>5.15</v>
      </c>
      <c r="E249" s="70">
        <v>5.48</v>
      </c>
      <c r="F249" s="70">
        <v>5.77</v>
      </c>
      <c r="G249" s="70">
        <v>6.4</v>
      </c>
      <c r="M249" s="69"/>
      <c r="N249" s="69"/>
      <c r="O249" s="69"/>
      <c r="P249" s="69"/>
      <c r="Q249" s="69"/>
      <c r="R249" s="69"/>
      <c r="S249" s="69"/>
    </row>
    <row r="250" spans="2:19" s="70" customFormat="1" ht="13.15">
      <c r="B250" s="84">
        <v>34335</v>
      </c>
      <c r="C250" s="70">
        <v>4.1399999999999997</v>
      </c>
      <c r="D250" s="70">
        <v>5.09</v>
      </c>
      <c r="E250" s="70">
        <v>5.43</v>
      </c>
      <c r="F250" s="70">
        <v>5.75</v>
      </c>
      <c r="G250" s="70">
        <v>6.39</v>
      </c>
      <c r="M250" s="69"/>
      <c r="N250" s="69"/>
      <c r="O250" s="69"/>
      <c r="P250" s="69"/>
      <c r="Q250" s="69"/>
      <c r="R250" s="69"/>
      <c r="S250" s="69"/>
    </row>
    <row r="251" spans="2:19" s="70" customFormat="1" ht="13.15">
      <c r="B251" s="84">
        <v>34366</v>
      </c>
      <c r="C251" s="70">
        <v>4.47</v>
      </c>
      <c r="D251" s="70">
        <v>5.4</v>
      </c>
      <c r="E251" s="70">
        <v>5.72</v>
      </c>
      <c r="F251" s="70">
        <v>5.97</v>
      </c>
      <c r="G251" s="70">
        <v>6.57</v>
      </c>
      <c r="M251" s="69"/>
      <c r="N251" s="69"/>
      <c r="O251" s="69"/>
      <c r="P251" s="69"/>
      <c r="Q251" s="69"/>
      <c r="R251" s="69"/>
      <c r="S251" s="69"/>
    </row>
    <row r="252" spans="2:19" s="70" customFormat="1" ht="13.15">
      <c r="B252" s="84">
        <v>34394</v>
      </c>
      <c r="C252" s="70">
        <v>5</v>
      </c>
      <c r="D252" s="70">
        <v>5.94</v>
      </c>
      <c r="E252" s="70">
        <v>6.28</v>
      </c>
      <c r="F252" s="70">
        <v>6.48</v>
      </c>
      <c r="G252" s="70">
        <v>7</v>
      </c>
      <c r="M252" s="69"/>
      <c r="N252" s="69"/>
      <c r="O252" s="69"/>
      <c r="P252" s="69"/>
      <c r="Q252" s="69"/>
      <c r="R252" s="69"/>
      <c r="S252" s="69"/>
    </row>
    <row r="253" spans="2:19" s="70" customFormat="1" ht="13.15">
      <c r="B253" s="84">
        <v>34425</v>
      </c>
      <c r="C253" s="70">
        <v>5.55</v>
      </c>
      <c r="D253" s="70">
        <v>6.52</v>
      </c>
      <c r="E253" s="70">
        <v>6.8</v>
      </c>
      <c r="F253" s="70">
        <v>6.97</v>
      </c>
      <c r="G253" s="70">
        <v>7.4</v>
      </c>
      <c r="M253" s="69"/>
      <c r="N253" s="69"/>
      <c r="O253" s="69"/>
      <c r="P253" s="69"/>
      <c r="Q253" s="69"/>
      <c r="R253" s="69"/>
      <c r="S253" s="69"/>
    </row>
    <row r="254" spans="2:19" s="70" customFormat="1" ht="13.15">
      <c r="B254" s="84">
        <v>34455</v>
      </c>
      <c r="C254" s="70">
        <v>5.97</v>
      </c>
      <c r="D254" s="70">
        <v>6.78</v>
      </c>
      <c r="E254" s="70">
        <v>7.01</v>
      </c>
      <c r="F254" s="70">
        <v>7.18</v>
      </c>
      <c r="G254" s="70">
        <v>7.54</v>
      </c>
      <c r="M254" s="69"/>
      <c r="N254" s="69"/>
      <c r="O254" s="69"/>
      <c r="P254" s="69"/>
      <c r="Q254" s="69"/>
      <c r="R254" s="69"/>
      <c r="S254" s="69"/>
    </row>
    <row r="255" spans="2:19" s="70" customFormat="1" ht="13.15">
      <c r="B255" s="84">
        <v>34486</v>
      </c>
      <c r="C255" s="70">
        <v>5.93</v>
      </c>
      <c r="D255" s="70">
        <v>6.7</v>
      </c>
      <c r="E255" s="70">
        <v>6.91</v>
      </c>
      <c r="F255" s="70">
        <v>7.1</v>
      </c>
      <c r="G255" s="70">
        <v>7.51</v>
      </c>
      <c r="M255" s="69"/>
      <c r="N255" s="69"/>
      <c r="O255" s="69"/>
      <c r="P255" s="69"/>
      <c r="Q255" s="69"/>
      <c r="R255" s="69"/>
      <c r="S255" s="69"/>
    </row>
    <row r="256" spans="2:19" s="70" customFormat="1" ht="13.15">
      <c r="B256" s="84">
        <v>34516</v>
      </c>
      <c r="C256" s="70">
        <v>6.13</v>
      </c>
      <c r="D256" s="70">
        <v>6.91</v>
      </c>
      <c r="E256" s="70">
        <v>7.12</v>
      </c>
      <c r="F256" s="70">
        <v>7.3</v>
      </c>
      <c r="G256" s="70">
        <v>7.67</v>
      </c>
      <c r="M256" s="69"/>
      <c r="N256" s="69"/>
      <c r="O256" s="69"/>
      <c r="P256" s="69"/>
      <c r="Q256" s="69"/>
      <c r="R256" s="69"/>
      <c r="S256" s="69"/>
    </row>
    <row r="257" spans="2:19" s="70" customFormat="1" ht="13.15">
      <c r="B257" s="84">
        <v>34547</v>
      </c>
      <c r="C257" s="70">
        <v>6.18</v>
      </c>
      <c r="D257" s="70">
        <v>6.88</v>
      </c>
      <c r="E257" s="70">
        <v>7.06</v>
      </c>
      <c r="F257" s="70">
        <v>7.24</v>
      </c>
      <c r="G257" s="70">
        <v>7.62</v>
      </c>
      <c r="M257" s="69"/>
      <c r="N257" s="69"/>
      <c r="O257" s="69"/>
      <c r="P257" s="69"/>
      <c r="Q257" s="69"/>
      <c r="R257" s="69"/>
      <c r="S257" s="69"/>
    </row>
    <row r="258" spans="2:19" s="70" customFormat="1" ht="13.15">
      <c r="B258" s="84">
        <v>34578</v>
      </c>
      <c r="C258" s="70">
        <v>6.39</v>
      </c>
      <c r="D258" s="70">
        <v>7.08</v>
      </c>
      <c r="E258" s="70">
        <v>7.28</v>
      </c>
      <c r="F258" s="70">
        <v>7.46</v>
      </c>
      <c r="G258" s="70">
        <v>7.87</v>
      </c>
      <c r="M258" s="69"/>
      <c r="N258" s="69"/>
      <c r="O258" s="69"/>
      <c r="P258" s="69"/>
      <c r="Q258" s="69"/>
      <c r="R258" s="69"/>
      <c r="S258" s="69"/>
    </row>
    <row r="259" spans="2:19" s="70" customFormat="1" ht="13.15">
      <c r="B259" s="84">
        <v>34608</v>
      </c>
      <c r="C259" s="70">
        <v>6.73</v>
      </c>
      <c r="D259" s="70">
        <v>7.4</v>
      </c>
      <c r="E259" s="70">
        <v>7.58</v>
      </c>
      <c r="F259" s="70">
        <v>7.74</v>
      </c>
      <c r="G259" s="70">
        <v>8.08</v>
      </c>
      <c r="M259" s="69"/>
      <c r="N259" s="69"/>
      <c r="O259" s="69"/>
      <c r="P259" s="69"/>
      <c r="Q259" s="69"/>
      <c r="R259" s="69"/>
      <c r="S259" s="69"/>
    </row>
    <row r="260" spans="2:19" s="70" customFormat="1" ht="13.15">
      <c r="B260" s="84">
        <v>34639</v>
      </c>
      <c r="C260" s="70">
        <v>7.15</v>
      </c>
      <c r="D260" s="70">
        <v>7.72</v>
      </c>
      <c r="E260" s="70">
        <v>7.83</v>
      </c>
      <c r="F260" s="70">
        <v>7.96</v>
      </c>
      <c r="G260" s="70">
        <v>8.1999999999999993</v>
      </c>
      <c r="M260" s="69"/>
      <c r="N260" s="69"/>
      <c r="O260" s="69"/>
      <c r="P260" s="69"/>
      <c r="Q260" s="69"/>
      <c r="R260" s="69"/>
      <c r="S260" s="69"/>
    </row>
    <row r="261" spans="2:19" s="70" customFormat="1" ht="13.15">
      <c r="B261" s="84">
        <v>34669</v>
      </c>
      <c r="C261" s="70">
        <v>7.59</v>
      </c>
      <c r="D261" s="70">
        <v>7.78</v>
      </c>
      <c r="E261" s="70">
        <v>7.8</v>
      </c>
      <c r="F261" s="70">
        <v>7.81</v>
      </c>
      <c r="G261" s="70">
        <v>7.99</v>
      </c>
      <c r="M261" s="69"/>
      <c r="N261" s="69"/>
      <c r="O261" s="69"/>
      <c r="P261" s="69"/>
      <c r="Q261" s="69"/>
      <c r="R261" s="69"/>
      <c r="S261" s="69"/>
    </row>
    <row r="262" spans="2:19" s="70" customFormat="1" ht="13.15">
      <c r="B262" s="84">
        <v>34700</v>
      </c>
      <c r="C262" s="70">
        <v>7.51</v>
      </c>
      <c r="D262" s="70">
        <v>7.76</v>
      </c>
      <c r="E262" s="70">
        <v>7.79</v>
      </c>
      <c r="F262" s="70">
        <v>7.78</v>
      </c>
      <c r="G262" s="70">
        <v>7.97</v>
      </c>
      <c r="M262" s="69"/>
      <c r="N262" s="69"/>
      <c r="O262" s="69"/>
      <c r="P262" s="69"/>
      <c r="Q262" s="69"/>
      <c r="R262" s="69"/>
      <c r="S262" s="69"/>
    </row>
    <row r="263" spans="2:19" s="70" customFormat="1" ht="13.15">
      <c r="B263" s="84">
        <v>34731</v>
      </c>
      <c r="C263" s="70">
        <v>7.11</v>
      </c>
      <c r="D263" s="70">
        <v>7.37</v>
      </c>
      <c r="E263" s="70">
        <v>7.44</v>
      </c>
      <c r="F263" s="70">
        <v>7.47</v>
      </c>
      <c r="G263" s="70">
        <v>7.73</v>
      </c>
      <c r="M263" s="69"/>
      <c r="N263" s="69"/>
      <c r="O263" s="69"/>
      <c r="P263" s="69"/>
      <c r="Q263" s="69"/>
      <c r="R263" s="69"/>
      <c r="S263" s="69"/>
    </row>
    <row r="264" spans="2:19" s="70" customFormat="1" ht="13.15">
      <c r="B264" s="84">
        <v>34759</v>
      </c>
      <c r="C264" s="70">
        <v>6.78</v>
      </c>
      <c r="D264" s="70">
        <v>7.05</v>
      </c>
      <c r="E264" s="70">
        <v>7.14</v>
      </c>
      <c r="F264" s="70">
        <v>7.2</v>
      </c>
      <c r="G264" s="70">
        <v>7.57</v>
      </c>
      <c r="M264" s="69"/>
      <c r="N264" s="69"/>
      <c r="O264" s="69"/>
      <c r="P264" s="69"/>
      <c r="Q264" s="69"/>
      <c r="R264" s="69"/>
      <c r="S264" s="69"/>
    </row>
    <row r="265" spans="2:19" s="70" customFormat="1" ht="13.15">
      <c r="B265" s="84">
        <v>34790</v>
      </c>
      <c r="C265" s="70">
        <v>6.57</v>
      </c>
      <c r="D265" s="70">
        <v>6.86</v>
      </c>
      <c r="E265" s="70">
        <v>6.95</v>
      </c>
      <c r="F265" s="70">
        <v>7.06</v>
      </c>
      <c r="G265" s="70">
        <v>7.45</v>
      </c>
      <c r="M265" s="69"/>
      <c r="N265" s="69"/>
      <c r="O265" s="69"/>
      <c r="P265" s="69"/>
      <c r="Q265" s="69"/>
      <c r="R265" s="69"/>
      <c r="S265" s="69"/>
    </row>
    <row r="266" spans="2:19" s="70" customFormat="1" ht="13.15">
      <c r="B266" s="84">
        <v>34820</v>
      </c>
      <c r="C266" s="70">
        <v>6.17</v>
      </c>
      <c r="D266" s="70">
        <v>6.41</v>
      </c>
      <c r="E266" s="70">
        <v>6.5</v>
      </c>
      <c r="F266" s="70">
        <v>6.63</v>
      </c>
      <c r="G266" s="70">
        <v>7.01</v>
      </c>
      <c r="M266" s="69"/>
      <c r="N266" s="69"/>
      <c r="O266" s="69"/>
      <c r="P266" s="69"/>
      <c r="Q266" s="69"/>
      <c r="R266" s="69"/>
      <c r="S266" s="69"/>
    </row>
    <row r="267" spans="2:19" s="70" customFormat="1" ht="13.15">
      <c r="B267" s="84">
        <v>34851</v>
      </c>
      <c r="C267" s="70">
        <v>5.72</v>
      </c>
      <c r="D267" s="70">
        <v>5.93</v>
      </c>
      <c r="E267" s="70">
        <v>6.05</v>
      </c>
      <c r="F267" s="70">
        <v>6.17</v>
      </c>
      <c r="G267" s="70">
        <v>6.59</v>
      </c>
      <c r="M267" s="69"/>
      <c r="N267" s="69"/>
      <c r="O267" s="69"/>
      <c r="P267" s="69"/>
      <c r="Q267" s="69"/>
      <c r="R267" s="69"/>
      <c r="S267" s="69"/>
    </row>
    <row r="268" spans="2:19" s="70" customFormat="1" ht="13.15">
      <c r="B268" s="84">
        <v>34881</v>
      </c>
      <c r="C268" s="70">
        <v>5.78</v>
      </c>
      <c r="D268" s="70">
        <v>6.01</v>
      </c>
      <c r="E268" s="70">
        <v>6.2</v>
      </c>
      <c r="F268" s="70">
        <v>6.28</v>
      </c>
      <c r="G268" s="70">
        <v>6.74</v>
      </c>
      <c r="M268" s="69"/>
      <c r="N268" s="69"/>
      <c r="O268" s="69"/>
      <c r="P268" s="69"/>
      <c r="Q268" s="69"/>
      <c r="R268" s="69"/>
      <c r="S268" s="69"/>
    </row>
    <row r="269" spans="2:19" s="70" customFormat="1" ht="13.15">
      <c r="B269" s="84">
        <v>34912</v>
      </c>
      <c r="C269" s="70">
        <v>5.98</v>
      </c>
      <c r="D269" s="70">
        <v>6.24</v>
      </c>
      <c r="E269" s="70">
        <v>6.41</v>
      </c>
      <c r="F269" s="70">
        <v>6.49</v>
      </c>
      <c r="G269" s="70">
        <v>6.92</v>
      </c>
      <c r="M269" s="69"/>
      <c r="N269" s="69"/>
      <c r="O269" s="69"/>
      <c r="P269" s="69"/>
      <c r="Q269" s="69"/>
      <c r="R269" s="69"/>
      <c r="S269" s="69"/>
    </row>
    <row r="270" spans="2:19" s="70" customFormat="1" ht="13.15">
      <c r="B270" s="84">
        <v>34943</v>
      </c>
      <c r="C270" s="70">
        <v>5.81</v>
      </c>
      <c r="D270" s="70">
        <v>6</v>
      </c>
      <c r="E270" s="70">
        <v>6.13</v>
      </c>
      <c r="F270" s="70">
        <v>6.2</v>
      </c>
      <c r="G270" s="70">
        <v>6.65</v>
      </c>
      <c r="M270" s="69"/>
      <c r="N270" s="69"/>
      <c r="O270" s="69"/>
      <c r="P270" s="69"/>
      <c r="Q270" s="69"/>
      <c r="R270" s="69"/>
      <c r="S270" s="69"/>
    </row>
    <row r="271" spans="2:19" s="70" customFormat="1" ht="13.15">
      <c r="B271" s="84">
        <v>34973</v>
      </c>
      <c r="C271" s="70">
        <v>5.7</v>
      </c>
      <c r="D271" s="70">
        <v>5.86</v>
      </c>
      <c r="E271" s="70">
        <v>5.97</v>
      </c>
      <c r="F271" s="70">
        <v>6.04</v>
      </c>
      <c r="G271" s="70">
        <v>6.45</v>
      </c>
      <c r="M271" s="69"/>
      <c r="N271" s="69"/>
      <c r="O271" s="69"/>
      <c r="P271" s="69"/>
      <c r="Q271" s="69"/>
      <c r="R271" s="69"/>
      <c r="S271" s="69"/>
    </row>
    <row r="272" spans="2:19" s="70" customFormat="1" ht="13.15">
      <c r="B272" s="84">
        <v>35004</v>
      </c>
      <c r="C272" s="70">
        <v>5.48</v>
      </c>
      <c r="D272" s="70">
        <v>5.69</v>
      </c>
      <c r="E272" s="70">
        <v>5.83</v>
      </c>
      <c r="F272" s="70">
        <v>5.93</v>
      </c>
      <c r="G272" s="70">
        <v>6.33</v>
      </c>
      <c r="M272" s="69"/>
      <c r="N272" s="69"/>
      <c r="O272" s="69"/>
      <c r="P272" s="69"/>
      <c r="Q272" s="69"/>
      <c r="R272" s="69"/>
      <c r="S272" s="69"/>
    </row>
    <row r="273" spans="2:19" s="70" customFormat="1" ht="13.15">
      <c r="B273" s="84">
        <v>35034</v>
      </c>
      <c r="C273" s="70">
        <v>5.32</v>
      </c>
      <c r="D273" s="70">
        <v>5.51</v>
      </c>
      <c r="E273" s="70">
        <v>5.63</v>
      </c>
      <c r="F273" s="70">
        <v>5.71</v>
      </c>
      <c r="G273" s="70">
        <v>6.12</v>
      </c>
      <c r="M273" s="69"/>
      <c r="N273" s="69"/>
      <c r="O273" s="69"/>
      <c r="P273" s="69"/>
      <c r="Q273" s="69"/>
      <c r="R273" s="69"/>
      <c r="S273" s="69"/>
    </row>
    <row r="274" spans="2:19" s="70" customFormat="1" ht="13.15">
      <c r="B274" s="84">
        <v>35065</v>
      </c>
      <c r="C274" s="70">
        <v>5.1100000000000003</v>
      </c>
      <c r="D274" s="70">
        <v>5.36</v>
      </c>
      <c r="E274" s="70">
        <v>5.54</v>
      </c>
      <c r="F274" s="70">
        <v>5.65</v>
      </c>
      <c r="G274" s="70">
        <v>6.11</v>
      </c>
      <c r="M274" s="69"/>
      <c r="N274" s="69"/>
      <c r="O274" s="69"/>
      <c r="P274" s="69"/>
      <c r="Q274" s="69"/>
      <c r="R274" s="69"/>
      <c r="S274" s="69"/>
    </row>
    <row r="275" spans="2:19" s="70" customFormat="1" ht="13.15">
      <c r="B275" s="84">
        <v>35096</v>
      </c>
      <c r="C275" s="70">
        <v>5.03</v>
      </c>
      <c r="D275" s="70">
        <v>5.38</v>
      </c>
      <c r="E275" s="70">
        <v>5.64</v>
      </c>
      <c r="F275" s="70">
        <v>5.81</v>
      </c>
      <c r="G275" s="70">
        <v>6.3</v>
      </c>
      <c r="M275" s="69"/>
      <c r="N275" s="69"/>
      <c r="O275" s="69"/>
      <c r="P275" s="69"/>
      <c r="Q275" s="69"/>
      <c r="R275" s="69"/>
      <c r="S275" s="69"/>
    </row>
    <row r="276" spans="2:19" s="70" customFormat="1" ht="13.15">
      <c r="B276" s="84">
        <v>35125</v>
      </c>
      <c r="C276" s="70">
        <v>5.66</v>
      </c>
      <c r="D276" s="70">
        <v>5.97</v>
      </c>
      <c r="E276" s="70">
        <v>6.19</v>
      </c>
      <c r="F276" s="70">
        <v>6.27</v>
      </c>
      <c r="G276" s="70">
        <v>6.74</v>
      </c>
      <c r="M276" s="69"/>
      <c r="N276" s="69"/>
      <c r="O276" s="69"/>
      <c r="P276" s="69"/>
      <c r="Q276" s="69"/>
      <c r="R276" s="69"/>
      <c r="S276" s="69"/>
    </row>
    <row r="277" spans="2:19" s="70" customFormat="1" ht="13.15">
      <c r="B277" s="84">
        <v>35156</v>
      </c>
      <c r="C277" s="70">
        <v>5.96</v>
      </c>
      <c r="D277" s="70">
        <v>6.3</v>
      </c>
      <c r="E277" s="70">
        <v>6.48</v>
      </c>
      <c r="F277" s="70">
        <v>6.51</v>
      </c>
      <c r="G277" s="70">
        <v>6.98</v>
      </c>
      <c r="M277" s="69"/>
      <c r="N277" s="69"/>
      <c r="O277" s="69"/>
      <c r="P277" s="69"/>
      <c r="Q277" s="69"/>
      <c r="R277" s="69"/>
      <c r="S277" s="69"/>
    </row>
    <row r="278" spans="2:19" s="70" customFormat="1" ht="13.15">
      <c r="B278" s="84">
        <v>35186</v>
      </c>
      <c r="C278" s="70">
        <v>6.1</v>
      </c>
      <c r="D278" s="70">
        <v>6.48</v>
      </c>
      <c r="E278" s="70">
        <v>6.66</v>
      </c>
      <c r="F278" s="70">
        <v>6.74</v>
      </c>
      <c r="G278" s="70">
        <v>7.11</v>
      </c>
      <c r="M278" s="69"/>
      <c r="N278" s="69"/>
      <c r="O278" s="69"/>
      <c r="P278" s="69"/>
      <c r="Q278" s="69"/>
      <c r="R278" s="69"/>
      <c r="S278" s="69"/>
    </row>
    <row r="279" spans="2:19" s="70" customFormat="1" ht="13.15">
      <c r="B279" s="84">
        <v>35217</v>
      </c>
      <c r="C279" s="70">
        <v>6.3</v>
      </c>
      <c r="D279" s="70">
        <v>6.69</v>
      </c>
      <c r="E279" s="70">
        <v>6.83</v>
      </c>
      <c r="F279" s="70">
        <v>6.91</v>
      </c>
      <c r="G279" s="70">
        <v>7.22</v>
      </c>
      <c r="M279" s="69"/>
      <c r="N279" s="69"/>
      <c r="O279" s="69"/>
      <c r="P279" s="69"/>
      <c r="Q279" s="69"/>
      <c r="R279" s="69"/>
      <c r="S279" s="69"/>
    </row>
    <row r="280" spans="2:19" s="70" customFormat="1" ht="13.15">
      <c r="B280" s="84">
        <v>35247</v>
      </c>
      <c r="C280" s="70">
        <v>6.27</v>
      </c>
      <c r="D280" s="70">
        <v>6.64</v>
      </c>
      <c r="E280" s="70">
        <v>6.76</v>
      </c>
      <c r="F280" s="70">
        <v>6.87</v>
      </c>
      <c r="G280" s="70">
        <v>7.14</v>
      </c>
      <c r="M280" s="69"/>
      <c r="N280" s="69"/>
      <c r="O280" s="69"/>
      <c r="P280" s="69"/>
      <c r="Q280" s="69"/>
      <c r="R280" s="69"/>
      <c r="S280" s="69"/>
    </row>
    <row r="281" spans="2:19" s="70" customFormat="1" ht="13.15">
      <c r="B281" s="84">
        <v>35278</v>
      </c>
      <c r="C281" s="70">
        <v>6.03</v>
      </c>
      <c r="D281" s="70">
        <v>6.39</v>
      </c>
      <c r="E281" s="70">
        <v>6.52</v>
      </c>
      <c r="F281" s="70">
        <v>6.64</v>
      </c>
      <c r="G281" s="70">
        <v>6.97</v>
      </c>
      <c r="M281" s="69"/>
      <c r="N281" s="69"/>
      <c r="O281" s="69"/>
      <c r="P281" s="69"/>
      <c r="Q281" s="69"/>
      <c r="R281" s="69"/>
      <c r="S281" s="69"/>
    </row>
    <row r="282" spans="2:19" s="70" customFormat="1" ht="13.15">
      <c r="B282" s="84">
        <v>35309</v>
      </c>
      <c r="C282" s="70">
        <v>6.23</v>
      </c>
      <c r="D282" s="70">
        <v>6.6</v>
      </c>
      <c r="E282" s="70">
        <v>6.73</v>
      </c>
      <c r="F282" s="70">
        <v>6.83</v>
      </c>
      <c r="G282" s="70">
        <v>7.17</v>
      </c>
      <c r="M282" s="69"/>
      <c r="N282" s="69"/>
      <c r="O282" s="69"/>
      <c r="P282" s="69"/>
      <c r="Q282" s="69"/>
      <c r="R282" s="69"/>
      <c r="S282" s="69"/>
    </row>
    <row r="283" spans="2:19" s="70" customFormat="1" ht="13.15">
      <c r="B283" s="84">
        <v>35339</v>
      </c>
      <c r="C283" s="70">
        <v>5.91</v>
      </c>
      <c r="D283" s="70">
        <v>6.27</v>
      </c>
      <c r="E283" s="70">
        <v>6.42</v>
      </c>
      <c r="F283" s="70">
        <v>6.53</v>
      </c>
      <c r="G283" s="70">
        <v>6.9</v>
      </c>
      <c r="M283" s="69"/>
      <c r="N283" s="69"/>
      <c r="O283" s="69"/>
      <c r="P283" s="69"/>
      <c r="Q283" s="69"/>
      <c r="R283" s="69"/>
      <c r="S283" s="69"/>
    </row>
    <row r="284" spans="2:19" s="70" customFormat="1" ht="13.15">
      <c r="B284" s="84">
        <v>35370</v>
      </c>
      <c r="C284" s="70">
        <v>5.7</v>
      </c>
      <c r="D284" s="70">
        <v>5.97</v>
      </c>
      <c r="E284" s="70">
        <v>6.1</v>
      </c>
      <c r="F284" s="70">
        <v>6.2</v>
      </c>
      <c r="G284" s="70">
        <v>6.58</v>
      </c>
      <c r="M284" s="69"/>
      <c r="N284" s="69"/>
      <c r="O284" s="69"/>
      <c r="P284" s="69"/>
      <c r="Q284" s="69"/>
      <c r="R284" s="69"/>
      <c r="S284" s="69"/>
    </row>
    <row r="285" spans="2:19" s="70" customFormat="1" ht="13.15">
      <c r="B285" s="84">
        <v>35400</v>
      </c>
      <c r="C285" s="70">
        <v>5.78</v>
      </c>
      <c r="D285" s="70">
        <v>6.07</v>
      </c>
      <c r="E285" s="70">
        <v>6.2</v>
      </c>
      <c r="F285" s="70">
        <v>6.3</v>
      </c>
      <c r="G285" s="70">
        <v>6.65</v>
      </c>
      <c r="M285" s="69"/>
      <c r="N285" s="69"/>
      <c r="O285" s="69"/>
      <c r="P285" s="69"/>
      <c r="Q285" s="69"/>
      <c r="R285" s="69"/>
      <c r="S285" s="69"/>
    </row>
    <row r="286" spans="2:19" s="70" customFormat="1" ht="13.15">
      <c r="B286" s="84">
        <v>35431</v>
      </c>
      <c r="C286" s="70">
        <v>6.01</v>
      </c>
      <c r="D286" s="70">
        <v>6.33</v>
      </c>
      <c r="E286" s="70">
        <v>6.47</v>
      </c>
      <c r="F286" s="70">
        <v>6.58</v>
      </c>
      <c r="G286" s="70">
        <v>6.91</v>
      </c>
      <c r="M286" s="69"/>
      <c r="N286" s="69"/>
      <c r="O286" s="69"/>
      <c r="P286" s="69"/>
      <c r="Q286" s="69"/>
      <c r="R286" s="69"/>
      <c r="S286" s="69"/>
    </row>
    <row r="287" spans="2:19" s="70" customFormat="1" ht="13.15">
      <c r="B287" s="84">
        <v>35462</v>
      </c>
      <c r="C287" s="70">
        <v>5.9</v>
      </c>
      <c r="D287" s="70">
        <v>6.2</v>
      </c>
      <c r="E287" s="70">
        <v>6.32</v>
      </c>
      <c r="F287" s="70">
        <v>6.42</v>
      </c>
      <c r="G287" s="70">
        <v>6.77</v>
      </c>
      <c r="M287" s="69"/>
      <c r="N287" s="69"/>
      <c r="O287" s="69"/>
      <c r="P287" s="69"/>
      <c r="Q287" s="69"/>
      <c r="R287" s="69"/>
      <c r="S287" s="69"/>
    </row>
    <row r="288" spans="2:19" s="70" customFormat="1" ht="13.15">
      <c r="B288" s="84">
        <v>35490</v>
      </c>
      <c r="C288" s="70">
        <v>6.22</v>
      </c>
      <c r="D288" s="70">
        <v>6.54</v>
      </c>
      <c r="E288" s="70">
        <v>6.65</v>
      </c>
      <c r="F288" s="70">
        <v>6.69</v>
      </c>
      <c r="G288" s="70">
        <v>7.05</v>
      </c>
      <c r="M288" s="69"/>
      <c r="N288" s="69"/>
      <c r="O288" s="69"/>
      <c r="P288" s="69"/>
      <c r="Q288" s="69"/>
      <c r="R288" s="69"/>
      <c r="S288" s="69"/>
    </row>
    <row r="289" spans="2:19" s="70" customFormat="1" ht="13.15">
      <c r="B289" s="84">
        <v>35521</v>
      </c>
      <c r="C289" s="70">
        <v>6.45</v>
      </c>
      <c r="D289" s="70">
        <v>6.76</v>
      </c>
      <c r="E289" s="70">
        <v>6.86</v>
      </c>
      <c r="F289" s="70">
        <v>6.89</v>
      </c>
      <c r="G289" s="70">
        <v>7.2</v>
      </c>
      <c r="M289" s="69"/>
      <c r="N289" s="69"/>
      <c r="O289" s="69"/>
      <c r="P289" s="69"/>
      <c r="Q289" s="69"/>
      <c r="R289" s="69"/>
      <c r="S289" s="69"/>
    </row>
    <row r="290" spans="2:19" s="70" customFormat="1" ht="13.15">
      <c r="B290" s="84">
        <v>35551</v>
      </c>
      <c r="C290" s="70">
        <v>6.28</v>
      </c>
      <c r="D290" s="70">
        <v>6.57</v>
      </c>
      <c r="E290" s="70">
        <v>6.66</v>
      </c>
      <c r="F290" s="70">
        <v>6.71</v>
      </c>
      <c r="G290" s="70">
        <v>7.02</v>
      </c>
      <c r="M290" s="69"/>
      <c r="N290" s="69"/>
      <c r="O290" s="69"/>
      <c r="P290" s="69"/>
      <c r="Q290" s="69"/>
      <c r="R290" s="69"/>
      <c r="S290" s="69"/>
    </row>
    <row r="291" spans="2:19" s="70" customFormat="1" ht="13.15">
      <c r="B291" s="84">
        <v>35582</v>
      </c>
      <c r="C291" s="70">
        <v>6.09</v>
      </c>
      <c r="D291" s="70">
        <v>6.38</v>
      </c>
      <c r="E291" s="70">
        <v>6.46</v>
      </c>
      <c r="F291" s="70">
        <v>6.49</v>
      </c>
      <c r="G291" s="70">
        <v>6.84</v>
      </c>
      <c r="M291" s="69"/>
      <c r="N291" s="69"/>
      <c r="O291" s="69"/>
      <c r="P291" s="69"/>
      <c r="Q291" s="69"/>
      <c r="R291" s="69"/>
      <c r="S291" s="69"/>
    </row>
    <row r="292" spans="2:19" s="70" customFormat="1" ht="13.15">
      <c r="B292" s="84">
        <v>35612</v>
      </c>
      <c r="C292" s="70">
        <v>5.89</v>
      </c>
      <c r="D292" s="70">
        <v>6.12</v>
      </c>
      <c r="E292" s="70">
        <v>6.2</v>
      </c>
      <c r="F292" s="70">
        <v>6.22</v>
      </c>
      <c r="G292" s="70">
        <v>6.56</v>
      </c>
      <c r="M292" s="69"/>
      <c r="N292" s="69"/>
      <c r="O292" s="69"/>
      <c r="P292" s="69"/>
      <c r="Q292" s="69"/>
      <c r="R292" s="69"/>
      <c r="S292" s="69"/>
    </row>
    <row r="293" spans="2:19" s="70" customFormat="1" ht="13.15">
      <c r="B293" s="84">
        <v>35643</v>
      </c>
      <c r="C293" s="70">
        <v>5.94</v>
      </c>
      <c r="D293" s="70">
        <v>6.16</v>
      </c>
      <c r="E293" s="70">
        <v>6.29</v>
      </c>
      <c r="F293" s="70">
        <v>6.3</v>
      </c>
      <c r="G293" s="70">
        <v>6.65</v>
      </c>
      <c r="M293" s="69"/>
      <c r="N293" s="69"/>
      <c r="O293" s="69"/>
      <c r="P293" s="69"/>
      <c r="Q293" s="69"/>
      <c r="R293" s="69"/>
      <c r="S293" s="69"/>
    </row>
    <row r="294" spans="2:19" s="70" customFormat="1" ht="13.15">
      <c r="B294" s="84">
        <v>35674</v>
      </c>
      <c r="C294" s="70">
        <v>5.88</v>
      </c>
      <c r="D294" s="70">
        <v>6.11</v>
      </c>
      <c r="E294" s="70">
        <v>6.2</v>
      </c>
      <c r="F294" s="70">
        <v>6.21</v>
      </c>
      <c r="G294" s="70">
        <v>6.56</v>
      </c>
      <c r="M294" s="69"/>
      <c r="N294" s="69"/>
      <c r="O294" s="69"/>
      <c r="P294" s="69"/>
      <c r="Q294" s="69"/>
      <c r="R294" s="69"/>
      <c r="S294" s="69"/>
    </row>
    <row r="295" spans="2:19" s="70" customFormat="1" ht="13.15">
      <c r="B295" s="84">
        <v>35704</v>
      </c>
      <c r="C295" s="70">
        <v>5.77</v>
      </c>
      <c r="D295" s="70">
        <v>5.93</v>
      </c>
      <c r="E295" s="70">
        <v>6.05</v>
      </c>
      <c r="F295" s="70">
        <v>6.03</v>
      </c>
      <c r="G295" s="70">
        <v>6.38</v>
      </c>
      <c r="M295" s="69"/>
      <c r="N295" s="69"/>
      <c r="O295" s="69"/>
      <c r="P295" s="69"/>
      <c r="Q295" s="69"/>
      <c r="R295" s="69"/>
      <c r="S295" s="69"/>
    </row>
    <row r="296" spans="2:19" s="70" customFormat="1" ht="13.15">
      <c r="B296" s="84">
        <v>35735</v>
      </c>
      <c r="C296" s="70">
        <v>5.71</v>
      </c>
      <c r="D296" s="70">
        <v>5.8</v>
      </c>
      <c r="E296" s="70">
        <v>5.9</v>
      </c>
      <c r="F296" s="70">
        <v>5.88</v>
      </c>
      <c r="G296" s="70">
        <v>6.2</v>
      </c>
      <c r="M296" s="69"/>
      <c r="N296" s="69"/>
      <c r="O296" s="69"/>
      <c r="P296" s="69"/>
      <c r="Q296" s="69"/>
      <c r="R296" s="69"/>
      <c r="S296" s="69"/>
    </row>
    <row r="297" spans="2:19" s="70" customFormat="1" ht="13.15">
      <c r="B297" s="84">
        <v>35765</v>
      </c>
      <c r="C297" s="70">
        <v>5.72</v>
      </c>
      <c r="D297" s="70">
        <v>5.77</v>
      </c>
      <c r="E297" s="70">
        <v>5.83</v>
      </c>
      <c r="F297" s="70">
        <v>5.81</v>
      </c>
      <c r="G297" s="70">
        <v>6.07</v>
      </c>
      <c r="M297" s="69"/>
      <c r="N297" s="69"/>
      <c r="O297" s="69"/>
      <c r="P297" s="69"/>
      <c r="Q297" s="69"/>
      <c r="R297" s="69"/>
      <c r="S297" s="69"/>
    </row>
    <row r="298" spans="2:19" s="70" customFormat="1" ht="13.15">
      <c r="B298" s="84">
        <v>35796</v>
      </c>
      <c r="C298" s="70">
        <v>5.36</v>
      </c>
      <c r="D298" s="70">
        <v>5.42</v>
      </c>
      <c r="E298" s="70">
        <v>5.53</v>
      </c>
      <c r="F298" s="70">
        <v>5.54</v>
      </c>
      <c r="G298" s="70">
        <v>5.88</v>
      </c>
      <c r="M298" s="69"/>
      <c r="N298" s="69"/>
      <c r="O298" s="69"/>
      <c r="P298" s="69"/>
      <c r="Q298" s="69"/>
      <c r="R298" s="69"/>
      <c r="S298" s="69"/>
    </row>
    <row r="299" spans="2:19" s="70" customFormat="1" ht="13.15">
      <c r="B299" s="84">
        <v>35827</v>
      </c>
      <c r="C299" s="70">
        <v>5.42</v>
      </c>
      <c r="D299" s="70">
        <v>5.49</v>
      </c>
      <c r="E299" s="70">
        <v>5.6</v>
      </c>
      <c r="F299" s="70">
        <v>5.57</v>
      </c>
      <c r="G299" s="70">
        <v>5.96</v>
      </c>
      <c r="M299" s="69"/>
      <c r="N299" s="69"/>
      <c r="O299" s="69"/>
      <c r="P299" s="69"/>
      <c r="Q299" s="69"/>
      <c r="R299" s="69"/>
      <c r="S299" s="69"/>
    </row>
    <row r="300" spans="2:19" s="70" customFormat="1" ht="13.15">
      <c r="B300" s="84">
        <v>35855</v>
      </c>
      <c r="C300" s="70">
        <v>5.56</v>
      </c>
      <c r="D300" s="70">
        <v>5.61</v>
      </c>
      <c r="E300" s="70">
        <v>5.71</v>
      </c>
      <c r="F300" s="70">
        <v>5.65</v>
      </c>
      <c r="G300" s="70">
        <v>6.01</v>
      </c>
      <c r="M300" s="69"/>
      <c r="N300" s="69"/>
      <c r="O300" s="69"/>
      <c r="P300" s="69"/>
      <c r="Q300" s="69"/>
      <c r="R300" s="69"/>
      <c r="S300" s="69"/>
    </row>
    <row r="301" spans="2:19" s="70" customFormat="1" ht="13.15">
      <c r="B301" s="84">
        <v>35886</v>
      </c>
      <c r="C301" s="70">
        <v>5.56</v>
      </c>
      <c r="D301" s="70">
        <v>5.61</v>
      </c>
      <c r="E301" s="70">
        <v>5.7</v>
      </c>
      <c r="F301" s="70">
        <v>5.64</v>
      </c>
      <c r="G301" s="70">
        <v>6</v>
      </c>
      <c r="M301" s="69"/>
      <c r="N301" s="69"/>
      <c r="O301" s="69"/>
      <c r="P301" s="69"/>
      <c r="Q301" s="69"/>
      <c r="R301" s="69"/>
      <c r="S301" s="69"/>
    </row>
    <row r="302" spans="2:19" s="70" customFormat="1" ht="13.15">
      <c r="B302" s="84">
        <v>35916</v>
      </c>
      <c r="C302" s="70">
        <v>5.59</v>
      </c>
      <c r="D302" s="70">
        <v>5.63</v>
      </c>
      <c r="E302" s="70">
        <v>5.72</v>
      </c>
      <c r="F302" s="70">
        <v>5.65</v>
      </c>
      <c r="G302" s="70">
        <v>6.01</v>
      </c>
      <c r="M302" s="69"/>
      <c r="N302" s="69"/>
      <c r="O302" s="69"/>
      <c r="P302" s="69"/>
      <c r="Q302" s="69"/>
      <c r="R302" s="69"/>
      <c r="S302" s="69"/>
    </row>
    <row r="303" spans="2:19" s="70" customFormat="1" ht="13.15">
      <c r="B303" s="84">
        <v>35947</v>
      </c>
      <c r="C303" s="70">
        <v>5.52</v>
      </c>
      <c r="D303" s="70">
        <v>5.52</v>
      </c>
      <c r="E303" s="70">
        <v>5.56</v>
      </c>
      <c r="F303" s="70">
        <v>5.5</v>
      </c>
      <c r="G303" s="70">
        <v>5.8</v>
      </c>
      <c r="M303" s="69"/>
      <c r="N303" s="69"/>
      <c r="O303" s="69"/>
      <c r="P303" s="69"/>
      <c r="Q303" s="69"/>
      <c r="R303" s="69"/>
      <c r="S303" s="69"/>
    </row>
    <row r="304" spans="2:19" s="70" customFormat="1" ht="13.15">
      <c r="B304" s="84">
        <v>35977</v>
      </c>
      <c r="C304" s="70">
        <v>5.46</v>
      </c>
      <c r="D304" s="70">
        <v>5.46</v>
      </c>
      <c r="E304" s="70">
        <v>5.52</v>
      </c>
      <c r="F304" s="70">
        <v>5.46</v>
      </c>
      <c r="G304" s="70">
        <v>5.78</v>
      </c>
      <c r="M304" s="69"/>
      <c r="N304" s="69"/>
      <c r="O304" s="69"/>
      <c r="P304" s="69"/>
      <c r="Q304" s="69"/>
      <c r="R304" s="69"/>
      <c r="S304" s="69"/>
    </row>
    <row r="305" spans="2:19" s="70" customFormat="1" ht="13.15">
      <c r="B305" s="84">
        <v>36008</v>
      </c>
      <c r="C305" s="70">
        <v>5.27</v>
      </c>
      <c r="D305" s="70">
        <v>5.27</v>
      </c>
      <c r="E305" s="70">
        <v>5.36</v>
      </c>
      <c r="F305" s="70">
        <v>5.34</v>
      </c>
      <c r="G305" s="70">
        <v>5.66</v>
      </c>
      <c r="M305" s="69"/>
      <c r="N305" s="69"/>
      <c r="O305" s="69"/>
      <c r="P305" s="69"/>
      <c r="Q305" s="69"/>
      <c r="R305" s="69"/>
      <c r="S305" s="69"/>
    </row>
    <row r="306" spans="2:19" s="70" customFormat="1" ht="13.15">
      <c r="B306" s="84">
        <v>36039</v>
      </c>
      <c r="C306" s="70">
        <v>4.67</v>
      </c>
      <c r="D306" s="70">
        <v>4.62</v>
      </c>
      <c r="E306" s="70">
        <v>4.76</v>
      </c>
      <c r="F306" s="70">
        <v>4.8099999999999996</v>
      </c>
      <c r="G306" s="70">
        <v>5.38</v>
      </c>
      <c r="M306" s="69"/>
      <c r="N306" s="69"/>
      <c r="O306" s="69"/>
      <c r="P306" s="69"/>
      <c r="Q306" s="69"/>
      <c r="R306" s="69"/>
      <c r="S306" s="69"/>
    </row>
    <row r="307" spans="2:19" s="70" customFormat="1" ht="13.15">
      <c r="B307" s="84">
        <v>36069</v>
      </c>
      <c r="C307" s="70">
        <v>4.09</v>
      </c>
      <c r="D307" s="70">
        <v>4.18</v>
      </c>
      <c r="E307" s="70">
        <v>4.46</v>
      </c>
      <c r="F307" s="70">
        <v>4.53</v>
      </c>
      <c r="G307" s="70">
        <v>5.3</v>
      </c>
      <c r="M307" s="69"/>
      <c r="N307" s="69"/>
      <c r="O307" s="69"/>
      <c r="P307" s="69"/>
      <c r="Q307" s="69"/>
      <c r="R307" s="69"/>
      <c r="S307" s="69"/>
    </row>
    <row r="308" spans="2:19" s="70" customFormat="1" ht="13.15">
      <c r="B308" s="84">
        <v>36100</v>
      </c>
      <c r="C308" s="70">
        <v>4.54</v>
      </c>
      <c r="D308" s="70">
        <v>4.54</v>
      </c>
      <c r="E308" s="70">
        <v>4.78</v>
      </c>
      <c r="F308" s="70">
        <v>4.83</v>
      </c>
      <c r="G308" s="70">
        <v>5.48</v>
      </c>
      <c r="M308" s="69"/>
      <c r="N308" s="69"/>
      <c r="O308" s="69"/>
      <c r="P308" s="69"/>
      <c r="Q308" s="69"/>
      <c r="R308" s="69"/>
      <c r="S308" s="69"/>
    </row>
    <row r="309" spans="2:19" s="70" customFormat="1" ht="13.15">
      <c r="B309" s="84">
        <v>36130</v>
      </c>
      <c r="C309" s="70">
        <v>4.51</v>
      </c>
      <c r="D309" s="70">
        <v>4.45</v>
      </c>
      <c r="E309" s="70">
        <v>4.6500000000000004</v>
      </c>
      <c r="F309" s="70">
        <v>4.6500000000000004</v>
      </c>
      <c r="G309" s="70">
        <v>5.36</v>
      </c>
      <c r="M309" s="69"/>
      <c r="N309" s="69"/>
      <c r="O309" s="69"/>
      <c r="P309" s="69"/>
      <c r="Q309" s="69"/>
      <c r="R309" s="69"/>
      <c r="S309" s="69"/>
    </row>
    <row r="310" spans="2:19" s="70" customFormat="1" ht="13.15">
      <c r="B310" s="84">
        <v>36161</v>
      </c>
      <c r="C310" s="70">
        <v>4.62</v>
      </c>
      <c r="D310" s="70">
        <v>4.5999999999999996</v>
      </c>
      <c r="E310" s="70">
        <v>4.8</v>
      </c>
      <c r="F310" s="70">
        <v>4.72</v>
      </c>
      <c r="G310" s="70">
        <v>5.45</v>
      </c>
      <c r="M310" s="69"/>
      <c r="N310" s="69"/>
      <c r="O310" s="69"/>
      <c r="P310" s="69"/>
      <c r="Q310" s="69"/>
      <c r="R310" s="69"/>
      <c r="S310" s="69"/>
    </row>
    <row r="311" spans="2:19" s="70" customFormat="1" ht="13.15">
      <c r="B311" s="84">
        <v>36192</v>
      </c>
      <c r="C311" s="70">
        <v>4.88</v>
      </c>
      <c r="D311" s="70">
        <v>4.91</v>
      </c>
      <c r="E311" s="70">
        <v>5.0999999999999996</v>
      </c>
      <c r="F311" s="70">
        <v>5</v>
      </c>
      <c r="G311" s="70">
        <v>5.66</v>
      </c>
      <c r="M311" s="69"/>
      <c r="N311" s="69"/>
      <c r="O311" s="69"/>
      <c r="P311" s="69"/>
      <c r="Q311" s="69"/>
      <c r="R311" s="69"/>
      <c r="S311" s="69"/>
    </row>
    <row r="312" spans="2:19" s="70" customFormat="1" ht="13.15">
      <c r="B312" s="84">
        <v>36220</v>
      </c>
      <c r="C312" s="70">
        <v>5.05</v>
      </c>
      <c r="D312" s="70">
        <v>5.14</v>
      </c>
      <c r="E312" s="70">
        <v>5.36</v>
      </c>
      <c r="F312" s="70">
        <v>5.23</v>
      </c>
      <c r="G312" s="70">
        <v>5.87</v>
      </c>
      <c r="M312" s="69"/>
      <c r="N312" s="69"/>
      <c r="O312" s="69"/>
      <c r="P312" s="69"/>
      <c r="Q312" s="69"/>
      <c r="R312" s="69"/>
      <c r="S312" s="69"/>
    </row>
    <row r="313" spans="2:19" s="70" customFormat="1" ht="13.15">
      <c r="B313" s="84">
        <v>36251</v>
      </c>
      <c r="C313" s="70">
        <v>4.9800000000000004</v>
      </c>
      <c r="D313" s="70">
        <v>5.08</v>
      </c>
      <c r="E313" s="70">
        <v>5.28</v>
      </c>
      <c r="F313" s="70">
        <v>5.18</v>
      </c>
      <c r="G313" s="70">
        <v>5.82</v>
      </c>
      <c r="M313" s="69"/>
      <c r="N313" s="69"/>
      <c r="O313" s="69"/>
      <c r="P313" s="69"/>
      <c r="Q313" s="69"/>
      <c r="R313" s="69"/>
      <c r="S313" s="69"/>
    </row>
    <row r="314" spans="2:19" s="70" customFormat="1" ht="13.15">
      <c r="B314" s="84">
        <v>36281</v>
      </c>
      <c r="C314" s="70">
        <v>5.25</v>
      </c>
      <c r="D314" s="70">
        <v>5.44</v>
      </c>
      <c r="E314" s="70">
        <v>5.64</v>
      </c>
      <c r="F314" s="70">
        <v>5.54</v>
      </c>
      <c r="G314" s="70">
        <v>6.08</v>
      </c>
      <c r="M314" s="69"/>
      <c r="N314" s="69"/>
      <c r="O314" s="69"/>
      <c r="P314" s="69"/>
      <c r="Q314" s="69"/>
      <c r="R314" s="69"/>
      <c r="S314" s="69"/>
    </row>
    <row r="315" spans="2:19" s="70" customFormat="1" ht="13.15">
      <c r="B315" s="84">
        <v>36312</v>
      </c>
      <c r="C315" s="70">
        <v>5.62</v>
      </c>
      <c r="D315" s="70">
        <v>5.81</v>
      </c>
      <c r="E315" s="70">
        <v>6.05</v>
      </c>
      <c r="F315" s="70">
        <v>5.9</v>
      </c>
      <c r="G315" s="70">
        <v>6.36</v>
      </c>
      <c r="M315" s="69"/>
      <c r="N315" s="69"/>
      <c r="O315" s="69"/>
      <c r="P315" s="69"/>
      <c r="Q315" s="69"/>
      <c r="R315" s="69"/>
      <c r="S315" s="69"/>
    </row>
    <row r="316" spans="2:19" s="70" customFormat="1" ht="13.15">
      <c r="B316" s="84">
        <v>36342</v>
      </c>
      <c r="C316" s="70">
        <v>5.55</v>
      </c>
      <c r="D316" s="70">
        <v>5.68</v>
      </c>
      <c r="E316" s="70">
        <v>5.94</v>
      </c>
      <c r="F316" s="70">
        <v>5.79</v>
      </c>
      <c r="G316" s="70">
        <v>6.28</v>
      </c>
      <c r="M316" s="69"/>
      <c r="N316" s="69"/>
      <c r="O316" s="69"/>
      <c r="P316" s="69"/>
      <c r="Q316" s="69"/>
      <c r="R316" s="69"/>
      <c r="S316" s="69"/>
    </row>
    <row r="317" spans="2:19" s="70" customFormat="1" ht="13.15">
      <c r="B317" s="84">
        <v>36373</v>
      </c>
      <c r="C317" s="70">
        <v>5.68</v>
      </c>
      <c r="D317" s="70">
        <v>5.84</v>
      </c>
      <c r="E317" s="70">
        <v>6.15</v>
      </c>
      <c r="F317" s="70">
        <v>5.94</v>
      </c>
      <c r="G317" s="70">
        <v>6.43</v>
      </c>
      <c r="M317" s="69"/>
      <c r="N317" s="69"/>
      <c r="O317" s="69"/>
      <c r="P317" s="69"/>
      <c r="Q317" s="69"/>
      <c r="R317" s="69"/>
      <c r="S317" s="69"/>
    </row>
    <row r="318" spans="2:19" s="70" customFormat="1" ht="13.15">
      <c r="B318" s="84">
        <v>36404</v>
      </c>
      <c r="C318" s="70">
        <v>5.66</v>
      </c>
      <c r="D318" s="70">
        <v>5.8</v>
      </c>
      <c r="E318" s="70">
        <v>6.12</v>
      </c>
      <c r="F318" s="70">
        <v>5.92</v>
      </c>
      <c r="G318" s="70">
        <v>6.5</v>
      </c>
      <c r="M318" s="69"/>
      <c r="N318" s="69"/>
      <c r="O318" s="69"/>
      <c r="P318" s="69"/>
      <c r="Q318" s="69"/>
      <c r="R318" s="69"/>
      <c r="S318" s="69"/>
    </row>
    <row r="319" spans="2:19" s="70" customFormat="1" ht="13.15">
      <c r="B319" s="84">
        <v>36434</v>
      </c>
      <c r="C319" s="70">
        <v>5.86</v>
      </c>
      <c r="D319" s="70">
        <v>6.03</v>
      </c>
      <c r="E319" s="70">
        <v>6.33</v>
      </c>
      <c r="F319" s="70">
        <v>6.11</v>
      </c>
      <c r="G319" s="70">
        <v>6.66</v>
      </c>
      <c r="M319" s="69"/>
      <c r="N319" s="69"/>
      <c r="O319" s="69"/>
      <c r="P319" s="69"/>
      <c r="Q319" s="69"/>
      <c r="R319" s="69"/>
      <c r="S319" s="69"/>
    </row>
    <row r="320" spans="2:19" s="70" customFormat="1" ht="13.15">
      <c r="B320" s="84">
        <v>36465</v>
      </c>
      <c r="C320" s="70">
        <v>5.86</v>
      </c>
      <c r="D320" s="70">
        <v>5.97</v>
      </c>
      <c r="E320" s="70">
        <v>6.17</v>
      </c>
      <c r="F320" s="70">
        <v>6.03</v>
      </c>
      <c r="G320" s="70">
        <v>6.48</v>
      </c>
      <c r="M320" s="69"/>
      <c r="N320" s="69"/>
      <c r="O320" s="69"/>
      <c r="P320" s="69"/>
      <c r="Q320" s="69"/>
      <c r="R320" s="69"/>
      <c r="S320" s="69"/>
    </row>
    <row r="321" spans="2:19" s="70" customFormat="1" ht="13.15">
      <c r="B321" s="84">
        <v>36495</v>
      </c>
      <c r="C321" s="70">
        <v>6.1</v>
      </c>
      <c r="D321" s="70">
        <v>6.19</v>
      </c>
      <c r="E321" s="70">
        <v>6.38</v>
      </c>
      <c r="F321" s="70">
        <v>6.28</v>
      </c>
      <c r="G321" s="70">
        <v>6.69</v>
      </c>
      <c r="M321" s="69"/>
      <c r="N321" s="69"/>
      <c r="O321" s="69"/>
      <c r="P321" s="69"/>
      <c r="Q321" s="69"/>
      <c r="R321" s="69"/>
      <c r="S321" s="69"/>
    </row>
    <row r="322" spans="2:19" s="70" customFormat="1" ht="13.15">
      <c r="B322" s="84">
        <v>36526</v>
      </c>
      <c r="C322" s="70">
        <v>6.44</v>
      </c>
      <c r="D322" s="70">
        <v>6.58</v>
      </c>
      <c r="E322" s="70">
        <v>6.7</v>
      </c>
      <c r="F322" s="70">
        <v>6.66</v>
      </c>
      <c r="G322" s="70">
        <v>6.86</v>
      </c>
      <c r="M322" s="69"/>
      <c r="N322" s="69"/>
      <c r="O322" s="69"/>
      <c r="P322" s="69"/>
      <c r="Q322" s="69"/>
      <c r="R322" s="69"/>
      <c r="S322" s="69"/>
    </row>
    <row r="323" spans="2:19" s="70" customFormat="1" ht="13.15">
      <c r="B323" s="84">
        <v>36557</v>
      </c>
      <c r="C323" s="70">
        <v>6.61</v>
      </c>
      <c r="D323" s="70">
        <v>6.68</v>
      </c>
      <c r="E323" s="70">
        <v>6.72</v>
      </c>
      <c r="F323" s="70">
        <v>6.52</v>
      </c>
      <c r="G323" s="70">
        <v>6.54</v>
      </c>
      <c r="M323" s="69"/>
      <c r="N323" s="69"/>
      <c r="O323" s="69"/>
      <c r="P323" s="69"/>
      <c r="Q323" s="69"/>
      <c r="R323" s="69"/>
      <c r="S323" s="69"/>
    </row>
    <row r="324" spans="2:19" s="70" customFormat="1" ht="13.15">
      <c r="B324" s="84">
        <v>36586</v>
      </c>
      <c r="C324" s="70">
        <v>6.53</v>
      </c>
      <c r="D324" s="70">
        <v>6.5</v>
      </c>
      <c r="E324" s="70">
        <v>6.51</v>
      </c>
      <c r="F324" s="70">
        <v>6.26</v>
      </c>
      <c r="G324" s="70">
        <v>6.38</v>
      </c>
      <c r="M324" s="69"/>
      <c r="N324" s="69"/>
      <c r="O324" s="69"/>
      <c r="P324" s="69"/>
      <c r="Q324" s="69"/>
      <c r="R324" s="69"/>
      <c r="S324" s="69"/>
    </row>
    <row r="325" spans="2:19" s="70" customFormat="1" ht="13.15">
      <c r="B325" s="84">
        <v>36617</v>
      </c>
      <c r="C325" s="70">
        <v>6.4</v>
      </c>
      <c r="D325" s="70">
        <v>6.26</v>
      </c>
      <c r="E325" s="70">
        <v>6.27</v>
      </c>
      <c r="F325" s="70">
        <v>5.99</v>
      </c>
      <c r="G325" s="70">
        <v>6.18</v>
      </c>
      <c r="M325" s="69"/>
      <c r="N325" s="69"/>
      <c r="O325" s="69"/>
      <c r="P325" s="69"/>
      <c r="Q325" s="69"/>
      <c r="R325" s="69"/>
      <c r="S325" s="69"/>
    </row>
    <row r="326" spans="2:19" s="70" customFormat="1" ht="13.15">
      <c r="B326" s="84">
        <v>36647</v>
      </c>
      <c r="C326" s="70">
        <v>6.81</v>
      </c>
      <c r="D326" s="70">
        <v>6.69</v>
      </c>
      <c r="E326" s="70">
        <v>6.69</v>
      </c>
      <c r="F326" s="70">
        <v>6.44</v>
      </c>
      <c r="G326" s="70">
        <v>6.55</v>
      </c>
      <c r="M326" s="69"/>
      <c r="N326" s="69"/>
      <c r="O326" s="69"/>
      <c r="P326" s="69"/>
      <c r="Q326" s="69"/>
      <c r="R326" s="69"/>
      <c r="S326" s="69"/>
    </row>
    <row r="327" spans="2:19" s="70" customFormat="1" ht="13.15">
      <c r="B327" s="84">
        <v>36678</v>
      </c>
      <c r="C327" s="70">
        <v>6.48</v>
      </c>
      <c r="D327" s="70">
        <v>6.3</v>
      </c>
      <c r="E327" s="70">
        <v>6.33</v>
      </c>
      <c r="F327" s="70">
        <v>6.1</v>
      </c>
      <c r="G327" s="70">
        <v>6.28</v>
      </c>
      <c r="M327" s="69"/>
      <c r="N327" s="69"/>
      <c r="O327" s="69"/>
      <c r="P327" s="69"/>
      <c r="Q327" s="69"/>
      <c r="R327" s="69"/>
      <c r="S327" s="69"/>
    </row>
    <row r="328" spans="2:19" s="70" customFormat="1" ht="13.15">
      <c r="B328" s="84">
        <v>36708</v>
      </c>
      <c r="C328" s="70">
        <v>6.34</v>
      </c>
      <c r="D328" s="70">
        <v>6.18</v>
      </c>
      <c r="E328" s="70">
        <v>6.22</v>
      </c>
      <c r="F328" s="70">
        <v>6.05</v>
      </c>
      <c r="G328" s="70">
        <v>6.2</v>
      </c>
      <c r="M328" s="69"/>
      <c r="N328" s="69"/>
      <c r="O328" s="69"/>
      <c r="P328" s="69"/>
      <c r="Q328" s="69"/>
      <c r="R328" s="69"/>
      <c r="S328" s="69"/>
    </row>
    <row r="329" spans="2:19" s="70" customFormat="1" ht="13.15">
      <c r="B329" s="84">
        <v>36739</v>
      </c>
      <c r="C329" s="70">
        <v>6.23</v>
      </c>
      <c r="D329" s="70">
        <v>6.06</v>
      </c>
      <c r="E329" s="70">
        <v>6.05</v>
      </c>
      <c r="F329" s="70">
        <v>5.83</v>
      </c>
      <c r="G329" s="70">
        <v>6.02</v>
      </c>
      <c r="M329" s="69"/>
      <c r="N329" s="69"/>
      <c r="O329" s="69"/>
      <c r="P329" s="69"/>
      <c r="Q329" s="69"/>
      <c r="R329" s="69"/>
      <c r="S329" s="69"/>
    </row>
    <row r="330" spans="2:19" s="70" customFormat="1" ht="13.15">
      <c r="B330" s="84">
        <v>36770</v>
      </c>
      <c r="C330" s="70">
        <v>6.08</v>
      </c>
      <c r="D330" s="70">
        <v>5.93</v>
      </c>
      <c r="E330" s="70">
        <v>5.98</v>
      </c>
      <c r="F330" s="70">
        <v>5.8</v>
      </c>
      <c r="G330" s="70">
        <v>6.09</v>
      </c>
      <c r="M330" s="69"/>
      <c r="N330" s="69"/>
      <c r="O330" s="69"/>
      <c r="P330" s="69"/>
      <c r="Q330" s="69"/>
      <c r="R330" s="69"/>
      <c r="S330" s="69"/>
    </row>
    <row r="331" spans="2:19" s="70" customFormat="1" ht="13.15">
      <c r="B331" s="84">
        <v>36800</v>
      </c>
      <c r="C331" s="70">
        <v>5.91</v>
      </c>
      <c r="D331" s="70">
        <v>5.78</v>
      </c>
      <c r="E331" s="70">
        <v>5.84</v>
      </c>
      <c r="F331" s="70">
        <v>5.74</v>
      </c>
      <c r="G331" s="70">
        <v>6.04</v>
      </c>
      <c r="M331" s="69"/>
      <c r="N331" s="69"/>
      <c r="O331" s="69"/>
      <c r="P331" s="69"/>
      <c r="Q331" s="69"/>
      <c r="R331" s="69"/>
      <c r="S331" s="69"/>
    </row>
    <row r="332" spans="2:19" s="70" customFormat="1" ht="13.15">
      <c r="B332" s="84">
        <v>36831</v>
      </c>
      <c r="C332" s="70">
        <v>5.88</v>
      </c>
      <c r="D332" s="70">
        <v>5.7</v>
      </c>
      <c r="E332" s="70">
        <v>5.78</v>
      </c>
      <c r="F332" s="70">
        <v>5.72</v>
      </c>
      <c r="G332" s="70">
        <v>5.98</v>
      </c>
      <c r="M332" s="69"/>
      <c r="N332" s="69"/>
      <c r="O332" s="69"/>
      <c r="P332" s="69"/>
      <c r="Q332" s="69"/>
      <c r="R332" s="69"/>
      <c r="S332" s="69"/>
    </row>
    <row r="333" spans="2:19" s="70" customFormat="1" ht="13.15">
      <c r="B333" s="84">
        <v>36861</v>
      </c>
      <c r="C333" s="70">
        <v>5.35</v>
      </c>
      <c r="D333" s="70">
        <v>5.17</v>
      </c>
      <c r="E333" s="70">
        <v>5.28</v>
      </c>
      <c r="F333" s="70">
        <v>5.24</v>
      </c>
      <c r="G333" s="70">
        <v>5.64</v>
      </c>
      <c r="M333" s="69"/>
      <c r="N333" s="69"/>
      <c r="O333" s="69"/>
      <c r="P333" s="69"/>
      <c r="Q333" s="69"/>
      <c r="R333" s="69"/>
      <c r="S333" s="69"/>
    </row>
    <row r="334" spans="2:19" s="70" customFormat="1" ht="13.15">
      <c r="B334" s="84">
        <v>36892</v>
      </c>
      <c r="C334" s="70">
        <v>4.76</v>
      </c>
      <c r="D334" s="70">
        <v>4.8600000000000003</v>
      </c>
      <c r="E334" s="70">
        <v>5.13</v>
      </c>
      <c r="F334" s="70">
        <v>5.16</v>
      </c>
      <c r="G334" s="70">
        <v>5.65</v>
      </c>
      <c r="M334" s="69"/>
      <c r="N334" s="69"/>
      <c r="O334" s="69"/>
      <c r="P334" s="69"/>
      <c r="Q334" s="69"/>
      <c r="R334" s="69"/>
      <c r="S334" s="69"/>
    </row>
    <row r="335" spans="2:19" s="70" customFormat="1" ht="13.15">
      <c r="B335" s="84">
        <v>36923</v>
      </c>
      <c r="C335" s="70">
        <v>4.66</v>
      </c>
      <c r="D335" s="70">
        <v>4.8899999999999997</v>
      </c>
      <c r="E335" s="70">
        <v>5.0999999999999996</v>
      </c>
      <c r="F335" s="70">
        <v>5.0999999999999996</v>
      </c>
      <c r="G335" s="70">
        <v>5.62</v>
      </c>
      <c r="M335" s="69"/>
      <c r="N335" s="69"/>
      <c r="O335" s="69"/>
      <c r="P335" s="69"/>
      <c r="Q335" s="69"/>
      <c r="R335" s="69"/>
      <c r="S335" s="69"/>
    </row>
    <row r="336" spans="2:19" s="70" customFormat="1" ht="13.15">
      <c r="B336" s="84">
        <v>36951</v>
      </c>
      <c r="C336" s="70">
        <v>4.34</v>
      </c>
      <c r="D336" s="70">
        <v>4.6399999999999997</v>
      </c>
      <c r="E336" s="70">
        <v>4.88</v>
      </c>
      <c r="F336" s="70">
        <v>4.8899999999999997</v>
      </c>
      <c r="G336" s="70">
        <v>5.49</v>
      </c>
      <c r="H336" s="70">
        <v>2</v>
      </c>
      <c r="M336" s="69"/>
      <c r="N336" s="69"/>
      <c r="O336" s="69"/>
      <c r="P336" s="69"/>
      <c r="Q336" s="69"/>
      <c r="R336" s="69"/>
      <c r="S336" s="69"/>
    </row>
    <row r="337" spans="2:19" s="70" customFormat="1" ht="13.15">
      <c r="B337" s="84">
        <v>36982</v>
      </c>
      <c r="C337" s="70">
        <v>4.2300000000000004</v>
      </c>
      <c r="D337" s="70">
        <v>4.76</v>
      </c>
      <c r="E337" s="70">
        <v>5.03</v>
      </c>
      <c r="F337" s="70">
        <v>5.14</v>
      </c>
      <c r="G337" s="70">
        <v>5.78</v>
      </c>
      <c r="H337" s="70">
        <v>2</v>
      </c>
      <c r="M337" s="69"/>
      <c r="N337" s="69"/>
      <c r="O337" s="69"/>
      <c r="P337" s="69"/>
      <c r="Q337" s="69"/>
      <c r="R337" s="69"/>
      <c r="S337" s="69"/>
    </row>
    <row r="338" spans="2:19" s="70" customFormat="1" ht="13.15">
      <c r="B338" s="84">
        <v>37012</v>
      </c>
      <c r="C338" s="70">
        <v>4.26</v>
      </c>
      <c r="D338" s="70">
        <v>4.93</v>
      </c>
      <c r="E338" s="70">
        <v>5.24</v>
      </c>
      <c r="F338" s="70">
        <v>5.39</v>
      </c>
      <c r="G338" s="70">
        <v>5.92</v>
      </c>
      <c r="H338" s="70">
        <v>2</v>
      </c>
      <c r="M338" s="69"/>
      <c r="N338" s="69"/>
      <c r="O338" s="69"/>
      <c r="P338" s="69"/>
      <c r="Q338" s="69"/>
      <c r="R338" s="69"/>
      <c r="S338" s="69"/>
    </row>
    <row r="339" spans="2:19" s="70" customFormat="1" ht="13.15">
      <c r="B339" s="84">
        <v>37043</v>
      </c>
      <c r="C339" s="70">
        <v>4.08</v>
      </c>
      <c r="D339" s="70">
        <v>4.8099999999999996</v>
      </c>
      <c r="E339" s="70">
        <v>5.14</v>
      </c>
      <c r="F339" s="70">
        <v>5.28</v>
      </c>
      <c r="G339" s="70">
        <v>5.82</v>
      </c>
      <c r="H339" s="70">
        <v>2</v>
      </c>
      <c r="M339" s="69"/>
      <c r="N339" s="69"/>
      <c r="O339" s="69"/>
      <c r="P339" s="69"/>
      <c r="Q339" s="69"/>
      <c r="R339" s="69"/>
      <c r="S339" s="69"/>
    </row>
    <row r="340" spans="2:19" s="70" customFormat="1" ht="13.15">
      <c r="B340" s="84">
        <v>37073</v>
      </c>
      <c r="C340" s="70">
        <v>4.04</v>
      </c>
      <c r="D340" s="70">
        <v>4.76</v>
      </c>
      <c r="E340" s="70">
        <v>5.0599999999999996</v>
      </c>
      <c r="F340" s="70">
        <v>5.24</v>
      </c>
      <c r="G340" s="70">
        <v>5.75</v>
      </c>
      <c r="H340" s="70">
        <v>2</v>
      </c>
      <c r="M340" s="69"/>
      <c r="N340" s="69"/>
      <c r="O340" s="69"/>
      <c r="P340" s="69"/>
      <c r="Q340" s="69"/>
      <c r="R340" s="69"/>
      <c r="S340" s="69"/>
    </row>
    <row r="341" spans="2:19" s="70" customFormat="1" ht="13.15">
      <c r="B341" s="84">
        <v>37104</v>
      </c>
      <c r="C341" s="70">
        <v>3.76</v>
      </c>
      <c r="D341" s="70">
        <v>4.57</v>
      </c>
      <c r="E341" s="70">
        <v>4.84</v>
      </c>
      <c r="F341" s="70">
        <v>4.97</v>
      </c>
      <c r="G341" s="70">
        <v>5.58</v>
      </c>
      <c r="H341" s="70">
        <v>2</v>
      </c>
      <c r="M341" s="69"/>
      <c r="N341" s="69"/>
      <c r="O341" s="69"/>
      <c r="P341" s="69"/>
      <c r="Q341" s="69"/>
      <c r="R341" s="69"/>
      <c r="S341" s="69"/>
    </row>
    <row r="342" spans="2:19" s="70" customFormat="1" ht="13.15">
      <c r="B342" s="84">
        <v>37135</v>
      </c>
      <c r="C342" s="70">
        <v>3.12</v>
      </c>
      <c r="D342" s="70">
        <v>4.12</v>
      </c>
      <c r="E342" s="70">
        <v>4.51</v>
      </c>
      <c r="F342" s="70">
        <v>4.7300000000000004</v>
      </c>
      <c r="G342" s="70">
        <v>5.53</v>
      </c>
      <c r="H342" s="70">
        <v>2</v>
      </c>
      <c r="M342" s="69"/>
      <c r="N342" s="69"/>
      <c r="O342" s="69"/>
      <c r="P342" s="69"/>
      <c r="Q342" s="69"/>
      <c r="R342" s="69"/>
      <c r="S342" s="69"/>
    </row>
    <row r="343" spans="2:19" s="70" customFormat="1" ht="13.15">
      <c r="B343" s="84">
        <v>37165</v>
      </c>
      <c r="C343" s="70">
        <v>2.73</v>
      </c>
      <c r="D343" s="70">
        <v>3.91</v>
      </c>
      <c r="E343" s="70">
        <v>4.3099999999999996</v>
      </c>
      <c r="F343" s="70">
        <v>4.57</v>
      </c>
      <c r="G343" s="70">
        <v>5.34</v>
      </c>
      <c r="H343" s="70">
        <v>2</v>
      </c>
      <c r="M343" s="69"/>
      <c r="N343" s="69"/>
      <c r="O343" s="69"/>
      <c r="P343" s="69"/>
      <c r="Q343" s="69"/>
      <c r="R343" s="69"/>
      <c r="S343" s="69"/>
    </row>
    <row r="344" spans="2:19" s="70" customFormat="1" ht="13.15">
      <c r="B344" s="84">
        <v>37196</v>
      </c>
      <c r="C344" s="70">
        <v>2.78</v>
      </c>
      <c r="D344" s="70">
        <v>3.97</v>
      </c>
      <c r="E344" s="70">
        <v>4.42</v>
      </c>
      <c r="F344" s="70">
        <v>4.6500000000000004</v>
      </c>
      <c r="G344" s="70">
        <v>5.33</v>
      </c>
      <c r="H344" s="70">
        <v>2</v>
      </c>
      <c r="M344" s="69"/>
      <c r="N344" s="69"/>
      <c r="O344" s="69"/>
      <c r="P344" s="69"/>
      <c r="Q344" s="69"/>
      <c r="R344" s="69"/>
      <c r="S344" s="69"/>
    </row>
    <row r="345" spans="2:19" s="70" customFormat="1" ht="13.15">
      <c r="B345" s="84">
        <v>37226</v>
      </c>
      <c r="C345" s="70">
        <v>3.11</v>
      </c>
      <c r="D345" s="70">
        <v>4.3899999999999997</v>
      </c>
      <c r="E345" s="70">
        <v>4.8600000000000003</v>
      </c>
      <c r="F345" s="70">
        <v>5.09</v>
      </c>
      <c r="G345" s="70">
        <v>5.76</v>
      </c>
      <c r="M345" s="69"/>
      <c r="N345" s="69"/>
      <c r="O345" s="69"/>
      <c r="P345" s="69"/>
      <c r="Q345" s="69"/>
      <c r="R345" s="69"/>
      <c r="S345" s="69"/>
    </row>
    <row r="346" spans="2:19" s="70" customFormat="1" ht="13.15">
      <c r="B346" s="84">
        <v>37257</v>
      </c>
      <c r="C346" s="70">
        <v>3.03</v>
      </c>
      <c r="D346" s="70">
        <v>4.34</v>
      </c>
      <c r="E346" s="70">
        <v>4.79</v>
      </c>
      <c r="F346" s="70">
        <v>5.04</v>
      </c>
      <c r="G346" s="70">
        <v>5.69</v>
      </c>
      <c r="M346" s="69"/>
      <c r="N346" s="69"/>
      <c r="O346" s="69"/>
      <c r="P346" s="69"/>
      <c r="Q346" s="69"/>
      <c r="R346" s="69"/>
      <c r="S346" s="69"/>
    </row>
    <row r="347" spans="2:19" s="70" customFormat="1" ht="13.15">
      <c r="B347" s="84">
        <v>37288</v>
      </c>
      <c r="C347" s="70">
        <v>3.02</v>
      </c>
      <c r="D347" s="70">
        <v>4.3</v>
      </c>
      <c r="E347" s="70">
        <v>4.71</v>
      </c>
      <c r="F347" s="70">
        <v>4.91</v>
      </c>
      <c r="G347" s="70">
        <v>5.61</v>
      </c>
      <c r="M347" s="69"/>
      <c r="N347" s="69"/>
      <c r="O347" s="69"/>
      <c r="P347" s="69"/>
      <c r="Q347" s="69"/>
      <c r="R347" s="69"/>
      <c r="S347" s="69"/>
    </row>
    <row r="348" spans="2:19" s="70" customFormat="1" ht="13.15">
      <c r="B348" s="84">
        <v>37316</v>
      </c>
      <c r="C348" s="70">
        <v>3.56</v>
      </c>
      <c r="D348" s="70">
        <v>4.74</v>
      </c>
      <c r="E348" s="70">
        <v>5.14</v>
      </c>
      <c r="F348" s="70">
        <v>5.28</v>
      </c>
      <c r="G348" s="70">
        <v>5.93</v>
      </c>
      <c r="M348" s="69"/>
      <c r="N348" s="69"/>
      <c r="O348" s="69"/>
      <c r="P348" s="69"/>
      <c r="Q348" s="69"/>
      <c r="R348" s="69"/>
      <c r="S348" s="69"/>
    </row>
    <row r="349" spans="2:19" s="70" customFormat="1" ht="13.15">
      <c r="B349" s="84">
        <v>37347</v>
      </c>
      <c r="C349" s="70">
        <v>3.42</v>
      </c>
      <c r="D349" s="70">
        <v>4.6500000000000004</v>
      </c>
      <c r="E349" s="70">
        <v>5.0199999999999996</v>
      </c>
      <c r="F349" s="70">
        <v>5.21</v>
      </c>
      <c r="G349" s="70">
        <v>5.85</v>
      </c>
      <c r="M349" s="69"/>
      <c r="N349" s="69"/>
      <c r="O349" s="69"/>
      <c r="P349" s="69"/>
      <c r="Q349" s="69"/>
      <c r="R349" s="69"/>
      <c r="S349" s="69"/>
    </row>
    <row r="350" spans="2:19" s="70" customFormat="1" ht="13.15">
      <c r="B350" s="84">
        <v>37377</v>
      </c>
      <c r="C350" s="70">
        <v>3.26</v>
      </c>
      <c r="D350" s="70">
        <v>4.49</v>
      </c>
      <c r="E350" s="70">
        <v>4.9000000000000004</v>
      </c>
      <c r="F350" s="70">
        <v>5.16</v>
      </c>
      <c r="G350" s="70">
        <v>5.81</v>
      </c>
      <c r="M350" s="69"/>
      <c r="N350" s="69"/>
      <c r="O350" s="69"/>
      <c r="P350" s="69"/>
      <c r="Q350" s="69"/>
      <c r="R350" s="69"/>
      <c r="S350" s="69"/>
    </row>
    <row r="351" spans="2:19" s="70" customFormat="1" ht="13.15">
      <c r="B351" s="84">
        <v>37408</v>
      </c>
      <c r="C351" s="70">
        <v>2.99</v>
      </c>
      <c r="D351" s="70">
        <v>4.1900000000000004</v>
      </c>
      <c r="E351" s="70">
        <v>4.5999999999999996</v>
      </c>
      <c r="F351" s="70">
        <v>4.93</v>
      </c>
      <c r="G351" s="70">
        <v>5.65</v>
      </c>
      <c r="M351" s="69"/>
      <c r="N351" s="69"/>
      <c r="O351" s="69"/>
      <c r="P351" s="69"/>
      <c r="Q351" s="69"/>
      <c r="R351" s="69"/>
      <c r="S351" s="69"/>
    </row>
    <row r="352" spans="2:19" s="70" customFormat="1" ht="13.15">
      <c r="B352" s="84">
        <v>37438</v>
      </c>
      <c r="C352" s="70">
        <v>2.56</v>
      </c>
      <c r="D352" s="70">
        <v>3.81</v>
      </c>
      <c r="E352" s="70">
        <v>4.3</v>
      </c>
      <c r="F352" s="70">
        <v>4.6500000000000004</v>
      </c>
      <c r="G352" s="70">
        <v>5.51</v>
      </c>
      <c r="M352" s="69"/>
      <c r="N352" s="69"/>
      <c r="O352" s="69"/>
      <c r="P352" s="69"/>
      <c r="Q352" s="69"/>
      <c r="R352" s="69"/>
      <c r="S352" s="69"/>
    </row>
    <row r="353" spans="2:19" s="70" customFormat="1" ht="13.15">
      <c r="B353" s="84">
        <v>37469</v>
      </c>
      <c r="C353" s="70">
        <v>2.13</v>
      </c>
      <c r="D353" s="70">
        <v>3.29</v>
      </c>
      <c r="E353" s="70">
        <v>3.88</v>
      </c>
      <c r="F353" s="70">
        <v>4.26</v>
      </c>
      <c r="G353" s="70">
        <v>5.19</v>
      </c>
      <c r="M353" s="69"/>
      <c r="N353" s="69"/>
      <c r="O353" s="69"/>
      <c r="P353" s="69"/>
      <c r="Q353" s="69"/>
      <c r="R353" s="69"/>
      <c r="S353" s="69"/>
    </row>
    <row r="354" spans="2:19" s="70" customFormat="1" ht="13.15">
      <c r="B354" s="84">
        <v>37500</v>
      </c>
      <c r="C354" s="70">
        <v>2</v>
      </c>
      <c r="D354" s="70">
        <v>2.94</v>
      </c>
      <c r="E354" s="70">
        <v>3.5</v>
      </c>
      <c r="F354" s="70">
        <v>3.87</v>
      </c>
      <c r="G354" s="70">
        <v>4.87</v>
      </c>
      <c r="M354" s="69"/>
      <c r="N354" s="69"/>
      <c r="O354" s="69"/>
      <c r="P354" s="69"/>
      <c r="Q354" s="69"/>
      <c r="R354" s="69"/>
      <c r="S354" s="69"/>
    </row>
    <row r="355" spans="2:19" s="70" customFormat="1" ht="13.15">
      <c r="B355" s="84">
        <v>37530</v>
      </c>
      <c r="C355" s="70">
        <v>1.91</v>
      </c>
      <c r="D355" s="70">
        <v>2.95</v>
      </c>
      <c r="E355" s="70">
        <v>3.54</v>
      </c>
      <c r="F355" s="70">
        <v>3.94</v>
      </c>
      <c r="G355" s="70">
        <v>5</v>
      </c>
      <c r="M355" s="69"/>
      <c r="N355" s="69"/>
      <c r="O355" s="69"/>
      <c r="P355" s="69"/>
      <c r="Q355" s="69"/>
      <c r="R355" s="69"/>
      <c r="S355" s="69"/>
    </row>
    <row r="356" spans="2:19" s="70" customFormat="1" ht="13.15">
      <c r="B356" s="84">
        <v>37561</v>
      </c>
      <c r="C356" s="70">
        <v>1.92</v>
      </c>
      <c r="D356" s="70">
        <v>3.05</v>
      </c>
      <c r="E356" s="70">
        <v>3.64</v>
      </c>
      <c r="F356" s="70">
        <v>4.05</v>
      </c>
      <c r="G356" s="70">
        <v>5.04</v>
      </c>
      <c r="M356" s="69"/>
      <c r="N356" s="69"/>
      <c r="O356" s="69"/>
      <c r="P356" s="69"/>
      <c r="Q356" s="69"/>
      <c r="R356" s="69"/>
      <c r="S356" s="69"/>
    </row>
    <row r="357" spans="2:19" s="70" customFormat="1" ht="13.15">
      <c r="B357" s="84">
        <v>37591</v>
      </c>
      <c r="C357" s="70">
        <v>1.84</v>
      </c>
      <c r="D357" s="70">
        <v>3.03</v>
      </c>
      <c r="E357" s="70">
        <v>3.63</v>
      </c>
      <c r="F357" s="70">
        <v>4.03</v>
      </c>
      <c r="G357" s="70">
        <v>5.01</v>
      </c>
      <c r="M357" s="69"/>
      <c r="N357" s="69"/>
      <c r="O357" s="69"/>
      <c r="P357" s="69"/>
      <c r="Q357" s="69"/>
      <c r="R357" s="69"/>
      <c r="S357" s="69"/>
    </row>
    <row r="358" spans="2:19" s="70" customFormat="1" ht="13.15">
      <c r="B358" s="84">
        <v>37622</v>
      </c>
      <c r="C358" s="70">
        <v>1.74</v>
      </c>
      <c r="D358" s="70">
        <v>3.05</v>
      </c>
      <c r="E358" s="70">
        <v>3.6</v>
      </c>
      <c r="F358" s="70">
        <v>4.05</v>
      </c>
      <c r="G358" s="70">
        <v>5.0199999999999996</v>
      </c>
      <c r="M358" s="69"/>
      <c r="N358" s="69"/>
      <c r="O358" s="69"/>
      <c r="P358" s="69"/>
      <c r="Q358" s="69"/>
      <c r="R358" s="69"/>
      <c r="S358" s="69"/>
    </row>
    <row r="359" spans="2:19" s="70" customFormat="1" ht="13.15">
      <c r="B359" s="84">
        <v>37653</v>
      </c>
      <c r="C359" s="70">
        <v>1.63</v>
      </c>
      <c r="D359" s="70">
        <v>2.9</v>
      </c>
      <c r="E359" s="70">
        <v>3.45</v>
      </c>
      <c r="F359" s="70">
        <v>3.9</v>
      </c>
      <c r="G359" s="70">
        <v>4.87</v>
      </c>
      <c r="M359" s="69"/>
      <c r="N359" s="69"/>
      <c r="O359" s="69"/>
      <c r="P359" s="69"/>
      <c r="Q359" s="69"/>
      <c r="R359" s="69"/>
      <c r="S359" s="69"/>
    </row>
    <row r="360" spans="2:19" s="70" customFormat="1" ht="13.15">
      <c r="B360" s="84">
        <v>37681</v>
      </c>
      <c r="C360" s="70">
        <v>1.57</v>
      </c>
      <c r="D360" s="70">
        <v>2.78</v>
      </c>
      <c r="E360" s="70">
        <v>3.34</v>
      </c>
      <c r="F360" s="70">
        <v>3.81</v>
      </c>
      <c r="G360" s="70">
        <v>4.82</v>
      </c>
      <c r="M360" s="69"/>
      <c r="N360" s="69"/>
      <c r="O360" s="69"/>
      <c r="P360" s="69"/>
      <c r="Q360" s="69"/>
      <c r="R360" s="69"/>
      <c r="S360" s="69"/>
    </row>
    <row r="361" spans="2:19" s="70" customFormat="1" ht="13.15">
      <c r="B361" s="84">
        <v>37712</v>
      </c>
      <c r="C361" s="70">
        <v>1.62</v>
      </c>
      <c r="D361" s="70">
        <v>2.93</v>
      </c>
      <c r="E361" s="70">
        <v>3.47</v>
      </c>
      <c r="F361" s="70">
        <v>3.96</v>
      </c>
      <c r="G361" s="70">
        <v>4.91</v>
      </c>
      <c r="M361" s="69"/>
      <c r="N361" s="69"/>
      <c r="O361" s="69"/>
      <c r="P361" s="69"/>
      <c r="Q361" s="69"/>
      <c r="R361" s="69"/>
      <c r="S361" s="69"/>
    </row>
    <row r="362" spans="2:19" s="70" customFormat="1" ht="13.15">
      <c r="B362" s="84">
        <v>37742</v>
      </c>
      <c r="C362" s="70">
        <v>1.42</v>
      </c>
      <c r="D362" s="70">
        <v>2.52</v>
      </c>
      <c r="E362" s="70">
        <v>3.07</v>
      </c>
      <c r="F362" s="70">
        <v>3.57</v>
      </c>
      <c r="G362" s="70">
        <v>4.5199999999999996</v>
      </c>
      <c r="M362" s="69"/>
      <c r="N362" s="69"/>
      <c r="O362" s="69"/>
      <c r="P362" s="69"/>
      <c r="Q362" s="69"/>
      <c r="R362" s="69"/>
      <c r="S362" s="69"/>
    </row>
    <row r="363" spans="2:19" s="70" customFormat="1" ht="13.15">
      <c r="B363" s="84">
        <v>37773</v>
      </c>
      <c r="C363" s="70">
        <v>1.23</v>
      </c>
      <c r="D363" s="70">
        <v>2.27</v>
      </c>
      <c r="E363" s="70">
        <v>2.84</v>
      </c>
      <c r="F363" s="70">
        <v>3.33</v>
      </c>
      <c r="G363" s="70">
        <v>4.34</v>
      </c>
      <c r="M363" s="69"/>
      <c r="N363" s="69"/>
      <c r="O363" s="69"/>
      <c r="P363" s="69"/>
      <c r="Q363" s="69"/>
      <c r="R363" s="69"/>
      <c r="S363" s="69"/>
    </row>
    <row r="364" spans="2:19" s="70" customFormat="1" ht="13.15">
      <c r="B364" s="84">
        <v>37803</v>
      </c>
      <c r="C364" s="70">
        <v>1.47</v>
      </c>
      <c r="D364" s="70">
        <v>2.87</v>
      </c>
      <c r="E364" s="70">
        <v>3.45</v>
      </c>
      <c r="F364" s="70">
        <v>3.98</v>
      </c>
      <c r="G364" s="70">
        <v>4.92</v>
      </c>
      <c r="M364" s="69"/>
      <c r="N364" s="69"/>
      <c r="O364" s="69"/>
      <c r="P364" s="69"/>
      <c r="Q364" s="69"/>
      <c r="R364" s="69"/>
      <c r="S364" s="69"/>
    </row>
    <row r="365" spans="2:19" s="70" customFormat="1" ht="13.15">
      <c r="B365" s="84">
        <v>37834</v>
      </c>
      <c r="C365" s="70">
        <v>1.86</v>
      </c>
      <c r="D365" s="70">
        <v>3.37</v>
      </c>
      <c r="E365" s="70">
        <v>3.96</v>
      </c>
      <c r="F365" s="70">
        <v>4.45</v>
      </c>
      <c r="G365" s="70">
        <v>5.39</v>
      </c>
      <c r="M365" s="69"/>
      <c r="N365" s="69"/>
      <c r="O365" s="69"/>
      <c r="P365" s="69"/>
      <c r="Q365" s="69"/>
      <c r="R365" s="69"/>
      <c r="S365" s="69"/>
    </row>
    <row r="366" spans="2:19" s="70" customFormat="1" ht="13.15">
      <c r="B366" s="84">
        <v>37865</v>
      </c>
      <c r="C366" s="70">
        <v>1.71</v>
      </c>
      <c r="D366" s="70">
        <v>3.18</v>
      </c>
      <c r="E366" s="70">
        <v>3.74</v>
      </c>
      <c r="F366" s="70">
        <v>4.2699999999999996</v>
      </c>
      <c r="G366" s="70">
        <v>5.21</v>
      </c>
      <c r="M366" s="69"/>
      <c r="N366" s="69"/>
      <c r="O366" s="69"/>
      <c r="P366" s="69"/>
      <c r="Q366" s="69"/>
      <c r="R366" s="69"/>
      <c r="S366" s="69"/>
    </row>
    <row r="367" spans="2:19" s="70" customFormat="1" ht="13.15">
      <c r="B367" s="84">
        <v>37895</v>
      </c>
      <c r="C367" s="70">
        <v>1.75</v>
      </c>
      <c r="D367" s="70">
        <v>3.19</v>
      </c>
      <c r="E367" s="70">
        <v>3.75</v>
      </c>
      <c r="F367" s="70">
        <v>4.29</v>
      </c>
      <c r="G367" s="70">
        <v>5.21</v>
      </c>
      <c r="M367" s="69"/>
      <c r="N367" s="69"/>
      <c r="O367" s="69"/>
      <c r="P367" s="69"/>
      <c r="Q367" s="69"/>
      <c r="R367" s="69"/>
      <c r="S367" s="69"/>
    </row>
    <row r="368" spans="2:19" s="70" customFormat="1" ht="13.15">
      <c r="B368" s="84">
        <v>37926</v>
      </c>
      <c r="C368" s="70">
        <v>1.93</v>
      </c>
      <c r="D368" s="70">
        <v>3.29</v>
      </c>
      <c r="E368" s="70">
        <v>3.81</v>
      </c>
      <c r="F368" s="70">
        <v>4.3</v>
      </c>
      <c r="G368" s="70">
        <v>5.17</v>
      </c>
      <c r="M368" s="69"/>
      <c r="N368" s="69"/>
      <c r="O368" s="69"/>
      <c r="P368" s="69"/>
      <c r="Q368" s="69"/>
      <c r="R368" s="69"/>
      <c r="S368" s="69"/>
    </row>
    <row r="369" spans="2:19" s="70" customFormat="1" ht="13.15">
      <c r="B369" s="84">
        <v>37956</v>
      </c>
      <c r="C369" s="70">
        <v>1.91</v>
      </c>
      <c r="D369" s="70">
        <v>3.27</v>
      </c>
      <c r="E369" s="70">
        <v>3.79</v>
      </c>
      <c r="F369" s="70">
        <v>4.2699999999999996</v>
      </c>
      <c r="G369" s="70">
        <v>5.1100000000000003</v>
      </c>
      <c r="M369" s="69"/>
      <c r="N369" s="69"/>
      <c r="O369" s="69"/>
      <c r="P369" s="69"/>
      <c r="Q369" s="69"/>
      <c r="R369" s="69"/>
      <c r="S369" s="69"/>
    </row>
    <row r="370" spans="2:19" s="70" customFormat="1" ht="13.15">
      <c r="B370" s="84">
        <v>37987</v>
      </c>
      <c r="C370" s="70">
        <v>1.76</v>
      </c>
      <c r="D370" s="70">
        <v>3.12</v>
      </c>
      <c r="E370" s="70">
        <v>3.65</v>
      </c>
      <c r="F370" s="70">
        <v>4.1500000000000004</v>
      </c>
      <c r="G370" s="70">
        <v>5.01</v>
      </c>
      <c r="M370" s="69"/>
      <c r="N370" s="69"/>
      <c r="O370" s="69"/>
      <c r="P370" s="69"/>
      <c r="Q370" s="69"/>
      <c r="R370" s="69"/>
      <c r="S370" s="69"/>
    </row>
    <row r="371" spans="2:19" s="70" customFormat="1" ht="13.15">
      <c r="B371" s="84">
        <v>38018</v>
      </c>
      <c r="C371" s="70">
        <v>1.74</v>
      </c>
      <c r="D371" s="70">
        <v>3.07</v>
      </c>
      <c r="E371" s="70">
        <v>3.59</v>
      </c>
      <c r="F371" s="70">
        <v>4.08</v>
      </c>
      <c r="G371" s="70">
        <v>4.9400000000000004</v>
      </c>
      <c r="M371" s="69"/>
      <c r="N371" s="69"/>
      <c r="O371" s="69"/>
      <c r="P371" s="69"/>
      <c r="Q371" s="69"/>
      <c r="R371" s="69"/>
      <c r="S371" s="69"/>
    </row>
    <row r="372" spans="2:19" s="70" customFormat="1" ht="13.15">
      <c r="B372" s="84">
        <v>38047</v>
      </c>
      <c r="C372" s="70">
        <v>1.58</v>
      </c>
      <c r="D372" s="70">
        <v>2.79</v>
      </c>
      <c r="E372" s="70">
        <v>3.31</v>
      </c>
      <c r="F372" s="70">
        <v>3.83</v>
      </c>
      <c r="G372" s="70">
        <v>4.72</v>
      </c>
      <c r="M372" s="69"/>
      <c r="N372" s="69"/>
      <c r="O372" s="69"/>
      <c r="P372" s="69"/>
      <c r="Q372" s="69"/>
      <c r="R372" s="69"/>
      <c r="S372" s="69"/>
    </row>
    <row r="373" spans="2:19" s="70" customFormat="1" ht="13.15">
      <c r="B373" s="84">
        <v>38078</v>
      </c>
      <c r="C373" s="70">
        <v>2.0699999999999998</v>
      </c>
      <c r="D373" s="70">
        <v>3.39</v>
      </c>
      <c r="E373" s="70">
        <v>3.89</v>
      </c>
      <c r="F373" s="70">
        <v>4.3499999999999996</v>
      </c>
      <c r="G373" s="70">
        <v>5.16</v>
      </c>
      <c r="M373" s="69"/>
      <c r="N373" s="69"/>
      <c r="O373" s="69"/>
      <c r="P373" s="69"/>
      <c r="Q373" s="69"/>
      <c r="R373" s="69"/>
      <c r="S373" s="69"/>
    </row>
    <row r="374" spans="2:19" s="70" customFormat="1" ht="13.15">
      <c r="B374" s="84">
        <v>38108</v>
      </c>
      <c r="C374" s="70">
        <v>2.5299999999999998</v>
      </c>
      <c r="D374" s="70">
        <v>3.85</v>
      </c>
      <c r="E374" s="70">
        <v>4.3099999999999996</v>
      </c>
      <c r="F374" s="70">
        <v>4.72</v>
      </c>
      <c r="G374" s="70">
        <v>5.46</v>
      </c>
      <c r="M374" s="69"/>
      <c r="N374" s="69"/>
      <c r="O374" s="69"/>
      <c r="P374" s="69"/>
      <c r="Q374" s="69"/>
      <c r="R374" s="69"/>
      <c r="S374" s="69"/>
    </row>
    <row r="375" spans="2:19" s="70" customFormat="1" ht="13.15">
      <c r="B375" s="84">
        <v>38139</v>
      </c>
      <c r="C375" s="70">
        <v>2.76</v>
      </c>
      <c r="D375" s="70">
        <v>3.93</v>
      </c>
      <c r="E375" s="70">
        <v>4.3499999999999996</v>
      </c>
      <c r="F375" s="70">
        <v>4.7300000000000004</v>
      </c>
      <c r="G375" s="70">
        <v>5.45</v>
      </c>
      <c r="M375" s="69"/>
      <c r="N375" s="69"/>
      <c r="O375" s="69"/>
      <c r="P375" s="69"/>
      <c r="Q375" s="69"/>
      <c r="R375" s="69"/>
      <c r="S375" s="69"/>
    </row>
    <row r="376" spans="2:19" s="70" customFormat="1" ht="13.15">
      <c r="B376" s="84">
        <v>38169</v>
      </c>
      <c r="C376" s="70">
        <v>2.64</v>
      </c>
      <c r="D376" s="70">
        <v>3.69</v>
      </c>
      <c r="E376" s="70">
        <v>4.1100000000000003</v>
      </c>
      <c r="F376" s="70">
        <v>4.5</v>
      </c>
      <c r="G376" s="70">
        <v>5.24</v>
      </c>
      <c r="M376" s="69"/>
      <c r="N376" s="69"/>
      <c r="O376" s="69"/>
      <c r="P376" s="69"/>
      <c r="Q376" s="69"/>
      <c r="R376" s="69"/>
      <c r="S376" s="69"/>
    </row>
    <row r="377" spans="2:19" s="70" customFormat="1" ht="13.15">
      <c r="B377" s="84">
        <v>38200</v>
      </c>
      <c r="C377" s="70">
        <v>2.5099999999999998</v>
      </c>
      <c r="D377" s="70">
        <v>3.47</v>
      </c>
      <c r="E377" s="70">
        <v>3.9</v>
      </c>
      <c r="F377" s="70">
        <v>4.28</v>
      </c>
      <c r="G377" s="70">
        <v>5.07</v>
      </c>
      <c r="M377" s="69"/>
      <c r="N377" s="69"/>
      <c r="O377" s="69"/>
      <c r="P377" s="69"/>
      <c r="Q377" s="69"/>
      <c r="R377" s="69"/>
      <c r="S377" s="69"/>
    </row>
    <row r="378" spans="2:19" s="70" customFormat="1" ht="13.15">
      <c r="B378" s="84">
        <v>38231</v>
      </c>
      <c r="C378" s="70">
        <v>2.5299999999999998</v>
      </c>
      <c r="D378" s="70">
        <v>3.36</v>
      </c>
      <c r="E378" s="70">
        <v>3.75</v>
      </c>
      <c r="F378" s="70">
        <v>4.13</v>
      </c>
      <c r="G378" s="70">
        <v>4.8899999999999997</v>
      </c>
      <c r="M378" s="69"/>
      <c r="N378" s="69"/>
      <c r="O378" s="69"/>
      <c r="P378" s="69"/>
      <c r="Q378" s="69"/>
      <c r="R378" s="69"/>
      <c r="S378" s="69"/>
    </row>
    <row r="379" spans="2:19" s="70" customFormat="1" ht="13.15">
      <c r="B379" s="84">
        <v>38261</v>
      </c>
      <c r="C379" s="70">
        <v>2.58</v>
      </c>
      <c r="D379" s="70">
        <v>3.35</v>
      </c>
      <c r="E379" s="70">
        <v>3.75</v>
      </c>
      <c r="F379" s="70">
        <v>4.0999999999999996</v>
      </c>
      <c r="G379" s="70">
        <v>4.8499999999999996</v>
      </c>
      <c r="M379" s="69"/>
      <c r="N379" s="69"/>
      <c r="O379" s="69"/>
      <c r="P379" s="69"/>
      <c r="Q379" s="69"/>
      <c r="R379" s="69"/>
      <c r="S379" s="69"/>
    </row>
    <row r="380" spans="2:19" s="70" customFormat="1" ht="13.15">
      <c r="B380" s="84">
        <v>38292</v>
      </c>
      <c r="C380" s="70">
        <v>2.85</v>
      </c>
      <c r="D380" s="70">
        <v>3.53</v>
      </c>
      <c r="E380" s="70">
        <v>3.88</v>
      </c>
      <c r="F380" s="70">
        <v>4.1900000000000004</v>
      </c>
      <c r="G380" s="70">
        <v>4.8899999999999997</v>
      </c>
      <c r="M380" s="69"/>
      <c r="N380" s="69"/>
      <c r="O380" s="69"/>
      <c r="P380" s="69"/>
      <c r="Q380" s="69"/>
      <c r="R380" s="69"/>
      <c r="S380" s="69"/>
    </row>
    <row r="381" spans="2:19" s="70" customFormat="1" ht="13.15">
      <c r="B381" s="84">
        <v>38322</v>
      </c>
      <c r="C381" s="70">
        <v>3.01</v>
      </c>
      <c r="D381" s="70">
        <v>3.6</v>
      </c>
      <c r="E381" s="70">
        <v>3.93</v>
      </c>
      <c r="F381" s="70">
        <v>4.2300000000000004</v>
      </c>
      <c r="G381" s="70">
        <v>4.88</v>
      </c>
      <c r="M381" s="69"/>
      <c r="N381" s="69"/>
      <c r="O381" s="69"/>
      <c r="P381" s="69"/>
      <c r="Q381" s="69"/>
      <c r="R381" s="69"/>
      <c r="S381" s="69"/>
    </row>
    <row r="382" spans="2:19" s="70" customFormat="1" ht="13.15">
      <c r="B382" s="84">
        <v>38353</v>
      </c>
      <c r="C382" s="70">
        <v>3.22</v>
      </c>
      <c r="D382" s="70">
        <v>3.71</v>
      </c>
      <c r="E382" s="70">
        <v>3.97</v>
      </c>
      <c r="F382" s="70">
        <v>4.22</v>
      </c>
      <c r="G382" s="70">
        <v>4.7699999999999996</v>
      </c>
      <c r="M382" s="69"/>
      <c r="N382" s="69"/>
      <c r="O382" s="69"/>
      <c r="P382" s="69"/>
      <c r="Q382" s="69"/>
      <c r="R382" s="69"/>
      <c r="S382" s="69"/>
    </row>
    <row r="383" spans="2:19" s="70" customFormat="1" ht="13.15">
      <c r="B383" s="84">
        <v>38384</v>
      </c>
      <c r="C383" s="70">
        <v>3.38</v>
      </c>
      <c r="D383" s="70">
        <v>3.77</v>
      </c>
      <c r="E383" s="70">
        <v>3.97</v>
      </c>
      <c r="F383" s="70">
        <v>4.17</v>
      </c>
      <c r="G383" s="70">
        <v>4.6100000000000003</v>
      </c>
      <c r="M383" s="69"/>
      <c r="N383" s="69"/>
      <c r="O383" s="69"/>
      <c r="P383" s="69"/>
      <c r="Q383" s="69"/>
      <c r="R383" s="69"/>
      <c r="S383" s="69"/>
    </row>
    <row r="384" spans="2:19" s="70" customFormat="1" ht="13.15">
      <c r="B384" s="84">
        <v>38412</v>
      </c>
      <c r="C384" s="70">
        <v>3.73</v>
      </c>
      <c r="D384" s="70">
        <v>4.17</v>
      </c>
      <c r="E384" s="70">
        <v>4.33</v>
      </c>
      <c r="F384" s="70">
        <v>4.5</v>
      </c>
      <c r="G384" s="70">
        <v>4.8899999999999997</v>
      </c>
      <c r="M384" s="69"/>
      <c r="N384" s="69"/>
      <c r="O384" s="69"/>
      <c r="P384" s="69"/>
      <c r="Q384" s="69"/>
      <c r="R384" s="69"/>
      <c r="S384" s="69"/>
    </row>
    <row r="385" spans="2:19" s="70" customFormat="1" ht="13.15">
      <c r="B385" s="84">
        <v>38443</v>
      </c>
      <c r="C385" s="70">
        <v>3.65</v>
      </c>
      <c r="D385" s="70">
        <v>4</v>
      </c>
      <c r="E385" s="70">
        <v>4.16</v>
      </c>
      <c r="F385" s="70">
        <v>4.34</v>
      </c>
      <c r="G385" s="70">
        <v>4.75</v>
      </c>
      <c r="M385" s="69"/>
      <c r="N385" s="69"/>
      <c r="O385" s="69"/>
      <c r="P385" s="69"/>
      <c r="Q385" s="69"/>
      <c r="R385" s="69"/>
      <c r="S385" s="69"/>
    </row>
    <row r="386" spans="2:19" s="70" customFormat="1" ht="13.15">
      <c r="B386" s="84">
        <v>38473</v>
      </c>
      <c r="C386" s="70">
        <v>3.64</v>
      </c>
      <c r="D386" s="70">
        <v>3.85</v>
      </c>
      <c r="E386" s="70">
        <v>3.94</v>
      </c>
      <c r="F386" s="70">
        <v>4.1399999999999997</v>
      </c>
      <c r="G386" s="70">
        <v>4.5599999999999996</v>
      </c>
      <c r="M386" s="69"/>
      <c r="N386" s="69"/>
      <c r="O386" s="69"/>
      <c r="P386" s="69"/>
      <c r="Q386" s="69"/>
      <c r="R386" s="69"/>
      <c r="S386" s="69"/>
    </row>
    <row r="387" spans="2:19" s="70" customFormat="1" ht="13.15">
      <c r="B387" s="84">
        <v>38504</v>
      </c>
      <c r="C387" s="70">
        <v>3.64</v>
      </c>
      <c r="D387" s="70">
        <v>3.77</v>
      </c>
      <c r="E387" s="70">
        <v>3.86</v>
      </c>
      <c r="F387" s="70">
        <v>4</v>
      </c>
      <c r="G387" s="70">
        <v>4.3499999999999996</v>
      </c>
      <c r="M387" s="69"/>
      <c r="N387" s="69"/>
      <c r="O387" s="69"/>
      <c r="P387" s="69"/>
      <c r="Q387" s="69"/>
      <c r="R387" s="69"/>
      <c r="S387" s="69"/>
    </row>
    <row r="388" spans="2:19" s="70" customFormat="1" ht="13.15">
      <c r="B388" s="84">
        <v>38534</v>
      </c>
      <c r="C388" s="70">
        <v>3.87</v>
      </c>
      <c r="D388" s="70">
        <v>3.98</v>
      </c>
      <c r="E388" s="70">
        <v>4.0599999999999996</v>
      </c>
      <c r="F388" s="70">
        <v>4.18</v>
      </c>
      <c r="G388" s="70">
        <v>4.4800000000000004</v>
      </c>
      <c r="M388" s="69"/>
      <c r="N388" s="69"/>
      <c r="O388" s="69"/>
      <c r="P388" s="69"/>
      <c r="Q388" s="69"/>
      <c r="R388" s="69"/>
      <c r="S388" s="69"/>
    </row>
    <row r="389" spans="2:19" s="70" customFormat="1" ht="13.15">
      <c r="B389" s="84">
        <v>38565</v>
      </c>
      <c r="C389" s="70">
        <v>4.04</v>
      </c>
      <c r="D389" s="70">
        <v>4.12</v>
      </c>
      <c r="E389" s="70">
        <v>4.18</v>
      </c>
      <c r="F389" s="70">
        <v>4.26</v>
      </c>
      <c r="G389" s="70">
        <v>4.53</v>
      </c>
      <c r="M389" s="69"/>
      <c r="N389" s="69"/>
      <c r="O389" s="69"/>
      <c r="P389" s="69"/>
      <c r="Q389" s="69"/>
      <c r="R389" s="69"/>
      <c r="S389" s="69"/>
    </row>
    <row r="390" spans="2:19" s="70" customFormat="1" ht="13.15">
      <c r="B390" s="84">
        <v>38596</v>
      </c>
      <c r="C390" s="70">
        <v>3.95</v>
      </c>
      <c r="D390" s="70">
        <v>4.01</v>
      </c>
      <c r="E390" s="70">
        <v>4.08</v>
      </c>
      <c r="F390" s="70">
        <v>4.2</v>
      </c>
      <c r="G390" s="70">
        <v>4.51</v>
      </c>
      <c r="M390" s="69"/>
      <c r="N390" s="69"/>
      <c r="O390" s="69"/>
      <c r="P390" s="69"/>
      <c r="Q390" s="69"/>
      <c r="R390" s="69"/>
      <c r="S390" s="69"/>
    </row>
    <row r="391" spans="2:19" s="70" customFormat="1" ht="13.15">
      <c r="B391" s="84">
        <v>38626</v>
      </c>
      <c r="C391" s="70">
        <v>4.2699999999999996</v>
      </c>
      <c r="D391" s="70">
        <v>4.33</v>
      </c>
      <c r="E391" s="70">
        <v>4.38</v>
      </c>
      <c r="F391" s="70">
        <v>4.46</v>
      </c>
      <c r="G391" s="70">
        <v>4.74</v>
      </c>
      <c r="M391" s="69"/>
      <c r="N391" s="69"/>
      <c r="O391" s="69"/>
      <c r="P391" s="69"/>
      <c r="Q391" s="69"/>
      <c r="R391" s="69"/>
      <c r="S391" s="69"/>
    </row>
    <row r="392" spans="2:19" s="70" customFormat="1" ht="13.15">
      <c r="B392" s="84">
        <v>38657</v>
      </c>
      <c r="C392" s="70">
        <v>4.42</v>
      </c>
      <c r="D392" s="70">
        <v>4.45</v>
      </c>
      <c r="E392" s="70">
        <v>4.4800000000000004</v>
      </c>
      <c r="F392" s="70">
        <v>4.54</v>
      </c>
      <c r="G392" s="70">
        <v>4.83</v>
      </c>
      <c r="M392" s="69"/>
      <c r="N392" s="69"/>
      <c r="O392" s="69"/>
      <c r="P392" s="69"/>
      <c r="Q392" s="69"/>
      <c r="R392" s="69"/>
      <c r="S392" s="69"/>
    </row>
    <row r="393" spans="2:19" s="70" customFormat="1" ht="13.15">
      <c r="B393" s="84">
        <v>38687</v>
      </c>
      <c r="C393" s="70">
        <v>4.4000000000000004</v>
      </c>
      <c r="D393" s="70">
        <v>4.3899999999999997</v>
      </c>
      <c r="E393" s="70">
        <v>4.41</v>
      </c>
      <c r="F393" s="70">
        <v>4.47</v>
      </c>
      <c r="G393" s="70">
        <v>4.7300000000000004</v>
      </c>
      <c r="M393" s="69"/>
      <c r="N393" s="69"/>
      <c r="O393" s="69"/>
      <c r="P393" s="69"/>
      <c r="Q393" s="69"/>
      <c r="R393" s="69"/>
      <c r="S393" s="69"/>
    </row>
    <row r="394" spans="2:19" s="70" customFormat="1" ht="13.15">
      <c r="B394" s="84">
        <v>38718</v>
      </c>
      <c r="C394" s="70">
        <v>4.4000000000000004</v>
      </c>
      <c r="D394" s="70">
        <v>4.3499999999999996</v>
      </c>
      <c r="E394" s="70">
        <v>4.37</v>
      </c>
      <c r="F394" s="70">
        <v>4.42</v>
      </c>
      <c r="G394" s="70">
        <v>4.6500000000000004</v>
      </c>
      <c r="M394" s="69"/>
      <c r="N394" s="69"/>
      <c r="O394" s="69"/>
      <c r="P394" s="69"/>
      <c r="Q394" s="69"/>
      <c r="R394" s="69"/>
      <c r="S394" s="69"/>
    </row>
    <row r="395" spans="2:19" s="70" customFormat="1" ht="13.15">
      <c r="B395" s="84">
        <v>38749</v>
      </c>
      <c r="C395" s="70">
        <v>4.67</v>
      </c>
      <c r="D395" s="70">
        <v>4.57</v>
      </c>
      <c r="E395" s="70">
        <v>4.5599999999999996</v>
      </c>
      <c r="F395" s="70">
        <v>4.57</v>
      </c>
      <c r="G395" s="70">
        <v>4.7300000000000004</v>
      </c>
      <c r="M395" s="69"/>
      <c r="N395" s="69"/>
      <c r="O395" s="69"/>
      <c r="P395" s="69"/>
      <c r="Q395" s="69"/>
      <c r="R395" s="69"/>
      <c r="S395" s="69"/>
    </row>
    <row r="396" spans="2:19" s="70" customFormat="1" ht="13.15">
      <c r="B396" s="84">
        <v>38777</v>
      </c>
      <c r="C396" s="70">
        <v>4.7300000000000004</v>
      </c>
      <c r="D396" s="70">
        <v>4.72</v>
      </c>
      <c r="E396" s="70">
        <v>4.71</v>
      </c>
      <c r="F396" s="70">
        <v>4.72</v>
      </c>
      <c r="G396" s="70">
        <v>4.91</v>
      </c>
      <c r="M396" s="69"/>
      <c r="N396" s="69"/>
      <c r="O396" s="69"/>
      <c r="P396" s="69"/>
      <c r="Q396" s="69"/>
      <c r="R396" s="69"/>
      <c r="S396" s="69"/>
    </row>
    <row r="397" spans="2:19" s="70" customFormat="1" ht="13.15">
      <c r="B397" s="84">
        <v>38808</v>
      </c>
      <c r="C397" s="70">
        <v>4.8899999999999997</v>
      </c>
      <c r="D397" s="70">
        <v>4.9000000000000004</v>
      </c>
      <c r="E397" s="70">
        <v>4.9400000000000004</v>
      </c>
      <c r="F397" s="70">
        <v>4.99</v>
      </c>
      <c r="G397" s="70">
        <v>5.22</v>
      </c>
      <c r="M397" s="69"/>
      <c r="N397" s="69"/>
      <c r="O397" s="69"/>
      <c r="P397" s="69"/>
      <c r="Q397" s="69"/>
      <c r="R397" s="69"/>
      <c r="S397" s="69"/>
    </row>
    <row r="398" spans="2:19" s="70" customFormat="1" ht="13.15">
      <c r="B398" s="84">
        <v>38838</v>
      </c>
      <c r="C398" s="70">
        <v>4.97</v>
      </c>
      <c r="D398" s="70">
        <v>5</v>
      </c>
      <c r="E398" s="70">
        <v>5.03</v>
      </c>
      <c r="F398" s="70">
        <v>5.1100000000000003</v>
      </c>
      <c r="G398" s="70">
        <v>5.35</v>
      </c>
      <c r="M398" s="69"/>
      <c r="N398" s="69"/>
      <c r="O398" s="69"/>
      <c r="P398" s="69"/>
      <c r="Q398" s="69"/>
      <c r="R398" s="69"/>
      <c r="S398" s="69"/>
    </row>
    <row r="399" spans="2:19" s="70" customFormat="1" ht="13.15">
      <c r="B399" s="84">
        <v>38869</v>
      </c>
      <c r="C399" s="70">
        <v>5.12</v>
      </c>
      <c r="D399" s="70">
        <v>5.07</v>
      </c>
      <c r="E399" s="70">
        <v>5.08</v>
      </c>
      <c r="F399" s="70">
        <v>5.1100000000000003</v>
      </c>
      <c r="G399" s="70">
        <v>5.29</v>
      </c>
      <c r="M399" s="69"/>
      <c r="N399" s="69"/>
      <c r="O399" s="69"/>
      <c r="P399" s="69"/>
      <c r="Q399" s="69"/>
      <c r="R399" s="69"/>
      <c r="S399" s="69"/>
    </row>
    <row r="400" spans="2:19" s="70" customFormat="1" ht="13.15">
      <c r="B400" s="84">
        <v>38899</v>
      </c>
      <c r="C400" s="70">
        <v>5.12</v>
      </c>
      <c r="D400" s="70">
        <v>5.04</v>
      </c>
      <c r="E400" s="70">
        <v>5.05</v>
      </c>
      <c r="F400" s="70">
        <v>5.09</v>
      </c>
      <c r="G400" s="70">
        <v>5.25</v>
      </c>
      <c r="M400" s="69"/>
      <c r="N400" s="69"/>
      <c r="O400" s="69"/>
      <c r="P400" s="69"/>
      <c r="Q400" s="69"/>
      <c r="R400" s="69"/>
      <c r="S400" s="69"/>
    </row>
    <row r="401" spans="2:19" s="70" customFormat="1" ht="13.15">
      <c r="B401" s="84">
        <v>38930</v>
      </c>
      <c r="C401" s="70">
        <v>4.9000000000000004</v>
      </c>
      <c r="D401" s="70">
        <v>4.82</v>
      </c>
      <c r="E401" s="70">
        <v>4.83</v>
      </c>
      <c r="F401" s="70">
        <v>4.88</v>
      </c>
      <c r="G401" s="70">
        <v>5.08</v>
      </c>
      <c r="M401" s="69"/>
      <c r="N401" s="69"/>
      <c r="O401" s="69"/>
      <c r="P401" s="69"/>
      <c r="Q401" s="69"/>
      <c r="R401" s="69"/>
      <c r="S401" s="69"/>
    </row>
    <row r="402" spans="2:19" s="70" customFormat="1" ht="13.15">
      <c r="B402" s="84">
        <v>38961</v>
      </c>
      <c r="C402" s="70">
        <v>4.7699999999999996</v>
      </c>
      <c r="D402" s="70">
        <v>4.67</v>
      </c>
      <c r="E402" s="70">
        <v>4.68</v>
      </c>
      <c r="F402" s="70">
        <v>4.72</v>
      </c>
      <c r="G402" s="70">
        <v>4.93</v>
      </c>
      <c r="M402" s="69"/>
      <c r="N402" s="69"/>
      <c r="O402" s="69"/>
      <c r="P402" s="69"/>
      <c r="Q402" s="69"/>
      <c r="R402" s="69"/>
      <c r="S402" s="69"/>
    </row>
    <row r="403" spans="2:19" s="70" customFormat="1" ht="13.15">
      <c r="B403" s="84">
        <v>38991</v>
      </c>
      <c r="C403" s="70">
        <v>4.8</v>
      </c>
      <c r="D403" s="70">
        <v>4.6900000000000004</v>
      </c>
      <c r="E403" s="70">
        <v>4.6900000000000004</v>
      </c>
      <c r="F403" s="70">
        <v>4.7300000000000004</v>
      </c>
      <c r="G403" s="70">
        <v>4.9400000000000004</v>
      </c>
      <c r="M403" s="69"/>
      <c r="N403" s="69"/>
      <c r="O403" s="69"/>
      <c r="P403" s="69"/>
      <c r="Q403" s="69"/>
      <c r="R403" s="69"/>
      <c r="S403" s="69"/>
    </row>
    <row r="404" spans="2:19" s="70" customFormat="1" ht="13.15">
      <c r="B404" s="84">
        <v>39022</v>
      </c>
      <c r="C404" s="70">
        <v>4.74</v>
      </c>
      <c r="D404" s="70">
        <v>4.58</v>
      </c>
      <c r="E404" s="70">
        <v>4.58</v>
      </c>
      <c r="F404" s="70">
        <v>4.5999999999999996</v>
      </c>
      <c r="G404" s="70">
        <v>4.78</v>
      </c>
      <c r="M404" s="69"/>
      <c r="N404" s="69"/>
      <c r="O404" s="69"/>
      <c r="P404" s="69"/>
      <c r="Q404" s="69"/>
      <c r="R404" s="69"/>
      <c r="S404" s="69"/>
    </row>
    <row r="405" spans="2:19" s="70" customFormat="1" ht="13.15">
      <c r="B405" s="84">
        <v>39052</v>
      </c>
      <c r="C405" s="70">
        <v>4.67</v>
      </c>
      <c r="D405" s="70">
        <v>4.53</v>
      </c>
      <c r="E405" s="70">
        <v>4.54</v>
      </c>
      <c r="F405" s="70">
        <v>4.5599999999999996</v>
      </c>
      <c r="G405" s="70">
        <v>4.78</v>
      </c>
      <c r="M405" s="69"/>
      <c r="N405" s="69"/>
      <c r="O405" s="69"/>
      <c r="P405" s="69"/>
      <c r="Q405" s="69"/>
      <c r="R405" s="69"/>
      <c r="S405" s="69"/>
    </row>
    <row r="406" spans="2:19" s="70" customFormat="1" ht="13.15">
      <c r="B406" s="84">
        <v>39083</v>
      </c>
      <c r="C406" s="70">
        <v>4.88</v>
      </c>
      <c r="D406" s="70">
        <v>4.75</v>
      </c>
      <c r="E406" s="70">
        <v>4.75</v>
      </c>
      <c r="F406" s="70">
        <v>4.76</v>
      </c>
      <c r="G406" s="70">
        <v>4.95</v>
      </c>
      <c r="M406" s="69"/>
      <c r="N406" s="69"/>
      <c r="O406" s="69"/>
      <c r="P406" s="69"/>
      <c r="Q406" s="69"/>
      <c r="R406" s="69"/>
      <c r="S406" s="69"/>
    </row>
    <row r="407" spans="2:19" s="70" customFormat="1" ht="13.15">
      <c r="B407" s="84">
        <v>39114</v>
      </c>
      <c r="C407" s="70">
        <v>4.8499999999999996</v>
      </c>
      <c r="D407" s="70">
        <v>4.71</v>
      </c>
      <c r="E407" s="70">
        <v>4.71</v>
      </c>
      <c r="F407" s="70">
        <v>4.72</v>
      </c>
      <c r="G407" s="70">
        <v>4.93</v>
      </c>
      <c r="M407" s="69"/>
      <c r="N407" s="69"/>
      <c r="O407" s="69"/>
      <c r="P407" s="69"/>
      <c r="Q407" s="69"/>
      <c r="R407" s="69"/>
      <c r="S407" s="69"/>
    </row>
    <row r="408" spans="2:19" s="70" customFormat="1" ht="13.15">
      <c r="B408" s="84">
        <v>39142</v>
      </c>
      <c r="C408" s="70">
        <v>4.57</v>
      </c>
      <c r="D408" s="70">
        <v>4.4800000000000004</v>
      </c>
      <c r="E408" s="70">
        <v>4.5</v>
      </c>
      <c r="F408" s="70">
        <v>4.5599999999999996</v>
      </c>
      <c r="G408" s="70">
        <v>4.8099999999999996</v>
      </c>
      <c r="M408" s="69"/>
      <c r="N408" s="69"/>
      <c r="O408" s="69"/>
      <c r="P408" s="69"/>
      <c r="Q408" s="69"/>
      <c r="R408" s="69"/>
      <c r="S408" s="69"/>
    </row>
    <row r="409" spans="2:19" s="70" customFormat="1" ht="13.15">
      <c r="B409" s="84">
        <v>39173</v>
      </c>
      <c r="C409" s="70">
        <v>4.67</v>
      </c>
      <c r="D409" s="70">
        <v>4.59</v>
      </c>
      <c r="E409" s="70">
        <v>4.62</v>
      </c>
      <c r="F409" s="70">
        <v>4.6900000000000004</v>
      </c>
      <c r="G409" s="70">
        <v>4.95</v>
      </c>
      <c r="M409" s="69"/>
      <c r="N409" s="69"/>
      <c r="O409" s="69"/>
      <c r="P409" s="69"/>
      <c r="Q409" s="69"/>
      <c r="R409" s="69"/>
      <c r="S409" s="69"/>
    </row>
    <row r="410" spans="2:19" s="70" customFormat="1" ht="13.15">
      <c r="B410" s="84">
        <v>39203</v>
      </c>
      <c r="C410" s="70">
        <v>4.7699999999999996</v>
      </c>
      <c r="D410" s="70">
        <v>4.67</v>
      </c>
      <c r="E410" s="70">
        <v>4.6900000000000004</v>
      </c>
      <c r="F410" s="70">
        <v>4.75</v>
      </c>
      <c r="G410" s="70">
        <v>4.9800000000000004</v>
      </c>
      <c r="M410" s="69"/>
      <c r="N410" s="69"/>
      <c r="O410" s="69"/>
      <c r="P410" s="69"/>
      <c r="Q410" s="69"/>
      <c r="R410" s="69"/>
      <c r="S410" s="69"/>
    </row>
    <row r="411" spans="2:19" s="70" customFormat="1" ht="13.15">
      <c r="B411" s="84">
        <v>39234</v>
      </c>
      <c r="C411" s="70">
        <v>4.9800000000000004</v>
      </c>
      <c r="D411" s="70">
        <v>5.03</v>
      </c>
      <c r="E411" s="70">
        <v>5.05</v>
      </c>
      <c r="F411" s="70">
        <v>5.0999999999999996</v>
      </c>
      <c r="G411" s="70">
        <v>5.29</v>
      </c>
      <c r="M411" s="69"/>
      <c r="N411" s="69"/>
      <c r="O411" s="69"/>
      <c r="P411" s="69"/>
      <c r="Q411" s="69"/>
      <c r="R411" s="69"/>
      <c r="S411" s="69"/>
    </row>
    <row r="412" spans="2:19" s="70" customFormat="1" ht="13.15">
      <c r="B412" s="84">
        <v>39264</v>
      </c>
      <c r="C412" s="70">
        <v>4.82</v>
      </c>
      <c r="D412" s="70">
        <v>4.88</v>
      </c>
      <c r="E412" s="70">
        <v>4.93</v>
      </c>
      <c r="F412" s="70">
        <v>5</v>
      </c>
      <c r="G412" s="70">
        <v>5.19</v>
      </c>
      <c r="M412" s="69"/>
      <c r="N412" s="69"/>
      <c r="O412" s="69"/>
      <c r="P412" s="69"/>
      <c r="Q412" s="69"/>
      <c r="R412" s="69"/>
      <c r="S412" s="69"/>
    </row>
    <row r="413" spans="2:19" s="70" customFormat="1" ht="13.15">
      <c r="B413" s="84">
        <v>39295</v>
      </c>
      <c r="C413" s="70">
        <v>4.3099999999999996</v>
      </c>
      <c r="D413" s="70">
        <v>4.43</v>
      </c>
      <c r="E413" s="70">
        <v>4.53</v>
      </c>
      <c r="F413" s="70">
        <v>4.67</v>
      </c>
      <c r="G413" s="70">
        <v>5</v>
      </c>
      <c r="M413" s="69"/>
      <c r="N413" s="69"/>
      <c r="O413" s="69"/>
      <c r="P413" s="69"/>
      <c r="Q413" s="69"/>
      <c r="R413" s="69"/>
      <c r="S413" s="69"/>
    </row>
    <row r="414" spans="2:19" s="70" customFormat="1" ht="13.15">
      <c r="B414" s="84">
        <v>39326</v>
      </c>
      <c r="C414" s="70">
        <v>4.01</v>
      </c>
      <c r="D414" s="70">
        <v>4.2</v>
      </c>
      <c r="E414" s="70">
        <v>4.33</v>
      </c>
      <c r="F414" s="70">
        <v>4.5199999999999996</v>
      </c>
      <c r="G414" s="70">
        <v>4.84</v>
      </c>
      <c r="M414" s="69"/>
      <c r="N414" s="69"/>
      <c r="O414" s="69"/>
      <c r="P414" s="69"/>
      <c r="Q414" s="69"/>
      <c r="R414" s="69"/>
      <c r="S414" s="69"/>
    </row>
    <row r="415" spans="2:19" s="70" customFormat="1" ht="13.15">
      <c r="B415" s="84">
        <v>39356</v>
      </c>
      <c r="C415" s="70">
        <v>3.97</v>
      </c>
      <c r="D415" s="70">
        <v>4.2</v>
      </c>
      <c r="E415" s="70">
        <v>4.33</v>
      </c>
      <c r="F415" s="70">
        <v>4.53</v>
      </c>
      <c r="G415" s="70">
        <v>4.83</v>
      </c>
      <c r="M415" s="69"/>
      <c r="N415" s="69"/>
      <c r="O415" s="69"/>
      <c r="P415" s="69"/>
      <c r="Q415" s="69"/>
      <c r="R415" s="69"/>
      <c r="S415" s="69"/>
    </row>
    <row r="416" spans="2:19" s="70" customFormat="1" ht="13.15">
      <c r="B416" s="84">
        <v>39387</v>
      </c>
      <c r="C416" s="70">
        <v>3.34</v>
      </c>
      <c r="D416" s="70">
        <v>3.67</v>
      </c>
      <c r="E416" s="70">
        <v>3.87</v>
      </c>
      <c r="F416" s="70">
        <v>4.1500000000000004</v>
      </c>
      <c r="G416" s="70">
        <v>4.5599999999999996</v>
      </c>
      <c r="M416" s="69"/>
      <c r="N416" s="69"/>
      <c r="O416" s="69"/>
      <c r="P416" s="69"/>
      <c r="Q416" s="69"/>
      <c r="R416" s="69"/>
      <c r="S416" s="69"/>
    </row>
    <row r="417" spans="2:19" s="70" customFormat="1" ht="13.15">
      <c r="B417" s="84">
        <v>39417</v>
      </c>
      <c r="C417" s="70">
        <v>3.12</v>
      </c>
      <c r="D417" s="70">
        <v>3.49</v>
      </c>
      <c r="E417" s="70">
        <v>3.74</v>
      </c>
      <c r="F417" s="70">
        <v>4.0999999999999996</v>
      </c>
      <c r="G417" s="70">
        <v>4.57</v>
      </c>
      <c r="M417" s="69"/>
      <c r="N417" s="69"/>
      <c r="O417" s="69"/>
      <c r="P417" s="69"/>
      <c r="Q417" s="69"/>
      <c r="R417" s="69"/>
      <c r="S417" s="69"/>
    </row>
    <row r="418" spans="2:19" s="70" customFormat="1" ht="13.15">
      <c r="B418" s="84">
        <v>39448</v>
      </c>
      <c r="C418" s="70">
        <v>2.48</v>
      </c>
      <c r="D418" s="70">
        <v>2.98</v>
      </c>
      <c r="E418" s="70">
        <v>3.31</v>
      </c>
      <c r="F418" s="70">
        <v>3.74</v>
      </c>
      <c r="G418" s="70">
        <v>4.3499999999999996</v>
      </c>
      <c r="H418" s="70">
        <v>2</v>
      </c>
      <c r="M418" s="69"/>
      <c r="N418" s="69"/>
      <c r="O418" s="69"/>
      <c r="P418" s="69"/>
      <c r="Q418" s="69"/>
      <c r="R418" s="69"/>
      <c r="S418" s="69"/>
    </row>
    <row r="419" spans="2:19" s="70" customFormat="1" ht="13.15">
      <c r="B419" s="84">
        <v>39479</v>
      </c>
      <c r="C419" s="70">
        <v>1.97</v>
      </c>
      <c r="D419" s="70">
        <v>2.78</v>
      </c>
      <c r="E419" s="70">
        <v>3.21</v>
      </c>
      <c r="F419" s="70">
        <v>3.74</v>
      </c>
      <c r="G419" s="70">
        <v>4.49</v>
      </c>
      <c r="H419" s="70">
        <v>2</v>
      </c>
      <c r="M419" s="69"/>
      <c r="N419" s="69"/>
      <c r="O419" s="69"/>
      <c r="P419" s="69"/>
      <c r="Q419" s="69"/>
      <c r="R419" s="69"/>
      <c r="S419" s="69"/>
    </row>
    <row r="420" spans="2:19" s="70" customFormat="1" ht="13.15">
      <c r="B420" s="84">
        <v>39508</v>
      </c>
      <c r="C420" s="70">
        <v>1.62</v>
      </c>
      <c r="D420" s="70">
        <v>2.48</v>
      </c>
      <c r="E420" s="70">
        <v>2.93</v>
      </c>
      <c r="F420" s="70">
        <v>3.51</v>
      </c>
      <c r="G420" s="70">
        <v>4.3600000000000003</v>
      </c>
      <c r="H420" s="70">
        <v>2</v>
      </c>
      <c r="M420" s="69"/>
      <c r="N420" s="69"/>
      <c r="O420" s="69"/>
      <c r="P420" s="69"/>
      <c r="Q420" s="69"/>
      <c r="R420" s="69"/>
      <c r="S420" s="69"/>
    </row>
    <row r="421" spans="2:19" s="70" customFormat="1" ht="13.15">
      <c r="B421" s="84">
        <v>39539</v>
      </c>
      <c r="C421" s="70">
        <v>2.0499999999999998</v>
      </c>
      <c r="D421" s="70">
        <v>2.84</v>
      </c>
      <c r="E421" s="70">
        <v>3.19</v>
      </c>
      <c r="F421" s="70">
        <v>3.68</v>
      </c>
      <c r="G421" s="70">
        <v>4.4400000000000004</v>
      </c>
      <c r="H421" s="70">
        <v>2</v>
      </c>
      <c r="M421" s="69"/>
      <c r="N421" s="69"/>
      <c r="O421" s="69"/>
      <c r="P421" s="69"/>
      <c r="Q421" s="69"/>
      <c r="R421" s="69"/>
      <c r="S421" s="69"/>
    </row>
    <row r="422" spans="2:19" s="70" customFormat="1" ht="13.15">
      <c r="B422" s="84">
        <v>39569</v>
      </c>
      <c r="C422" s="70">
        <v>2.4500000000000002</v>
      </c>
      <c r="D422" s="70">
        <v>3.15</v>
      </c>
      <c r="E422" s="70">
        <v>3.46</v>
      </c>
      <c r="F422" s="70">
        <v>3.88</v>
      </c>
      <c r="G422" s="70">
        <v>4.5999999999999996</v>
      </c>
      <c r="H422" s="70">
        <v>2</v>
      </c>
      <c r="M422" s="69"/>
      <c r="N422" s="69"/>
      <c r="O422" s="69"/>
      <c r="P422" s="69"/>
      <c r="Q422" s="69"/>
      <c r="R422" s="69"/>
      <c r="S422" s="69"/>
    </row>
    <row r="423" spans="2:19" s="70" customFormat="1" ht="13.15">
      <c r="B423" s="84">
        <v>39600</v>
      </c>
      <c r="C423" s="70">
        <v>2.77</v>
      </c>
      <c r="D423" s="70">
        <v>3.49</v>
      </c>
      <c r="E423" s="70">
        <v>3.73</v>
      </c>
      <c r="F423" s="70">
        <v>4.0999999999999996</v>
      </c>
      <c r="G423" s="70">
        <v>4.74</v>
      </c>
      <c r="H423" s="70">
        <v>2</v>
      </c>
      <c r="M423" s="69"/>
      <c r="N423" s="69"/>
      <c r="O423" s="69"/>
      <c r="P423" s="69"/>
      <c r="Q423" s="69"/>
      <c r="R423" s="69"/>
      <c r="S423" s="69"/>
    </row>
    <row r="424" spans="2:19" s="70" customFormat="1" ht="13.15">
      <c r="B424" s="84">
        <v>39630</v>
      </c>
      <c r="C424" s="70">
        <v>2.57</v>
      </c>
      <c r="D424" s="70">
        <v>3.3</v>
      </c>
      <c r="E424" s="70">
        <v>3.6</v>
      </c>
      <c r="F424" s="70">
        <v>4.01</v>
      </c>
      <c r="G424" s="70">
        <v>4.62</v>
      </c>
      <c r="H424" s="70">
        <v>2</v>
      </c>
      <c r="M424" s="69"/>
      <c r="N424" s="69"/>
      <c r="O424" s="69"/>
      <c r="P424" s="69"/>
      <c r="Q424" s="69"/>
      <c r="R424" s="69"/>
      <c r="S424" s="69"/>
    </row>
    <row r="425" spans="2:19" s="70" customFormat="1" ht="13.15">
      <c r="B425" s="84">
        <v>39661</v>
      </c>
      <c r="C425" s="70">
        <v>2.42</v>
      </c>
      <c r="D425" s="70">
        <v>3.14</v>
      </c>
      <c r="E425" s="70">
        <v>3.46</v>
      </c>
      <c r="F425" s="70">
        <v>3.89</v>
      </c>
      <c r="G425" s="70">
        <v>4.53</v>
      </c>
      <c r="H425" s="70">
        <v>2</v>
      </c>
      <c r="M425" s="69"/>
      <c r="N425" s="69"/>
      <c r="O425" s="69"/>
      <c r="P425" s="69"/>
      <c r="Q425" s="69"/>
      <c r="R425" s="69"/>
      <c r="S425" s="69"/>
    </row>
    <row r="426" spans="2:19" s="70" customFormat="1" ht="13.15">
      <c r="B426" s="84">
        <v>39692</v>
      </c>
      <c r="C426" s="70">
        <v>2.08</v>
      </c>
      <c r="D426" s="70">
        <v>2.88</v>
      </c>
      <c r="E426" s="70">
        <v>3.25</v>
      </c>
      <c r="F426" s="70">
        <v>3.69</v>
      </c>
      <c r="G426" s="70">
        <v>4.32</v>
      </c>
      <c r="H426" s="70">
        <v>2</v>
      </c>
      <c r="M426" s="69"/>
      <c r="N426" s="69"/>
      <c r="O426" s="69"/>
      <c r="P426" s="69"/>
      <c r="Q426" s="69"/>
      <c r="R426" s="69"/>
      <c r="S426" s="69"/>
    </row>
    <row r="427" spans="2:19" s="70" customFormat="1" ht="13.15">
      <c r="B427" s="84">
        <v>39722</v>
      </c>
      <c r="C427" s="70">
        <v>1.61</v>
      </c>
      <c r="D427" s="70">
        <v>2.73</v>
      </c>
      <c r="E427" s="70">
        <v>3.19</v>
      </c>
      <c r="F427" s="70">
        <v>3.81</v>
      </c>
      <c r="G427" s="70">
        <v>4.45</v>
      </c>
      <c r="H427" s="70">
        <v>2</v>
      </c>
      <c r="M427" s="69"/>
      <c r="N427" s="69"/>
      <c r="O427" s="69"/>
      <c r="P427" s="69"/>
      <c r="Q427" s="69"/>
      <c r="R427" s="69"/>
      <c r="S427" s="69"/>
    </row>
    <row r="428" spans="2:19" s="70" customFormat="1" ht="13.15">
      <c r="B428" s="84">
        <v>39753</v>
      </c>
      <c r="C428" s="70">
        <v>1.21</v>
      </c>
      <c r="D428" s="70">
        <v>2.29</v>
      </c>
      <c r="E428" s="70">
        <v>2.82</v>
      </c>
      <c r="F428" s="70">
        <v>3.53</v>
      </c>
      <c r="G428" s="70">
        <v>4.2699999999999996</v>
      </c>
      <c r="H428" s="70">
        <v>2</v>
      </c>
      <c r="M428" s="69"/>
      <c r="N428" s="69"/>
      <c r="O428" s="69"/>
      <c r="P428" s="69"/>
      <c r="Q428" s="69"/>
      <c r="R428" s="69"/>
      <c r="S428" s="69"/>
    </row>
    <row r="429" spans="2:19" s="70" customFormat="1" ht="13.15">
      <c r="B429" s="84">
        <v>39783</v>
      </c>
      <c r="C429" s="70">
        <v>0.82</v>
      </c>
      <c r="D429" s="70">
        <v>1.52</v>
      </c>
      <c r="E429" s="70">
        <v>1.89</v>
      </c>
      <c r="F429" s="70">
        <v>2.42</v>
      </c>
      <c r="G429" s="70">
        <v>3.18</v>
      </c>
      <c r="H429" s="70">
        <v>2</v>
      </c>
      <c r="M429" s="69"/>
      <c r="N429" s="69"/>
      <c r="O429" s="69"/>
      <c r="P429" s="69"/>
      <c r="Q429" s="69"/>
      <c r="R429" s="69"/>
      <c r="S429" s="69"/>
    </row>
    <row r="430" spans="2:19" s="70" customFormat="1" ht="13.15">
      <c r="B430" s="84">
        <v>39814</v>
      </c>
      <c r="C430" s="70">
        <v>0.81</v>
      </c>
      <c r="D430" s="70">
        <v>1.6</v>
      </c>
      <c r="E430" s="70">
        <v>1.98</v>
      </c>
      <c r="F430" s="70">
        <v>2.52</v>
      </c>
      <c r="G430" s="70">
        <v>3.46</v>
      </c>
      <c r="H430" s="70">
        <v>2</v>
      </c>
      <c r="M430" s="69"/>
      <c r="N430" s="69"/>
      <c r="O430" s="69"/>
      <c r="P430" s="69"/>
      <c r="Q430" s="69"/>
      <c r="R430" s="69"/>
      <c r="S430" s="69"/>
    </row>
    <row r="431" spans="2:19" s="70" customFormat="1" ht="13.15">
      <c r="B431" s="84">
        <v>39845</v>
      </c>
      <c r="C431" s="70">
        <v>0.98</v>
      </c>
      <c r="D431" s="70">
        <v>1.87</v>
      </c>
      <c r="E431" s="70">
        <v>2.2999999999999998</v>
      </c>
      <c r="F431" s="70">
        <v>2.87</v>
      </c>
      <c r="G431" s="70">
        <v>3.83</v>
      </c>
      <c r="H431" s="70">
        <v>2</v>
      </c>
      <c r="M431" s="69"/>
      <c r="N431" s="69"/>
      <c r="O431" s="69"/>
      <c r="P431" s="69"/>
      <c r="Q431" s="69"/>
      <c r="R431" s="69"/>
      <c r="S431" s="69"/>
    </row>
    <row r="432" spans="2:19" s="70" customFormat="1" ht="13.15">
      <c r="B432" s="84">
        <v>39873</v>
      </c>
      <c r="C432" s="70">
        <v>0.93</v>
      </c>
      <c r="D432" s="70">
        <v>1.82</v>
      </c>
      <c r="E432" s="70">
        <v>2.42</v>
      </c>
      <c r="F432" s="70">
        <v>2.82</v>
      </c>
      <c r="G432" s="70">
        <v>3.78</v>
      </c>
      <c r="H432" s="70">
        <v>2</v>
      </c>
      <c r="M432" s="69"/>
      <c r="N432" s="69"/>
      <c r="O432" s="69"/>
      <c r="P432" s="69"/>
      <c r="Q432" s="69"/>
      <c r="R432" s="69"/>
      <c r="S432" s="69"/>
    </row>
    <row r="433" spans="2:19" s="70" customFormat="1" ht="13.15">
      <c r="B433" s="84">
        <v>39904</v>
      </c>
      <c r="C433" s="70">
        <v>0.93</v>
      </c>
      <c r="D433" s="70">
        <v>1.86</v>
      </c>
      <c r="E433" s="70">
        <v>2.4700000000000002</v>
      </c>
      <c r="F433" s="70">
        <v>2.93</v>
      </c>
      <c r="G433" s="70">
        <v>3.84</v>
      </c>
      <c r="H433" s="70">
        <v>2</v>
      </c>
      <c r="M433" s="69"/>
      <c r="N433" s="69"/>
      <c r="O433" s="69"/>
      <c r="P433" s="69"/>
      <c r="Q433" s="69"/>
      <c r="R433" s="69"/>
      <c r="S433" s="69"/>
    </row>
    <row r="434" spans="2:19" s="70" customFormat="1" ht="13.15">
      <c r="B434" s="84">
        <v>39934</v>
      </c>
      <c r="C434" s="70">
        <v>0.93</v>
      </c>
      <c r="D434" s="70">
        <v>2.13</v>
      </c>
      <c r="E434" s="70">
        <v>2.81</v>
      </c>
      <c r="F434" s="70">
        <v>3.29</v>
      </c>
      <c r="G434" s="70">
        <v>4.22</v>
      </c>
      <c r="H434" s="70">
        <v>2</v>
      </c>
      <c r="M434" s="69"/>
      <c r="N434" s="69"/>
      <c r="O434" s="69"/>
      <c r="P434" s="69"/>
      <c r="Q434" s="69"/>
      <c r="R434" s="69"/>
      <c r="S434" s="69"/>
    </row>
    <row r="435" spans="2:19" s="70" customFormat="1" ht="13.15">
      <c r="B435" s="84">
        <v>39965</v>
      </c>
      <c r="C435" s="70">
        <v>1.18</v>
      </c>
      <c r="D435" s="70">
        <v>2.71</v>
      </c>
      <c r="E435" s="70">
        <v>3.37</v>
      </c>
      <c r="F435" s="70">
        <v>3.72</v>
      </c>
      <c r="G435" s="70">
        <v>4.51</v>
      </c>
      <c r="H435" s="70">
        <v>2</v>
      </c>
      <c r="M435" s="69"/>
      <c r="N435" s="69"/>
      <c r="O435" s="69"/>
      <c r="P435" s="69"/>
      <c r="Q435" s="69"/>
      <c r="R435" s="69"/>
      <c r="S435" s="69"/>
    </row>
    <row r="436" spans="2:19" s="70" customFormat="1" ht="13.15">
      <c r="B436" s="84">
        <v>39995</v>
      </c>
      <c r="C436" s="70">
        <v>1.02</v>
      </c>
      <c r="D436" s="70">
        <v>2.46</v>
      </c>
      <c r="E436" s="70">
        <v>3.14</v>
      </c>
      <c r="F436" s="70">
        <v>3.56</v>
      </c>
      <c r="G436" s="70">
        <v>4.38</v>
      </c>
      <c r="H436" s="70">
        <v>2</v>
      </c>
      <c r="M436" s="69"/>
      <c r="N436" s="69"/>
      <c r="O436" s="69"/>
      <c r="P436" s="69"/>
      <c r="Q436" s="69"/>
      <c r="R436" s="69"/>
      <c r="S436" s="69"/>
    </row>
    <row r="437" spans="2:19" s="70" customFormat="1" ht="13.15">
      <c r="B437" s="84">
        <v>40026</v>
      </c>
      <c r="C437" s="70">
        <v>1.1200000000000001</v>
      </c>
      <c r="D437" s="70">
        <v>2.57</v>
      </c>
      <c r="E437" s="70">
        <v>3.21</v>
      </c>
      <c r="F437" s="70">
        <v>3.59</v>
      </c>
      <c r="G437" s="70">
        <v>4.33</v>
      </c>
      <c r="M437" s="69"/>
      <c r="N437" s="69"/>
      <c r="O437" s="69"/>
      <c r="P437" s="69"/>
      <c r="Q437" s="69"/>
      <c r="R437" s="69"/>
      <c r="S437" s="69"/>
    </row>
    <row r="438" spans="2:19" s="70" customFormat="1" ht="13.15">
      <c r="B438" s="84">
        <v>40057</v>
      </c>
      <c r="C438" s="70">
        <v>0.96</v>
      </c>
      <c r="D438" s="70">
        <v>2.37</v>
      </c>
      <c r="E438" s="70">
        <v>3.02</v>
      </c>
      <c r="F438" s="70">
        <v>3.4</v>
      </c>
      <c r="G438" s="70">
        <v>4.1399999999999997</v>
      </c>
      <c r="M438" s="69"/>
      <c r="N438" s="69"/>
      <c r="O438" s="69"/>
      <c r="P438" s="69"/>
      <c r="Q438" s="69"/>
      <c r="R438" s="69"/>
      <c r="S438" s="69"/>
    </row>
    <row r="439" spans="2:19" s="70" customFormat="1" ht="13.15">
      <c r="B439" s="84">
        <v>40087</v>
      </c>
      <c r="C439" s="70">
        <v>0.95</v>
      </c>
      <c r="D439" s="70">
        <v>2.33</v>
      </c>
      <c r="E439" s="70">
        <v>2.96</v>
      </c>
      <c r="F439" s="70">
        <v>3.39</v>
      </c>
      <c r="G439" s="70">
        <v>4.16</v>
      </c>
      <c r="M439" s="69"/>
      <c r="N439" s="69"/>
      <c r="O439" s="69"/>
      <c r="P439" s="69"/>
      <c r="Q439" s="69"/>
      <c r="R439" s="69"/>
      <c r="S439" s="69"/>
    </row>
    <row r="440" spans="2:19" s="70" customFormat="1" ht="13.15">
      <c r="B440" s="84">
        <v>40118</v>
      </c>
      <c r="C440" s="70">
        <v>0.8</v>
      </c>
      <c r="D440" s="70">
        <v>2.23</v>
      </c>
      <c r="E440" s="70">
        <v>2.92</v>
      </c>
      <c r="F440" s="70">
        <v>3.4</v>
      </c>
      <c r="G440" s="70">
        <v>4.24</v>
      </c>
      <c r="M440" s="69"/>
      <c r="N440" s="69"/>
      <c r="O440" s="69"/>
      <c r="P440" s="69"/>
      <c r="Q440" s="69"/>
      <c r="R440" s="69"/>
      <c r="S440" s="69"/>
    </row>
    <row r="441" spans="2:19" s="70" customFormat="1" ht="13.15">
      <c r="B441" s="84">
        <v>40148</v>
      </c>
      <c r="C441" s="70">
        <v>0.87</v>
      </c>
      <c r="D441" s="70">
        <v>2.34</v>
      </c>
      <c r="E441" s="70">
        <v>3.07</v>
      </c>
      <c r="F441" s="70">
        <v>3.59</v>
      </c>
      <c r="G441" s="70">
        <v>4.4000000000000004</v>
      </c>
      <c r="M441" s="69"/>
      <c r="N441" s="69"/>
      <c r="O441" s="69"/>
      <c r="P441" s="69"/>
      <c r="Q441" s="69"/>
      <c r="R441" s="69"/>
      <c r="S441" s="69"/>
    </row>
    <row r="442" spans="2:19" s="70" customFormat="1" ht="13.15">
      <c r="B442" s="84">
        <v>40179</v>
      </c>
      <c r="C442" s="70">
        <v>0.93</v>
      </c>
      <c r="D442" s="70">
        <v>2.48</v>
      </c>
      <c r="E442" s="70">
        <v>3.21</v>
      </c>
      <c r="F442" s="70">
        <v>3.73</v>
      </c>
      <c r="G442" s="70">
        <v>4.5</v>
      </c>
      <c r="M442" s="69"/>
      <c r="N442" s="69"/>
      <c r="O442" s="69"/>
      <c r="P442" s="69"/>
      <c r="Q442" s="69"/>
      <c r="R442" s="69"/>
      <c r="S442" s="69"/>
    </row>
    <row r="443" spans="2:19" s="70" customFormat="1" ht="13.15">
      <c r="B443" s="84">
        <v>40210</v>
      </c>
      <c r="C443" s="70">
        <v>0.86</v>
      </c>
      <c r="D443" s="70">
        <v>2.36</v>
      </c>
      <c r="E443" s="70">
        <v>3.12</v>
      </c>
      <c r="F443" s="70">
        <v>3.69</v>
      </c>
      <c r="G443" s="70">
        <v>4.4800000000000004</v>
      </c>
      <c r="M443" s="69"/>
      <c r="N443" s="69"/>
      <c r="O443" s="69"/>
      <c r="P443" s="69"/>
      <c r="Q443" s="69"/>
      <c r="R443" s="69"/>
      <c r="S443" s="69"/>
    </row>
    <row r="444" spans="2:19" s="70" customFormat="1" ht="13.15">
      <c r="B444" s="84">
        <v>40238</v>
      </c>
      <c r="C444" s="70">
        <v>0.96</v>
      </c>
      <c r="D444" s="70">
        <v>2.4300000000000002</v>
      </c>
      <c r="E444" s="70">
        <v>3.16</v>
      </c>
      <c r="F444" s="70">
        <v>3.73</v>
      </c>
      <c r="G444" s="70">
        <v>4.49</v>
      </c>
      <c r="M444" s="69"/>
      <c r="N444" s="69"/>
      <c r="O444" s="69"/>
      <c r="P444" s="69"/>
      <c r="Q444" s="69"/>
      <c r="R444" s="69"/>
      <c r="S444" s="69"/>
    </row>
    <row r="445" spans="2:19" s="70" customFormat="1" ht="13.15">
      <c r="B445" s="84">
        <v>40269</v>
      </c>
      <c r="C445" s="70">
        <v>1.06</v>
      </c>
      <c r="D445" s="70">
        <v>2.58</v>
      </c>
      <c r="E445" s="70">
        <v>3.28</v>
      </c>
      <c r="F445" s="70">
        <v>3.85</v>
      </c>
      <c r="G445" s="70">
        <v>4.53</v>
      </c>
      <c r="M445" s="69"/>
      <c r="N445" s="69"/>
      <c r="O445" s="69"/>
      <c r="P445" s="69"/>
      <c r="Q445" s="69"/>
      <c r="R445" s="69"/>
      <c r="S445" s="69"/>
    </row>
    <row r="446" spans="2:19" s="70" customFormat="1" ht="13.15">
      <c r="B446" s="84">
        <v>40299</v>
      </c>
      <c r="C446" s="70">
        <v>0.83</v>
      </c>
      <c r="D446" s="70">
        <v>2.1800000000000002</v>
      </c>
      <c r="E446" s="70">
        <v>2.86</v>
      </c>
      <c r="F446" s="70">
        <v>3.42</v>
      </c>
      <c r="G446" s="70">
        <v>4.1100000000000003</v>
      </c>
      <c r="M446" s="69"/>
      <c r="N446" s="69"/>
      <c r="O446" s="69"/>
      <c r="P446" s="69"/>
      <c r="Q446" s="69"/>
      <c r="R446" s="69"/>
      <c r="S446" s="69"/>
    </row>
    <row r="447" spans="2:19" s="70" customFormat="1" ht="13.15">
      <c r="B447" s="84">
        <v>40330</v>
      </c>
      <c r="C447" s="70">
        <v>0.72</v>
      </c>
      <c r="D447" s="70">
        <v>2</v>
      </c>
      <c r="E447" s="70">
        <v>2.66</v>
      </c>
      <c r="F447" s="70">
        <v>3.2</v>
      </c>
      <c r="G447" s="70">
        <v>3.95</v>
      </c>
      <c r="M447" s="69"/>
      <c r="N447" s="69"/>
      <c r="O447" s="69"/>
      <c r="P447" s="69"/>
      <c r="Q447" s="69"/>
      <c r="R447" s="69"/>
      <c r="S447" s="69"/>
    </row>
    <row r="448" spans="2:19" s="70" customFormat="1" ht="13.15">
      <c r="B448" s="84">
        <v>40360</v>
      </c>
      <c r="C448" s="70">
        <v>0.62</v>
      </c>
      <c r="D448" s="70">
        <v>1.76</v>
      </c>
      <c r="E448" s="70">
        <v>2.4300000000000002</v>
      </c>
      <c r="F448" s="70">
        <v>3.01</v>
      </c>
      <c r="G448" s="70">
        <v>3.8</v>
      </c>
      <c r="M448" s="69"/>
      <c r="N448" s="69"/>
      <c r="O448" s="69"/>
      <c r="P448" s="69"/>
      <c r="Q448" s="69"/>
      <c r="R448" s="69"/>
      <c r="S448" s="69"/>
    </row>
    <row r="449" spans="2:19" s="70" customFormat="1" ht="13.15">
      <c r="B449" s="84">
        <v>40391</v>
      </c>
      <c r="C449" s="70">
        <v>0.52</v>
      </c>
      <c r="D449" s="70">
        <v>1.47</v>
      </c>
      <c r="E449" s="70">
        <v>2.1</v>
      </c>
      <c r="F449" s="70">
        <v>2.7</v>
      </c>
      <c r="G449" s="70">
        <v>3.52</v>
      </c>
      <c r="M449" s="69"/>
      <c r="N449" s="69"/>
      <c r="O449" s="69"/>
      <c r="P449" s="69"/>
      <c r="Q449" s="69"/>
      <c r="R449" s="69"/>
      <c r="S449" s="69"/>
    </row>
    <row r="450" spans="2:19" s="70" customFormat="1" ht="13.15">
      <c r="B450" s="84">
        <v>40422</v>
      </c>
      <c r="C450" s="70">
        <v>0.48</v>
      </c>
      <c r="D450" s="70">
        <v>1.41</v>
      </c>
      <c r="E450" s="70">
        <v>2.0499999999999998</v>
      </c>
      <c r="F450" s="70">
        <v>2.65</v>
      </c>
      <c r="G450" s="70">
        <v>3.47</v>
      </c>
      <c r="M450" s="69"/>
      <c r="N450" s="69"/>
      <c r="O450" s="69"/>
      <c r="P450" s="69"/>
      <c r="Q450" s="69"/>
      <c r="R450" s="69"/>
      <c r="S450" s="69"/>
    </row>
    <row r="451" spans="2:19" s="70" customFormat="1" ht="13.15">
      <c r="B451" s="84">
        <v>40452</v>
      </c>
      <c r="C451" s="70">
        <v>0.38</v>
      </c>
      <c r="D451" s="70">
        <v>1.18</v>
      </c>
      <c r="E451" s="70">
        <v>1.85</v>
      </c>
      <c r="F451" s="70">
        <v>2.54</v>
      </c>
      <c r="G451" s="70">
        <v>3.52</v>
      </c>
      <c r="M451" s="69"/>
      <c r="N451" s="69"/>
      <c r="O451" s="69"/>
      <c r="P451" s="69"/>
      <c r="Q451" s="69"/>
      <c r="R451" s="69"/>
      <c r="S451" s="69"/>
    </row>
    <row r="452" spans="2:19" s="70" customFormat="1" ht="13.15">
      <c r="B452" s="84">
        <v>40483</v>
      </c>
      <c r="C452" s="70">
        <v>0.45</v>
      </c>
      <c r="D452" s="70">
        <v>1.35</v>
      </c>
      <c r="E452" s="70">
        <v>2.02</v>
      </c>
      <c r="F452" s="70">
        <v>2.76</v>
      </c>
      <c r="G452" s="70">
        <v>3.82</v>
      </c>
      <c r="M452" s="69"/>
      <c r="N452" s="69"/>
      <c r="O452" s="69"/>
      <c r="P452" s="69"/>
      <c r="Q452" s="69"/>
      <c r="R452" s="69"/>
      <c r="S452" s="69"/>
    </row>
    <row r="453" spans="2:19" s="70" customFormat="1" ht="13.15">
      <c r="B453" s="84">
        <v>40513</v>
      </c>
      <c r="C453" s="70">
        <v>0.62</v>
      </c>
      <c r="D453" s="70">
        <v>1.93</v>
      </c>
      <c r="E453" s="70">
        <v>2.66</v>
      </c>
      <c r="F453" s="70">
        <v>3.29</v>
      </c>
      <c r="G453" s="70">
        <v>4.17</v>
      </c>
      <c r="M453" s="69"/>
      <c r="N453" s="69"/>
      <c r="O453" s="69"/>
      <c r="P453" s="69"/>
      <c r="Q453" s="69"/>
      <c r="R453" s="69"/>
      <c r="S453" s="69"/>
    </row>
    <row r="454" spans="2:19" s="70" customFormat="1" ht="13.15">
      <c r="B454" s="84">
        <v>40544</v>
      </c>
      <c r="C454" s="70">
        <v>0.61</v>
      </c>
      <c r="D454" s="70">
        <v>1.99</v>
      </c>
      <c r="E454" s="70">
        <v>2.72</v>
      </c>
      <c r="F454" s="70">
        <v>3.39</v>
      </c>
      <c r="G454" s="70">
        <v>4.28</v>
      </c>
      <c r="M454" s="69"/>
      <c r="N454" s="69"/>
      <c r="O454" s="69"/>
      <c r="P454" s="69"/>
      <c r="Q454" s="69"/>
      <c r="R454" s="69"/>
      <c r="S454" s="69"/>
    </row>
    <row r="455" spans="2:19" s="70" customFormat="1" ht="13.15">
      <c r="B455" s="84">
        <v>40575</v>
      </c>
      <c r="C455" s="70">
        <v>0.77</v>
      </c>
      <c r="D455" s="70">
        <v>2.2599999999999998</v>
      </c>
      <c r="E455" s="70">
        <v>2.96</v>
      </c>
      <c r="F455" s="70">
        <v>3.58</v>
      </c>
      <c r="G455" s="70">
        <v>4.42</v>
      </c>
      <c r="M455" s="69"/>
      <c r="N455" s="69"/>
      <c r="O455" s="69"/>
      <c r="P455" s="69"/>
      <c r="Q455" s="69"/>
      <c r="R455" s="69"/>
      <c r="S455" s="69"/>
    </row>
    <row r="456" spans="2:19" s="70" customFormat="1" ht="13.15">
      <c r="B456" s="84">
        <v>40603</v>
      </c>
      <c r="C456" s="70">
        <v>0.7</v>
      </c>
      <c r="D456" s="70">
        <v>2.11</v>
      </c>
      <c r="E456" s="70">
        <v>2.8</v>
      </c>
      <c r="F456" s="70">
        <v>3.41</v>
      </c>
      <c r="G456" s="70">
        <v>4.2699999999999996</v>
      </c>
      <c r="M456" s="69"/>
      <c r="N456" s="69"/>
      <c r="O456" s="69"/>
      <c r="P456" s="69"/>
      <c r="Q456" s="69"/>
      <c r="R456" s="69"/>
      <c r="S456" s="69"/>
    </row>
    <row r="457" spans="2:19" s="70" customFormat="1" ht="13.15">
      <c r="B457" s="84">
        <v>40634</v>
      </c>
      <c r="C457" s="70">
        <v>0.73</v>
      </c>
      <c r="D457" s="70">
        <v>2.17</v>
      </c>
      <c r="E457" s="70">
        <v>2.84</v>
      </c>
      <c r="F457" s="70">
        <v>3.46</v>
      </c>
      <c r="G457" s="70">
        <v>4.28</v>
      </c>
      <c r="M457" s="69"/>
      <c r="N457" s="69"/>
      <c r="O457" s="69"/>
      <c r="P457" s="69"/>
      <c r="Q457" s="69"/>
      <c r="R457" s="69"/>
      <c r="S457" s="69"/>
    </row>
    <row r="458" spans="2:19" s="70" customFormat="1" ht="13.15">
      <c r="B458" s="84">
        <v>40664</v>
      </c>
      <c r="C458" s="70">
        <v>0.56000000000000005</v>
      </c>
      <c r="D458" s="70">
        <v>1.84</v>
      </c>
      <c r="E458" s="70">
        <v>2.5099999999999998</v>
      </c>
      <c r="F458" s="70">
        <v>3.17</v>
      </c>
      <c r="G458" s="70">
        <v>4.01</v>
      </c>
      <c r="M458" s="69"/>
      <c r="N458" s="69"/>
      <c r="O458" s="69"/>
      <c r="P458" s="69"/>
      <c r="Q458" s="69"/>
      <c r="R458" s="69"/>
      <c r="S458" s="69"/>
    </row>
    <row r="459" spans="2:19" s="70" customFormat="1" ht="13.15">
      <c r="B459" s="84">
        <v>40695</v>
      </c>
      <c r="C459" s="70">
        <v>0.41</v>
      </c>
      <c r="D459" s="70">
        <v>1.58</v>
      </c>
      <c r="E459" s="70">
        <v>2.29</v>
      </c>
      <c r="F459" s="70">
        <v>3</v>
      </c>
      <c r="G459" s="70">
        <v>3.91</v>
      </c>
      <c r="M459" s="69"/>
      <c r="N459" s="69"/>
      <c r="O459" s="69"/>
      <c r="P459" s="69"/>
      <c r="Q459" s="69"/>
      <c r="R459" s="69"/>
      <c r="S459" s="69"/>
    </row>
    <row r="460" spans="2:19" s="70" customFormat="1" ht="13.15">
      <c r="B460" s="84">
        <v>40725</v>
      </c>
      <c r="C460" s="70">
        <v>0.41</v>
      </c>
      <c r="D460" s="70">
        <v>1.54</v>
      </c>
      <c r="E460" s="70">
        <v>2.2799999999999998</v>
      </c>
      <c r="F460" s="70">
        <v>3</v>
      </c>
      <c r="G460" s="70">
        <v>3.95</v>
      </c>
      <c r="M460" s="69"/>
      <c r="N460" s="69"/>
      <c r="O460" s="69"/>
      <c r="P460" s="69"/>
      <c r="Q460" s="69"/>
      <c r="R460" s="69"/>
      <c r="S460" s="69"/>
    </row>
    <row r="461" spans="2:19" s="70" customFormat="1" ht="13.15">
      <c r="B461" s="84">
        <v>40756</v>
      </c>
      <c r="C461" s="70">
        <v>0.23</v>
      </c>
      <c r="D461" s="70">
        <v>1.02</v>
      </c>
      <c r="E461" s="70">
        <v>1.63</v>
      </c>
      <c r="F461" s="70">
        <v>2.2999999999999998</v>
      </c>
      <c r="G461" s="70">
        <v>3.24</v>
      </c>
      <c r="M461" s="69"/>
      <c r="N461" s="69"/>
      <c r="O461" s="69"/>
      <c r="P461" s="69"/>
      <c r="Q461" s="69"/>
      <c r="R461" s="69"/>
      <c r="S461" s="69"/>
    </row>
    <row r="462" spans="2:19" s="70" customFormat="1" ht="13.15">
      <c r="B462" s="84">
        <v>40787</v>
      </c>
      <c r="C462" s="70">
        <v>0.21</v>
      </c>
      <c r="D462" s="70">
        <v>0.9</v>
      </c>
      <c r="E462" s="70">
        <v>1.42</v>
      </c>
      <c r="F462" s="70">
        <v>1.98</v>
      </c>
      <c r="G462" s="70">
        <v>2.83</v>
      </c>
      <c r="M462" s="69"/>
      <c r="N462" s="69"/>
      <c r="O462" s="69"/>
      <c r="P462" s="69"/>
      <c r="Q462" s="69"/>
      <c r="R462" s="69"/>
      <c r="S462" s="69"/>
    </row>
    <row r="463" spans="2:19" s="70" customFormat="1" ht="13.15">
      <c r="B463" s="84">
        <v>40817</v>
      </c>
      <c r="C463" s="70">
        <v>0.28000000000000003</v>
      </c>
      <c r="D463" s="70">
        <v>1.06</v>
      </c>
      <c r="E463" s="70">
        <v>1.62</v>
      </c>
      <c r="F463" s="70">
        <v>2.15</v>
      </c>
      <c r="G463" s="70">
        <v>2.87</v>
      </c>
      <c r="M463" s="69"/>
      <c r="N463" s="69"/>
      <c r="O463" s="69"/>
      <c r="P463" s="69"/>
      <c r="Q463" s="69"/>
      <c r="R463" s="69"/>
      <c r="S463" s="69"/>
    </row>
    <row r="464" spans="2:19" s="70" customFormat="1" ht="13.15">
      <c r="B464" s="84">
        <v>40848</v>
      </c>
      <c r="C464" s="70">
        <v>0.25</v>
      </c>
      <c r="D464" s="70">
        <v>0.91</v>
      </c>
      <c r="E464" s="70">
        <v>1.45</v>
      </c>
      <c r="F464" s="70">
        <v>2.0099999999999998</v>
      </c>
      <c r="G464" s="70">
        <v>2.72</v>
      </c>
      <c r="M464" s="69"/>
      <c r="N464" s="69"/>
      <c r="O464" s="69"/>
      <c r="P464" s="69"/>
      <c r="Q464" s="69"/>
      <c r="R464" s="69"/>
      <c r="S464" s="69"/>
    </row>
    <row r="465" spans="2:19" s="70" customFormat="1" ht="13.15">
      <c r="B465" s="84">
        <v>40878</v>
      </c>
      <c r="C465" s="70">
        <v>0.26</v>
      </c>
      <c r="D465" s="70">
        <v>0.89</v>
      </c>
      <c r="E465" s="70">
        <v>1.43</v>
      </c>
      <c r="F465" s="70">
        <v>1.98</v>
      </c>
      <c r="G465" s="70">
        <v>2.67</v>
      </c>
      <c r="M465" s="69"/>
      <c r="N465" s="69"/>
      <c r="O465" s="69"/>
      <c r="P465" s="69"/>
      <c r="Q465" s="69"/>
      <c r="R465" s="69"/>
      <c r="S465" s="69"/>
    </row>
    <row r="466" spans="2:19" s="70" customFormat="1" ht="13.15">
      <c r="B466" s="84">
        <v>40909</v>
      </c>
      <c r="C466" s="70">
        <v>0.24</v>
      </c>
      <c r="D466" s="70">
        <v>0.84</v>
      </c>
      <c r="E466" s="70">
        <v>1.38</v>
      </c>
      <c r="F466" s="70">
        <v>1.97</v>
      </c>
      <c r="G466" s="70">
        <v>2.7</v>
      </c>
      <c r="M466" s="69"/>
      <c r="N466" s="69"/>
      <c r="O466" s="69"/>
      <c r="P466" s="69"/>
      <c r="Q466" s="69"/>
      <c r="R466" s="69"/>
      <c r="S466" s="69"/>
    </row>
    <row r="467" spans="2:19" s="70" customFormat="1" ht="13.15">
      <c r="B467" s="84">
        <v>40940</v>
      </c>
      <c r="C467" s="70">
        <v>0.28000000000000003</v>
      </c>
      <c r="D467" s="70">
        <v>0.83</v>
      </c>
      <c r="E467" s="70">
        <v>1.37</v>
      </c>
      <c r="F467" s="70">
        <v>1.97</v>
      </c>
      <c r="G467" s="70">
        <v>2.75</v>
      </c>
      <c r="M467" s="69"/>
      <c r="N467" s="69"/>
      <c r="O467" s="69"/>
      <c r="P467" s="69"/>
      <c r="Q467" s="69"/>
      <c r="R467" s="69"/>
      <c r="S467" s="69"/>
    </row>
    <row r="468" spans="2:19" s="70" customFormat="1" ht="13.15">
      <c r="B468" s="84">
        <v>40969</v>
      </c>
      <c r="C468" s="70">
        <v>0.34</v>
      </c>
      <c r="D468" s="70">
        <v>1.02</v>
      </c>
      <c r="E468" s="70">
        <v>1.56</v>
      </c>
      <c r="F468" s="70">
        <v>2.17</v>
      </c>
      <c r="G468" s="70">
        <v>2.94</v>
      </c>
      <c r="M468" s="69"/>
      <c r="N468" s="69"/>
      <c r="O468" s="69"/>
      <c r="P468" s="69"/>
      <c r="Q468" s="69"/>
      <c r="R468" s="69"/>
      <c r="S468" s="69"/>
    </row>
    <row r="469" spans="2:19" s="70" customFormat="1" ht="13.15">
      <c r="B469" s="84">
        <v>41000</v>
      </c>
      <c r="C469" s="70">
        <v>0.28999999999999998</v>
      </c>
      <c r="D469" s="70">
        <v>0.89</v>
      </c>
      <c r="E469" s="70">
        <v>1.43</v>
      </c>
      <c r="F469" s="70">
        <v>2.0499999999999998</v>
      </c>
      <c r="G469" s="70">
        <v>2.82</v>
      </c>
      <c r="M469" s="69"/>
      <c r="N469" s="69"/>
      <c r="O469" s="69"/>
      <c r="P469" s="69"/>
      <c r="Q469" s="69"/>
      <c r="R469" s="69"/>
      <c r="S469" s="69"/>
    </row>
    <row r="470" spans="2:19" s="70" customFormat="1" ht="13.15">
      <c r="B470" s="84">
        <v>41030</v>
      </c>
      <c r="C470" s="70">
        <v>0.28999999999999998</v>
      </c>
      <c r="D470" s="70">
        <v>0.76</v>
      </c>
      <c r="E470" s="70">
        <v>1.21</v>
      </c>
      <c r="F470" s="70">
        <v>1.8</v>
      </c>
      <c r="G470" s="70">
        <v>2.5299999999999998</v>
      </c>
      <c r="M470" s="69"/>
      <c r="N470" s="69"/>
      <c r="O470" s="69"/>
      <c r="P470" s="69"/>
      <c r="Q470" s="69"/>
      <c r="R470" s="69"/>
      <c r="S470" s="69"/>
    </row>
    <row r="471" spans="2:19" s="70" customFormat="1" ht="13.15">
      <c r="B471" s="84">
        <v>41061</v>
      </c>
      <c r="C471" s="70">
        <v>0.28999999999999998</v>
      </c>
      <c r="D471" s="70">
        <v>0.71</v>
      </c>
      <c r="E471" s="70">
        <v>1.08</v>
      </c>
      <c r="F471" s="70">
        <v>1.62</v>
      </c>
      <c r="G471" s="70">
        <v>2.31</v>
      </c>
      <c r="M471" s="69"/>
      <c r="N471" s="69"/>
      <c r="O471" s="69"/>
      <c r="P471" s="69"/>
      <c r="Q471" s="69"/>
      <c r="R471" s="69"/>
      <c r="S471" s="69"/>
    </row>
    <row r="472" spans="2:19" s="70" customFormat="1" ht="13.15">
      <c r="B472" s="84">
        <v>41091</v>
      </c>
      <c r="C472" s="70">
        <v>0.25</v>
      </c>
      <c r="D472" s="70">
        <v>0.62</v>
      </c>
      <c r="E472" s="70">
        <v>0.98</v>
      </c>
      <c r="F472" s="70">
        <v>1.53</v>
      </c>
      <c r="G472" s="70">
        <v>2.2200000000000002</v>
      </c>
      <c r="M472" s="69"/>
      <c r="N472" s="69"/>
      <c r="O472" s="69"/>
      <c r="P472" s="69"/>
      <c r="Q472" s="69"/>
      <c r="R472" s="69"/>
      <c r="S472" s="69"/>
    </row>
    <row r="473" spans="2:19" s="70" customFormat="1" ht="13.15">
      <c r="B473" s="84">
        <v>41122</v>
      </c>
      <c r="C473" s="70">
        <v>0.27</v>
      </c>
      <c r="D473" s="70">
        <v>0.71</v>
      </c>
      <c r="E473" s="70">
        <v>1.1399999999999999</v>
      </c>
      <c r="F473" s="70">
        <v>1.68</v>
      </c>
      <c r="G473" s="70">
        <v>2.4</v>
      </c>
      <c r="M473" s="69"/>
      <c r="N473" s="69"/>
      <c r="O473" s="69"/>
      <c r="P473" s="69"/>
      <c r="Q473" s="69"/>
      <c r="R473" s="69"/>
      <c r="S473" s="69"/>
    </row>
    <row r="474" spans="2:19" s="70" customFormat="1" ht="13.15">
      <c r="B474" s="84">
        <v>41153</v>
      </c>
      <c r="C474" s="70">
        <v>0.26</v>
      </c>
      <c r="D474" s="70">
        <v>0.67</v>
      </c>
      <c r="E474" s="70">
        <v>1.1200000000000001</v>
      </c>
      <c r="F474" s="70">
        <v>1.72</v>
      </c>
      <c r="G474" s="70">
        <v>2.4900000000000002</v>
      </c>
      <c r="M474" s="69"/>
      <c r="N474" s="69"/>
      <c r="O474" s="69"/>
      <c r="P474" s="69"/>
      <c r="Q474" s="69"/>
      <c r="R474" s="69"/>
      <c r="S474" s="69"/>
    </row>
    <row r="475" spans="2:19" s="70" customFormat="1" ht="13.15">
      <c r="B475" s="84">
        <v>41183</v>
      </c>
      <c r="C475" s="70">
        <v>0.28000000000000003</v>
      </c>
      <c r="D475" s="70">
        <v>0.71</v>
      </c>
      <c r="E475" s="70">
        <v>1.1499999999999999</v>
      </c>
      <c r="F475" s="70">
        <v>1.75</v>
      </c>
      <c r="G475" s="70">
        <v>2.5099999999999998</v>
      </c>
      <c r="M475" s="69"/>
      <c r="N475" s="69"/>
      <c r="O475" s="69"/>
      <c r="P475" s="69"/>
      <c r="Q475" s="69"/>
      <c r="R475" s="69"/>
      <c r="S475" s="69"/>
    </row>
    <row r="476" spans="2:19" s="70" customFormat="1" ht="13.15">
      <c r="B476" s="84">
        <v>41214</v>
      </c>
      <c r="C476" s="70">
        <v>0.27</v>
      </c>
      <c r="D476" s="70">
        <v>0.67</v>
      </c>
      <c r="E476" s="70">
        <v>1.08</v>
      </c>
      <c r="F476" s="70">
        <v>1.65</v>
      </c>
      <c r="G476" s="70">
        <v>2.39</v>
      </c>
      <c r="M476" s="69"/>
      <c r="N476" s="69"/>
      <c r="O476" s="69"/>
      <c r="P476" s="69"/>
      <c r="Q476" s="69"/>
      <c r="R476" s="69"/>
      <c r="S476" s="69"/>
    </row>
    <row r="477" spans="2:19" s="70" customFormat="1" ht="13.15">
      <c r="B477" s="84">
        <v>41244</v>
      </c>
      <c r="C477" s="70">
        <v>0.26</v>
      </c>
      <c r="D477" s="70">
        <v>0.7</v>
      </c>
      <c r="E477" s="70">
        <v>1.1299999999999999</v>
      </c>
      <c r="F477" s="70">
        <v>1.72</v>
      </c>
      <c r="G477" s="70">
        <v>2.4700000000000002</v>
      </c>
      <c r="M477" s="69"/>
      <c r="N477" s="69"/>
      <c r="O477" s="69"/>
      <c r="P477" s="69"/>
      <c r="Q477" s="69"/>
      <c r="R477" s="69"/>
      <c r="S477" s="69"/>
    </row>
    <row r="478" spans="2:19" s="70" customFormat="1" ht="13.15">
      <c r="B478" s="84">
        <v>41275</v>
      </c>
      <c r="C478" s="70">
        <v>0.27</v>
      </c>
      <c r="D478" s="70">
        <v>0.81</v>
      </c>
      <c r="E478" s="70">
        <v>1.3</v>
      </c>
      <c r="F478" s="70">
        <v>1.91</v>
      </c>
      <c r="G478" s="70">
        <v>2.68</v>
      </c>
      <c r="M478" s="69"/>
      <c r="N478" s="69"/>
      <c r="O478" s="69"/>
      <c r="P478" s="69"/>
      <c r="Q478" s="69"/>
      <c r="R478" s="69"/>
      <c r="S478" s="69"/>
    </row>
    <row r="479" spans="2:19" s="70" customFormat="1" ht="13.15">
      <c r="B479" s="84">
        <v>41306</v>
      </c>
      <c r="C479" s="70">
        <v>0.27</v>
      </c>
      <c r="D479" s="70">
        <v>0.85</v>
      </c>
      <c r="E479" s="70">
        <v>1.35</v>
      </c>
      <c r="F479" s="70">
        <v>1.98</v>
      </c>
      <c r="G479" s="70">
        <v>2.78</v>
      </c>
      <c r="M479" s="69"/>
      <c r="N479" s="69"/>
      <c r="O479" s="69"/>
      <c r="P479" s="69"/>
      <c r="Q479" s="69"/>
      <c r="R479" s="69"/>
      <c r="S479" s="69"/>
    </row>
    <row r="480" spans="2:19" s="70" customFormat="1" ht="13.15">
      <c r="B480" s="84">
        <v>41334</v>
      </c>
      <c r="C480" s="70">
        <v>0.26</v>
      </c>
      <c r="D480" s="70">
        <v>0.82</v>
      </c>
      <c r="E480" s="70">
        <v>1.32</v>
      </c>
      <c r="F480" s="70">
        <v>1.96</v>
      </c>
      <c r="G480" s="70">
        <v>2.78</v>
      </c>
      <c r="M480" s="69"/>
      <c r="N480" s="69"/>
      <c r="O480" s="69"/>
      <c r="P480" s="69"/>
      <c r="Q480" s="69"/>
      <c r="R480" s="69"/>
      <c r="S480" s="69"/>
    </row>
    <row r="481" spans="2:19" s="70" customFormat="1" ht="13.15">
      <c r="B481" s="84">
        <v>41365</v>
      </c>
      <c r="C481" s="70">
        <v>0.23</v>
      </c>
      <c r="D481" s="70">
        <v>0.71</v>
      </c>
      <c r="E481" s="70">
        <v>1.1499999999999999</v>
      </c>
      <c r="F481" s="70">
        <v>1.76</v>
      </c>
      <c r="G481" s="70">
        <v>2.5499999999999998</v>
      </c>
      <c r="M481" s="69"/>
      <c r="N481" s="69"/>
      <c r="O481" s="69"/>
      <c r="P481" s="69"/>
      <c r="Q481" s="69"/>
      <c r="R481" s="69"/>
      <c r="S481" s="69"/>
    </row>
    <row r="482" spans="2:19" s="70" customFormat="1" ht="13.15">
      <c r="B482" s="84">
        <v>41395</v>
      </c>
      <c r="C482" s="70">
        <v>0.25</v>
      </c>
      <c r="D482" s="70">
        <v>0.84</v>
      </c>
      <c r="E482" s="70">
        <v>1.31</v>
      </c>
      <c r="F482" s="70">
        <v>1.93</v>
      </c>
      <c r="G482" s="70">
        <v>2.73</v>
      </c>
      <c r="M482" s="69"/>
      <c r="N482" s="69"/>
      <c r="O482" s="69"/>
      <c r="P482" s="69"/>
      <c r="Q482" s="69"/>
      <c r="R482" s="69"/>
      <c r="S482" s="69"/>
    </row>
    <row r="483" spans="2:19" s="70" customFormat="1" ht="13.15">
      <c r="B483" s="84">
        <v>41426</v>
      </c>
      <c r="C483" s="70">
        <v>0.33</v>
      </c>
      <c r="D483" s="70">
        <v>1.2</v>
      </c>
      <c r="E483" s="70">
        <v>1.71</v>
      </c>
      <c r="F483" s="70">
        <v>2.2999999999999998</v>
      </c>
      <c r="G483" s="70">
        <v>3.07</v>
      </c>
      <c r="M483" s="69"/>
      <c r="N483" s="69"/>
      <c r="O483" s="69"/>
      <c r="P483" s="69"/>
      <c r="Q483" s="69"/>
      <c r="R483" s="69"/>
      <c r="S483" s="69"/>
    </row>
    <row r="484" spans="2:19" s="70" customFormat="1" ht="13.15">
      <c r="B484" s="84">
        <v>41456</v>
      </c>
      <c r="C484" s="70">
        <v>0.34</v>
      </c>
      <c r="D484" s="70">
        <v>1.4</v>
      </c>
      <c r="E484" s="70">
        <v>1.99</v>
      </c>
      <c r="F484" s="70">
        <v>2.58</v>
      </c>
      <c r="G484" s="70">
        <v>3.31</v>
      </c>
      <c r="M484" s="69"/>
      <c r="N484" s="69"/>
      <c r="O484" s="69"/>
      <c r="P484" s="69"/>
      <c r="Q484" s="69"/>
      <c r="R484" s="69"/>
      <c r="S484" s="69"/>
    </row>
    <row r="485" spans="2:19" s="70" customFormat="1" ht="13.15">
      <c r="B485" s="84">
        <v>41487</v>
      </c>
      <c r="C485" s="70">
        <v>0.36</v>
      </c>
      <c r="D485" s="70">
        <v>1.52</v>
      </c>
      <c r="E485" s="70">
        <v>2.15</v>
      </c>
      <c r="F485" s="70">
        <v>2.74</v>
      </c>
      <c r="G485" s="70">
        <v>3.49</v>
      </c>
      <c r="M485" s="69"/>
      <c r="N485" s="69"/>
      <c r="O485" s="69"/>
      <c r="P485" s="69"/>
      <c r="Q485" s="69"/>
      <c r="R485" s="69"/>
      <c r="S485" s="69"/>
    </row>
    <row r="486" spans="2:19" s="70" customFormat="1" ht="13.15">
      <c r="B486" s="84">
        <v>41518</v>
      </c>
      <c r="C486" s="70">
        <v>0.4</v>
      </c>
      <c r="D486" s="70">
        <v>1.6</v>
      </c>
      <c r="E486" s="70">
        <v>2.2200000000000002</v>
      </c>
      <c r="F486" s="70">
        <v>2.81</v>
      </c>
      <c r="G486" s="70">
        <v>3.53</v>
      </c>
      <c r="M486" s="69"/>
      <c r="N486" s="69"/>
      <c r="O486" s="69"/>
      <c r="P486" s="69"/>
      <c r="Q486" s="69"/>
      <c r="R486" s="69"/>
      <c r="S486" s="69"/>
    </row>
    <row r="487" spans="2:19" s="70" customFormat="1" ht="13.15">
      <c r="B487" s="84">
        <v>41548</v>
      </c>
      <c r="C487" s="70">
        <v>0.34</v>
      </c>
      <c r="D487" s="70">
        <v>1.37</v>
      </c>
      <c r="E487" s="70">
        <v>1.99</v>
      </c>
      <c r="F487" s="70">
        <v>2.62</v>
      </c>
      <c r="G487" s="70">
        <v>3.38</v>
      </c>
      <c r="M487" s="69"/>
      <c r="N487" s="69"/>
      <c r="O487" s="69"/>
      <c r="P487" s="69"/>
      <c r="Q487" s="69"/>
      <c r="R487" s="69"/>
      <c r="S487" s="69"/>
    </row>
    <row r="488" spans="2:19" s="70" customFormat="1" ht="13.15">
      <c r="B488" s="84">
        <v>41579</v>
      </c>
      <c r="C488" s="70">
        <v>0.3</v>
      </c>
      <c r="D488" s="70">
        <v>1.37</v>
      </c>
      <c r="E488" s="70">
        <v>2.0699999999999998</v>
      </c>
      <c r="F488" s="70">
        <v>2.72</v>
      </c>
      <c r="G488" s="70">
        <v>3.5</v>
      </c>
      <c r="M488" s="69"/>
      <c r="N488" s="69"/>
      <c r="O488" s="69"/>
      <c r="P488" s="69"/>
      <c r="Q488" s="69"/>
      <c r="R488" s="69"/>
      <c r="S488" s="69"/>
    </row>
    <row r="489" spans="2:19" s="70" customFormat="1" ht="13.15">
      <c r="B489" s="84">
        <v>41609</v>
      </c>
      <c r="C489" s="70">
        <v>0.34</v>
      </c>
      <c r="D489" s="70">
        <v>1.58</v>
      </c>
      <c r="E489" s="70">
        <v>2.29</v>
      </c>
      <c r="F489" s="70">
        <v>2.9</v>
      </c>
      <c r="G489" s="70">
        <v>3.63</v>
      </c>
      <c r="M489" s="69"/>
      <c r="N489" s="69"/>
      <c r="O489" s="69"/>
      <c r="P489" s="69"/>
      <c r="Q489" s="69"/>
      <c r="R489" s="69"/>
      <c r="S489" s="69"/>
    </row>
    <row r="490" spans="2:19" s="70" customFormat="1" ht="13.15">
      <c r="B490" s="84">
        <v>41640</v>
      </c>
      <c r="C490" s="70">
        <v>0.39</v>
      </c>
      <c r="D490" s="70">
        <v>1.65</v>
      </c>
      <c r="E490" s="70">
        <v>2.29</v>
      </c>
      <c r="F490" s="70">
        <v>2.86</v>
      </c>
      <c r="G490" s="70">
        <v>3.52</v>
      </c>
      <c r="M490" s="69"/>
      <c r="N490" s="69"/>
      <c r="O490" s="69"/>
      <c r="P490" s="69"/>
      <c r="Q490" s="69"/>
      <c r="R490" s="69"/>
      <c r="S490" s="69"/>
    </row>
    <row r="491" spans="2:19" s="70" customFormat="1" ht="13.15">
      <c r="B491" s="84">
        <v>41671</v>
      </c>
      <c r="C491" s="70">
        <v>0.33</v>
      </c>
      <c r="D491" s="70">
        <v>1.52</v>
      </c>
      <c r="E491" s="70">
        <v>2.15</v>
      </c>
      <c r="F491" s="70">
        <v>2.71</v>
      </c>
      <c r="G491" s="70">
        <v>3.38</v>
      </c>
      <c r="M491" s="69"/>
      <c r="N491" s="69"/>
      <c r="O491" s="69"/>
      <c r="P491" s="69"/>
      <c r="Q491" s="69"/>
      <c r="R491" s="69"/>
      <c r="S491" s="69"/>
    </row>
    <row r="492" spans="2:19" s="70" customFormat="1" ht="13.15">
      <c r="B492" s="84">
        <v>41699</v>
      </c>
      <c r="C492" s="70">
        <v>0.4</v>
      </c>
      <c r="D492" s="70">
        <v>1.64</v>
      </c>
      <c r="E492" s="70">
        <v>2.23</v>
      </c>
      <c r="F492" s="70">
        <v>2.72</v>
      </c>
      <c r="G492" s="70">
        <v>3.35</v>
      </c>
      <c r="M492" s="69"/>
      <c r="N492" s="69"/>
      <c r="O492" s="69"/>
      <c r="P492" s="69"/>
      <c r="Q492" s="69"/>
      <c r="R492" s="69"/>
      <c r="S492" s="69"/>
    </row>
    <row r="493" spans="2:19" s="70" customFormat="1" ht="13.15">
      <c r="B493" s="84">
        <v>41730</v>
      </c>
      <c r="C493" s="70">
        <v>0.42</v>
      </c>
      <c r="D493" s="70">
        <v>1.7</v>
      </c>
      <c r="E493" s="70">
        <v>2.27</v>
      </c>
      <c r="F493" s="70">
        <v>2.71</v>
      </c>
      <c r="G493" s="70">
        <v>3.27</v>
      </c>
      <c r="M493" s="69"/>
      <c r="N493" s="69"/>
      <c r="O493" s="69"/>
      <c r="P493" s="69"/>
      <c r="Q493" s="69"/>
      <c r="R493" s="69"/>
      <c r="S493" s="69"/>
    </row>
    <row r="494" spans="2:19" s="70" customFormat="1" ht="13.15">
      <c r="B494" s="84">
        <v>41760</v>
      </c>
      <c r="C494" s="70">
        <v>0.39</v>
      </c>
      <c r="D494" s="70">
        <v>1.59</v>
      </c>
      <c r="E494" s="70">
        <v>2.12</v>
      </c>
      <c r="F494" s="70">
        <v>2.56</v>
      </c>
      <c r="G494" s="70">
        <v>3.12</v>
      </c>
      <c r="M494" s="69"/>
      <c r="N494" s="69"/>
      <c r="O494" s="69"/>
      <c r="P494" s="69"/>
      <c r="Q494" s="69"/>
      <c r="R494" s="69"/>
      <c r="S494" s="69"/>
    </row>
    <row r="495" spans="2:19" s="70" customFormat="1" ht="13.15">
      <c r="B495" s="84">
        <v>41791</v>
      </c>
      <c r="C495" s="70">
        <v>0.45</v>
      </c>
      <c r="D495" s="70">
        <v>1.68</v>
      </c>
      <c r="E495" s="70">
        <v>2.19</v>
      </c>
      <c r="F495" s="70">
        <v>2.6</v>
      </c>
      <c r="G495" s="70">
        <v>3.15</v>
      </c>
      <c r="M495" s="69"/>
      <c r="N495" s="69"/>
      <c r="O495" s="69"/>
      <c r="P495" s="69"/>
      <c r="Q495" s="69"/>
      <c r="R495" s="69"/>
      <c r="S495" s="69"/>
    </row>
    <row r="496" spans="2:19" s="70" customFormat="1" ht="13.15">
      <c r="B496" s="84">
        <v>41821</v>
      </c>
      <c r="C496" s="70">
        <v>0.51</v>
      </c>
      <c r="D496" s="70">
        <v>1.7</v>
      </c>
      <c r="E496" s="70">
        <v>2.17</v>
      </c>
      <c r="F496" s="70">
        <v>2.54</v>
      </c>
      <c r="G496" s="70">
        <v>3.07</v>
      </c>
      <c r="M496" s="69"/>
      <c r="N496" s="69"/>
      <c r="O496" s="69"/>
      <c r="P496" s="69"/>
      <c r="Q496" s="69"/>
      <c r="R496" s="69"/>
      <c r="S496" s="69"/>
    </row>
    <row r="497" spans="2:19" s="70" customFormat="1" ht="13.15">
      <c r="B497" s="84">
        <v>41852</v>
      </c>
      <c r="C497" s="70">
        <v>0.47</v>
      </c>
      <c r="D497" s="70">
        <v>1.63</v>
      </c>
      <c r="E497" s="70">
        <v>2.08</v>
      </c>
      <c r="F497" s="70">
        <v>2.42</v>
      </c>
      <c r="G497" s="70">
        <v>2.94</v>
      </c>
      <c r="M497" s="69"/>
      <c r="N497" s="69"/>
      <c r="O497" s="69"/>
      <c r="P497" s="69"/>
      <c r="Q497" s="69"/>
      <c r="R497" s="69"/>
      <c r="S497" s="69"/>
    </row>
    <row r="498" spans="2:19" s="70" customFormat="1" ht="13.15">
      <c r="B498" s="84">
        <v>41883</v>
      </c>
      <c r="C498" s="70">
        <v>0.56999999999999995</v>
      </c>
      <c r="D498" s="70">
        <v>1.77</v>
      </c>
      <c r="E498" s="70">
        <v>2.2200000000000002</v>
      </c>
      <c r="F498" s="70">
        <v>2.5299999999999998</v>
      </c>
      <c r="G498" s="70">
        <v>3.01</v>
      </c>
      <c r="M498" s="69"/>
      <c r="N498" s="69"/>
      <c r="O498" s="69"/>
      <c r="P498" s="69"/>
      <c r="Q498" s="69"/>
      <c r="R498" s="69"/>
      <c r="S498" s="69"/>
    </row>
    <row r="499" spans="2:19" s="70" customFormat="1" ht="13.15">
      <c r="B499" s="84">
        <v>41913</v>
      </c>
      <c r="C499" s="70">
        <v>0.45</v>
      </c>
      <c r="D499" s="70">
        <v>1.55</v>
      </c>
      <c r="E499" s="70">
        <v>1.98</v>
      </c>
      <c r="F499" s="70">
        <v>2.2999999999999998</v>
      </c>
      <c r="G499" s="70">
        <v>2.77</v>
      </c>
      <c r="M499" s="69"/>
      <c r="N499" s="69"/>
      <c r="O499" s="69"/>
      <c r="P499" s="69"/>
      <c r="Q499" s="69"/>
      <c r="R499" s="69"/>
      <c r="S499" s="69"/>
    </row>
    <row r="500" spans="2:19" s="70" customFormat="1" ht="13.15">
      <c r="B500" s="84">
        <v>41944</v>
      </c>
      <c r="C500" s="70">
        <v>0.53</v>
      </c>
      <c r="D500" s="70">
        <v>1.62</v>
      </c>
      <c r="E500" s="70">
        <v>2.0299999999999998</v>
      </c>
      <c r="F500" s="70">
        <v>2.33</v>
      </c>
      <c r="G500" s="70">
        <v>2.76</v>
      </c>
      <c r="M500" s="69"/>
      <c r="N500" s="69"/>
      <c r="O500" s="69"/>
      <c r="P500" s="69"/>
      <c r="Q500" s="69"/>
      <c r="R500" s="69"/>
      <c r="S500" s="69"/>
    </row>
    <row r="501" spans="2:19" s="70" customFormat="1" ht="13.15">
      <c r="B501" s="84">
        <v>41974</v>
      </c>
      <c r="C501" s="70">
        <v>0.64</v>
      </c>
      <c r="D501" s="70">
        <v>1.64</v>
      </c>
      <c r="E501" s="70">
        <v>1.98</v>
      </c>
      <c r="F501" s="70">
        <v>2.21</v>
      </c>
      <c r="G501" s="70">
        <v>2.5499999999999998</v>
      </c>
      <c r="M501" s="69"/>
      <c r="N501" s="69"/>
      <c r="O501" s="69"/>
      <c r="P501" s="69"/>
      <c r="Q501" s="69"/>
      <c r="R501" s="69"/>
      <c r="S501" s="69"/>
    </row>
    <row r="502" spans="2:19" s="70" customFormat="1" ht="13.15">
      <c r="B502" s="84">
        <v>42005</v>
      </c>
      <c r="C502" s="70">
        <v>0.55000000000000004</v>
      </c>
      <c r="D502" s="70">
        <v>1.37</v>
      </c>
      <c r="E502" s="70">
        <v>1.67</v>
      </c>
      <c r="F502" s="70">
        <v>1.88</v>
      </c>
      <c r="G502" s="70">
        <v>2.2000000000000002</v>
      </c>
      <c r="M502" s="69"/>
      <c r="N502" s="69"/>
      <c r="O502" s="69"/>
      <c r="P502" s="69"/>
      <c r="Q502" s="69"/>
      <c r="R502" s="69"/>
      <c r="S502" s="69"/>
    </row>
    <row r="503" spans="2:19" s="70" customFormat="1" ht="13.15">
      <c r="B503" s="84">
        <v>42036</v>
      </c>
      <c r="C503" s="70">
        <v>0.62</v>
      </c>
      <c r="D503" s="70">
        <v>1.47</v>
      </c>
      <c r="E503" s="70">
        <v>1.79</v>
      </c>
      <c r="F503" s="70">
        <v>1.98</v>
      </c>
      <c r="G503" s="70">
        <v>2.34</v>
      </c>
      <c r="M503" s="69"/>
      <c r="N503" s="69"/>
      <c r="O503" s="69"/>
      <c r="P503" s="69"/>
      <c r="Q503" s="69"/>
      <c r="R503" s="69"/>
      <c r="S503" s="69"/>
    </row>
    <row r="504" spans="2:19" s="70" customFormat="1" ht="13.15">
      <c r="B504" s="84">
        <v>42064</v>
      </c>
      <c r="C504" s="70">
        <v>0.64</v>
      </c>
      <c r="D504" s="70">
        <v>1.52</v>
      </c>
      <c r="E504" s="70">
        <v>1.84</v>
      </c>
      <c r="F504" s="70">
        <v>2.04</v>
      </c>
      <c r="G504" s="70">
        <v>2.41</v>
      </c>
      <c r="M504" s="69"/>
      <c r="N504" s="69"/>
      <c r="O504" s="69"/>
      <c r="P504" s="69"/>
      <c r="Q504" s="69"/>
      <c r="R504" s="69"/>
      <c r="S504" s="69"/>
    </row>
    <row r="505" spans="2:19" s="70" customFormat="1" ht="13.15">
      <c r="B505" s="84">
        <v>42095</v>
      </c>
      <c r="C505" s="70">
        <v>0.54</v>
      </c>
      <c r="D505" s="70">
        <v>1.35</v>
      </c>
      <c r="E505" s="70">
        <v>1.69</v>
      </c>
      <c r="F505" s="70">
        <v>1.94</v>
      </c>
      <c r="G505" s="70">
        <v>2.33</v>
      </c>
      <c r="M505" s="69"/>
      <c r="N505" s="69"/>
      <c r="O505" s="69"/>
      <c r="P505" s="69"/>
      <c r="Q505" s="69"/>
      <c r="R505" s="69"/>
      <c r="S505" s="69"/>
    </row>
    <row r="506" spans="2:19" s="70" customFormat="1" ht="13.15">
      <c r="B506" s="84">
        <v>42125</v>
      </c>
      <c r="C506" s="70">
        <v>0.61</v>
      </c>
      <c r="D506" s="70">
        <v>1.54</v>
      </c>
      <c r="E506" s="70">
        <v>1.93</v>
      </c>
      <c r="F506" s="70">
        <v>2.2000000000000002</v>
      </c>
      <c r="G506" s="70">
        <v>2.69</v>
      </c>
      <c r="M506" s="69"/>
      <c r="N506" s="69"/>
      <c r="O506" s="69"/>
      <c r="P506" s="69"/>
      <c r="Q506" s="69"/>
      <c r="R506" s="69"/>
      <c r="S506" s="69"/>
    </row>
    <row r="507" spans="2:19" s="70" customFormat="1" ht="13.15">
      <c r="B507" s="84">
        <v>42156</v>
      </c>
      <c r="C507" s="70">
        <v>0.69</v>
      </c>
      <c r="D507" s="70">
        <v>1.68</v>
      </c>
      <c r="E507" s="70">
        <v>2.1</v>
      </c>
      <c r="F507" s="70">
        <v>2.36</v>
      </c>
      <c r="G507" s="70">
        <v>2.85</v>
      </c>
      <c r="M507" s="69"/>
      <c r="N507" s="69"/>
      <c r="O507" s="69"/>
      <c r="P507" s="69"/>
      <c r="Q507" s="69"/>
      <c r="R507" s="69"/>
      <c r="S507" s="69"/>
    </row>
    <row r="508" spans="2:19" s="70" customFormat="1" ht="13.15">
      <c r="B508" s="84">
        <v>42186</v>
      </c>
      <c r="C508" s="70">
        <v>0.67</v>
      </c>
      <c r="D508" s="70">
        <v>1.63</v>
      </c>
      <c r="E508" s="70">
        <v>2.04</v>
      </c>
      <c r="F508" s="70">
        <v>2.3199999999999998</v>
      </c>
      <c r="G508" s="70">
        <v>2.77</v>
      </c>
      <c r="M508" s="69"/>
      <c r="N508" s="69"/>
      <c r="O508" s="69"/>
      <c r="P508" s="69"/>
      <c r="Q508" s="69"/>
      <c r="R508" s="69"/>
      <c r="S508" s="69"/>
    </row>
    <row r="509" spans="2:19" s="70" customFormat="1" ht="13.15">
      <c r="B509" s="84">
        <v>42217</v>
      </c>
      <c r="C509" s="70">
        <v>0.7</v>
      </c>
      <c r="D509" s="70">
        <v>1.54</v>
      </c>
      <c r="E509" s="70">
        <v>1.91</v>
      </c>
      <c r="F509" s="70">
        <v>2.17</v>
      </c>
      <c r="G509" s="70">
        <v>2.5499999999999998</v>
      </c>
      <c r="M509" s="69"/>
      <c r="N509" s="69"/>
      <c r="O509" s="69"/>
      <c r="P509" s="69"/>
      <c r="Q509" s="69"/>
      <c r="R509" s="69"/>
      <c r="S509" s="69"/>
    </row>
    <row r="510" spans="2:19" s="70" customFormat="1" ht="13.15">
      <c r="B510" s="84">
        <v>42248</v>
      </c>
      <c r="C510" s="70">
        <v>0.71</v>
      </c>
      <c r="D510" s="70">
        <v>1.49</v>
      </c>
      <c r="E510" s="70">
        <v>1.88</v>
      </c>
      <c r="F510" s="70">
        <v>2.17</v>
      </c>
      <c r="G510" s="70">
        <v>2.62</v>
      </c>
      <c r="M510" s="69"/>
      <c r="N510" s="69"/>
      <c r="O510" s="69"/>
      <c r="P510" s="69"/>
      <c r="Q510" s="69"/>
      <c r="R510" s="69"/>
      <c r="S510" s="69"/>
    </row>
    <row r="511" spans="2:19" s="70" customFormat="1" ht="13.15">
      <c r="B511" s="84">
        <v>42278</v>
      </c>
      <c r="C511" s="70">
        <v>0.64</v>
      </c>
      <c r="D511" s="70">
        <v>1.39</v>
      </c>
      <c r="E511" s="70">
        <v>1.76</v>
      </c>
      <c r="F511" s="70">
        <v>2.0699999999999998</v>
      </c>
      <c r="G511" s="70">
        <v>2.5</v>
      </c>
      <c r="M511" s="69"/>
      <c r="N511" s="69"/>
      <c r="O511" s="69"/>
      <c r="P511" s="69"/>
      <c r="Q511" s="69"/>
      <c r="R511" s="69"/>
      <c r="S511" s="69"/>
    </row>
    <row r="512" spans="2:19" s="70" customFormat="1" ht="13.15">
      <c r="B512" s="84">
        <v>42309</v>
      </c>
      <c r="C512" s="70">
        <v>0.88</v>
      </c>
      <c r="D512" s="70">
        <v>1.67</v>
      </c>
      <c r="E512" s="70">
        <v>2.02</v>
      </c>
      <c r="F512" s="70">
        <v>2.2599999999999998</v>
      </c>
      <c r="G512" s="70">
        <v>2.69</v>
      </c>
      <c r="M512" s="69"/>
      <c r="N512" s="69"/>
      <c r="O512" s="69"/>
      <c r="P512" s="69"/>
      <c r="Q512" s="69"/>
      <c r="R512" s="69"/>
      <c r="S512" s="69"/>
    </row>
    <row r="513" spans="2:19" s="70" customFormat="1" ht="13.15">
      <c r="B513" s="84">
        <v>42339</v>
      </c>
      <c r="C513" s="70">
        <v>0.98</v>
      </c>
      <c r="D513" s="70">
        <v>1.7</v>
      </c>
      <c r="E513" s="70">
        <v>2.04</v>
      </c>
      <c r="F513" s="70">
        <v>2.2400000000000002</v>
      </c>
      <c r="G513" s="70">
        <v>2.61</v>
      </c>
      <c r="M513" s="69"/>
      <c r="N513" s="69"/>
      <c r="O513" s="69"/>
      <c r="P513" s="69"/>
      <c r="Q513" s="69"/>
      <c r="R513" s="69"/>
      <c r="S513" s="69"/>
    </row>
    <row r="514" spans="2:19" s="70" customFormat="1" ht="13.15">
      <c r="B514" s="84">
        <v>42370</v>
      </c>
      <c r="C514" s="70">
        <v>0.9</v>
      </c>
      <c r="D514" s="70">
        <v>1.52</v>
      </c>
      <c r="E514" s="70">
        <v>1.85</v>
      </c>
      <c r="F514" s="70">
        <v>2.09</v>
      </c>
      <c r="G514" s="70">
        <v>2.4900000000000002</v>
      </c>
      <c r="M514" s="69"/>
      <c r="N514" s="69"/>
      <c r="O514" s="69"/>
      <c r="P514" s="69"/>
      <c r="Q514" s="69"/>
      <c r="R514" s="69"/>
      <c r="S514" s="69"/>
    </row>
    <row r="515" spans="2:19" s="70" customFormat="1" ht="13.15">
      <c r="B515" s="84">
        <v>42401</v>
      </c>
      <c r="C515" s="70">
        <v>0.73</v>
      </c>
      <c r="D515" s="70">
        <v>1.22</v>
      </c>
      <c r="E515" s="70">
        <v>1.53</v>
      </c>
      <c r="F515" s="70">
        <v>1.78</v>
      </c>
      <c r="G515" s="70">
        <v>2.2000000000000002</v>
      </c>
      <c r="M515" s="69"/>
      <c r="N515" s="69"/>
      <c r="O515" s="69"/>
      <c r="P515" s="69"/>
      <c r="Q515" s="69"/>
      <c r="R515" s="69"/>
      <c r="S515" s="69"/>
    </row>
    <row r="516" spans="2:19" s="70" customFormat="1" ht="13.15">
      <c r="B516" s="84">
        <v>42430</v>
      </c>
      <c r="C516" s="70">
        <v>0.88</v>
      </c>
      <c r="D516" s="70">
        <v>1.38</v>
      </c>
      <c r="E516" s="70">
        <v>1.68</v>
      </c>
      <c r="F516" s="70">
        <v>1.89</v>
      </c>
      <c r="G516" s="70">
        <v>2.2799999999999998</v>
      </c>
      <c r="M516" s="69"/>
      <c r="N516" s="69"/>
      <c r="O516" s="69"/>
      <c r="P516" s="69"/>
      <c r="Q516" s="69"/>
      <c r="R516" s="69"/>
      <c r="S516" s="69"/>
    </row>
    <row r="517" spans="2:19" s="70" customFormat="1" ht="13.15">
      <c r="B517" s="84">
        <v>42461</v>
      </c>
      <c r="C517" s="70">
        <v>0.77</v>
      </c>
      <c r="D517" s="70">
        <v>1.26</v>
      </c>
      <c r="E517" s="70">
        <v>1.57</v>
      </c>
      <c r="F517" s="70">
        <v>1.81</v>
      </c>
      <c r="G517" s="70">
        <v>2.21</v>
      </c>
      <c r="M517" s="69"/>
      <c r="N517" s="69"/>
      <c r="O517" s="69"/>
      <c r="P517" s="69"/>
      <c r="Q517" s="69"/>
      <c r="R517" s="69"/>
      <c r="S517" s="69"/>
    </row>
    <row r="518" spans="2:19" s="70" customFormat="1" ht="13.15">
      <c r="B518" s="84">
        <v>42491</v>
      </c>
      <c r="C518" s="70">
        <v>0.82</v>
      </c>
      <c r="D518" s="70">
        <v>1.3</v>
      </c>
      <c r="E518" s="70">
        <v>1.6</v>
      </c>
      <c r="F518" s="70">
        <v>1.81</v>
      </c>
      <c r="G518" s="70">
        <v>2.2200000000000002</v>
      </c>
      <c r="M518" s="69"/>
      <c r="N518" s="69"/>
      <c r="O518" s="69"/>
      <c r="P518" s="69"/>
      <c r="Q518" s="69"/>
      <c r="R518" s="69"/>
      <c r="S518" s="69"/>
    </row>
    <row r="519" spans="2:19" s="70" customFormat="1" ht="13.15">
      <c r="B519" s="84">
        <v>42522</v>
      </c>
      <c r="C519" s="70">
        <v>0.73</v>
      </c>
      <c r="D519" s="70">
        <v>1.17</v>
      </c>
      <c r="E519" s="70">
        <v>1.44</v>
      </c>
      <c r="F519" s="70">
        <v>1.64</v>
      </c>
      <c r="G519" s="70">
        <v>2.02</v>
      </c>
      <c r="M519" s="69"/>
      <c r="N519" s="69"/>
      <c r="O519" s="69"/>
      <c r="P519" s="69"/>
      <c r="Q519" s="69"/>
      <c r="R519" s="69"/>
      <c r="S519" s="69"/>
    </row>
    <row r="520" spans="2:19" s="70" customFormat="1" ht="13.15">
      <c r="B520" s="84">
        <v>42552</v>
      </c>
      <c r="C520" s="70">
        <v>0.67</v>
      </c>
      <c r="D520" s="70">
        <v>1.07</v>
      </c>
      <c r="E520" s="70">
        <v>1.33</v>
      </c>
      <c r="F520" s="70">
        <v>1.5</v>
      </c>
      <c r="G520" s="70">
        <v>1.82</v>
      </c>
      <c r="M520" s="69"/>
      <c r="N520" s="69"/>
      <c r="O520" s="69"/>
      <c r="P520" s="69"/>
      <c r="Q520" s="69"/>
      <c r="R520" s="69"/>
      <c r="S520" s="69"/>
    </row>
    <row r="521" spans="2:19" s="70" customFormat="1" ht="13.15">
      <c r="B521" s="84">
        <v>42583</v>
      </c>
      <c r="C521" s="70">
        <v>0.74</v>
      </c>
      <c r="D521" s="70">
        <v>1.1299999999999999</v>
      </c>
      <c r="E521" s="70">
        <v>1.4</v>
      </c>
      <c r="F521" s="70">
        <v>1.56</v>
      </c>
      <c r="G521" s="70">
        <v>1.89</v>
      </c>
      <c r="M521" s="69"/>
      <c r="N521" s="69"/>
      <c r="O521" s="69"/>
      <c r="P521" s="69"/>
      <c r="Q521" s="69"/>
      <c r="R521" s="69"/>
      <c r="S521" s="69"/>
    </row>
    <row r="522" spans="2:19" s="70" customFormat="1" ht="13.15">
      <c r="B522" s="84">
        <v>42614</v>
      </c>
      <c r="C522" s="70">
        <v>0.77</v>
      </c>
      <c r="D522" s="70">
        <v>1.18</v>
      </c>
      <c r="E522" s="70">
        <v>1.46</v>
      </c>
      <c r="F522" s="70">
        <v>1.63</v>
      </c>
      <c r="G522" s="70">
        <v>2.02</v>
      </c>
      <c r="M522" s="69"/>
      <c r="N522" s="69"/>
      <c r="O522" s="69"/>
      <c r="P522" s="69"/>
      <c r="Q522" s="69"/>
      <c r="R522" s="69"/>
      <c r="S522" s="69"/>
    </row>
    <row r="523" spans="2:19" s="70" customFormat="1" ht="13.15">
      <c r="B523" s="84">
        <v>42644</v>
      </c>
      <c r="C523" s="70">
        <v>0.84</v>
      </c>
      <c r="D523" s="70">
        <v>1.27</v>
      </c>
      <c r="E523" s="70">
        <v>1.56</v>
      </c>
      <c r="F523" s="70">
        <v>1.76</v>
      </c>
      <c r="G523" s="70">
        <v>2.17</v>
      </c>
      <c r="M523" s="69"/>
      <c r="N523" s="69"/>
      <c r="O523" s="69"/>
      <c r="P523" s="69"/>
      <c r="Q523" s="69"/>
      <c r="R523" s="69"/>
      <c r="S523" s="69"/>
    </row>
    <row r="524" spans="2:19" s="70" customFormat="1" ht="13.15">
      <c r="B524" s="84">
        <v>42675</v>
      </c>
      <c r="C524" s="70">
        <v>0.98</v>
      </c>
      <c r="D524" s="70">
        <v>1.6</v>
      </c>
      <c r="E524" s="70">
        <v>1.93</v>
      </c>
      <c r="F524" s="70">
        <v>2.14</v>
      </c>
      <c r="G524" s="70">
        <v>2.54</v>
      </c>
      <c r="M524" s="69"/>
      <c r="N524" s="69"/>
      <c r="O524" s="69"/>
      <c r="P524" s="69"/>
      <c r="Q524" s="69"/>
      <c r="R524" s="69"/>
      <c r="S524" s="69"/>
    </row>
    <row r="525" spans="2:19" s="70" customFormat="1" ht="13.15">
      <c r="B525" s="84">
        <v>42705</v>
      </c>
      <c r="C525" s="70">
        <v>1.2</v>
      </c>
      <c r="D525" s="70">
        <v>1.96</v>
      </c>
      <c r="E525" s="70">
        <v>2.29</v>
      </c>
      <c r="F525" s="70">
        <v>2.4900000000000002</v>
      </c>
      <c r="G525" s="70">
        <v>2.84</v>
      </c>
      <c r="M525" s="69"/>
      <c r="N525" s="69"/>
      <c r="O525" s="69"/>
      <c r="P525" s="69"/>
      <c r="Q525" s="69"/>
      <c r="R525" s="69"/>
      <c r="S525" s="69"/>
    </row>
    <row r="526" spans="2:19" s="70" customFormat="1" ht="13.15">
      <c r="B526" s="84">
        <v>42736</v>
      </c>
      <c r="C526" s="70">
        <v>1.21</v>
      </c>
      <c r="D526" s="70">
        <v>1.92</v>
      </c>
      <c r="E526" s="70">
        <v>2.23</v>
      </c>
      <c r="F526" s="70">
        <v>2.4300000000000002</v>
      </c>
      <c r="G526" s="70">
        <v>2.75</v>
      </c>
      <c r="M526" s="69"/>
      <c r="N526" s="69"/>
      <c r="O526" s="69"/>
      <c r="P526" s="69"/>
      <c r="Q526" s="69"/>
      <c r="R526" s="69"/>
      <c r="S526" s="69"/>
    </row>
    <row r="527" spans="2:19" s="70" customFormat="1" ht="13.15">
      <c r="B527" s="84">
        <v>42767</v>
      </c>
      <c r="C527" s="70">
        <v>1.2</v>
      </c>
      <c r="D527" s="70">
        <v>1.9</v>
      </c>
      <c r="E527" s="70">
        <v>2.2200000000000002</v>
      </c>
      <c r="F527" s="70">
        <v>2.42</v>
      </c>
      <c r="G527" s="70">
        <v>2.76</v>
      </c>
      <c r="M527" s="69"/>
      <c r="N527" s="69"/>
      <c r="O527" s="69"/>
      <c r="P527" s="69"/>
      <c r="Q527" s="69"/>
      <c r="R527" s="69"/>
      <c r="S527" s="69"/>
    </row>
    <row r="528" spans="2:19" s="70" customFormat="1" ht="13.15">
      <c r="B528" s="84">
        <v>42795</v>
      </c>
      <c r="C528" s="70">
        <v>1.31</v>
      </c>
      <c r="D528" s="70">
        <v>2.0099999999999998</v>
      </c>
      <c r="E528" s="70">
        <v>2.2999999999999998</v>
      </c>
      <c r="F528" s="70">
        <v>2.48</v>
      </c>
      <c r="G528" s="70">
        <v>2.83</v>
      </c>
      <c r="M528" s="69"/>
      <c r="N528" s="69"/>
      <c r="O528" s="69"/>
      <c r="P528" s="69"/>
      <c r="Q528" s="69"/>
      <c r="R528" s="69"/>
      <c r="S528" s="69"/>
    </row>
    <row r="529" spans="2:19" s="70" customFormat="1" ht="13.15">
      <c r="B529" s="84">
        <v>42826</v>
      </c>
      <c r="C529" s="70">
        <v>1.24</v>
      </c>
      <c r="D529" s="70">
        <v>1.82</v>
      </c>
      <c r="E529" s="70">
        <v>2.1</v>
      </c>
      <c r="F529" s="70">
        <v>2.2999999999999998</v>
      </c>
      <c r="G529" s="70">
        <v>2.67</v>
      </c>
      <c r="M529" s="69"/>
      <c r="N529" s="69"/>
      <c r="O529" s="69"/>
      <c r="P529" s="69"/>
      <c r="Q529" s="69"/>
      <c r="R529" s="69"/>
      <c r="S529" s="69"/>
    </row>
    <row r="530" spans="2:19" s="70" customFormat="1" ht="13.15">
      <c r="B530" s="84">
        <v>42856</v>
      </c>
      <c r="C530" s="70">
        <v>1.3</v>
      </c>
      <c r="D530" s="70">
        <v>1.84</v>
      </c>
      <c r="E530" s="70">
        <v>2.11</v>
      </c>
      <c r="F530" s="70">
        <v>2.2999999999999998</v>
      </c>
      <c r="G530" s="70">
        <v>2.7</v>
      </c>
      <c r="M530" s="69"/>
      <c r="N530" s="69"/>
      <c r="O530" s="69"/>
      <c r="P530" s="69"/>
      <c r="Q530" s="69"/>
      <c r="R530" s="69"/>
      <c r="S530" s="69"/>
    </row>
    <row r="531" spans="2:19" s="70" customFormat="1" ht="13.15">
      <c r="B531" s="84">
        <v>42887</v>
      </c>
      <c r="C531" s="70">
        <v>1.34</v>
      </c>
      <c r="D531" s="70">
        <v>1.77</v>
      </c>
      <c r="E531" s="70">
        <v>2.0099999999999998</v>
      </c>
      <c r="F531" s="70">
        <v>2.19</v>
      </c>
      <c r="G531" s="70">
        <v>2.54</v>
      </c>
      <c r="M531" s="69"/>
      <c r="N531" s="69"/>
      <c r="O531" s="69"/>
      <c r="P531" s="69"/>
      <c r="Q531" s="69"/>
      <c r="R531" s="69"/>
      <c r="S531" s="69"/>
    </row>
    <row r="532" spans="2:19" s="70" customFormat="1" ht="13.15">
      <c r="B532" s="84">
        <v>42917</v>
      </c>
      <c r="C532" s="70">
        <v>1.37</v>
      </c>
      <c r="D532" s="70">
        <v>1.87</v>
      </c>
      <c r="E532" s="70">
        <v>2.13</v>
      </c>
      <c r="F532" s="70">
        <v>2.3199999999999998</v>
      </c>
      <c r="G532" s="70">
        <v>2.65</v>
      </c>
      <c r="M532" s="69"/>
      <c r="N532" s="69"/>
      <c r="O532" s="69"/>
      <c r="P532" s="69"/>
      <c r="Q532" s="69"/>
      <c r="R532" s="69"/>
      <c r="S532" s="69"/>
    </row>
    <row r="533" spans="2:19" s="70" customFormat="1" ht="13.15">
      <c r="B533" s="84">
        <v>42948</v>
      </c>
      <c r="C533" s="70">
        <v>1.34</v>
      </c>
      <c r="D533" s="70">
        <v>1.78</v>
      </c>
      <c r="E533" s="70">
        <v>2.0299999999999998</v>
      </c>
      <c r="F533" s="70">
        <v>2.21</v>
      </c>
      <c r="G533" s="70">
        <v>2.5499999999999998</v>
      </c>
      <c r="M533" s="69"/>
      <c r="N533" s="69"/>
      <c r="O533" s="69"/>
      <c r="P533" s="69"/>
      <c r="Q533" s="69"/>
      <c r="R533" s="69"/>
      <c r="S533" s="69"/>
    </row>
    <row r="534" spans="2:19" s="70" customFormat="1" ht="13.15">
      <c r="B534" s="84">
        <v>42979</v>
      </c>
      <c r="C534" s="70">
        <v>1.38</v>
      </c>
      <c r="D534" s="70">
        <v>1.8</v>
      </c>
      <c r="E534" s="70">
        <v>2.0299999999999998</v>
      </c>
      <c r="F534" s="70">
        <v>2.2000000000000002</v>
      </c>
      <c r="G534" s="70">
        <v>2.5299999999999998</v>
      </c>
      <c r="M534" s="69"/>
      <c r="N534" s="69"/>
      <c r="O534" s="69"/>
      <c r="P534" s="69"/>
      <c r="Q534" s="69"/>
      <c r="R534" s="69"/>
      <c r="S534" s="69"/>
    </row>
    <row r="535" spans="2:19" s="70" customFormat="1" ht="13.15">
      <c r="B535" s="84">
        <v>43009</v>
      </c>
      <c r="C535" s="70">
        <v>1.55</v>
      </c>
      <c r="D535" s="70">
        <v>1.98</v>
      </c>
      <c r="E535" s="70">
        <v>2.2000000000000002</v>
      </c>
      <c r="F535" s="70">
        <v>2.36</v>
      </c>
      <c r="G535" s="70">
        <v>2.65</v>
      </c>
      <c r="M535" s="69"/>
      <c r="N535" s="69"/>
      <c r="O535" s="69"/>
      <c r="P535" s="69"/>
      <c r="Q535" s="69"/>
      <c r="R535" s="69"/>
      <c r="S535" s="69"/>
    </row>
    <row r="536" spans="2:19" s="70" customFormat="1" ht="13.15">
      <c r="B536" s="84">
        <v>43040</v>
      </c>
      <c r="C536" s="70">
        <v>1.7</v>
      </c>
      <c r="D536" s="70">
        <v>2.0499999999999998</v>
      </c>
      <c r="E536" s="70">
        <v>2.23</v>
      </c>
      <c r="F536" s="70">
        <v>2.35</v>
      </c>
      <c r="G536" s="70">
        <v>2.6</v>
      </c>
      <c r="M536" s="69"/>
      <c r="N536" s="69"/>
      <c r="O536" s="69"/>
      <c r="P536" s="69"/>
      <c r="Q536" s="69"/>
      <c r="R536" s="69"/>
      <c r="S536" s="69"/>
    </row>
    <row r="537" spans="2:19" s="70" customFormat="1" ht="13.15">
      <c r="B537" s="84">
        <v>43070</v>
      </c>
      <c r="C537" s="70">
        <v>1.84</v>
      </c>
      <c r="D537" s="70">
        <v>2.1800000000000002</v>
      </c>
      <c r="E537" s="70">
        <v>2.3199999999999998</v>
      </c>
      <c r="F537" s="70">
        <v>2.4</v>
      </c>
      <c r="G537" s="70">
        <v>2.6</v>
      </c>
      <c r="M537" s="69"/>
      <c r="N537" s="69"/>
      <c r="O537" s="69"/>
      <c r="P537" s="69"/>
      <c r="Q537" s="69"/>
      <c r="R537" s="69"/>
      <c r="S537" s="69"/>
    </row>
    <row r="538" spans="2:19" s="70" customFormat="1" ht="13.15">
      <c r="B538" s="84">
        <v>43101</v>
      </c>
      <c r="C538" s="70">
        <v>2.0299999999999998</v>
      </c>
      <c r="D538" s="70">
        <v>2.38</v>
      </c>
      <c r="E538" s="70">
        <v>2.5099999999999998</v>
      </c>
      <c r="F538" s="70">
        <v>2.58</v>
      </c>
      <c r="G538" s="70">
        <v>2.73</v>
      </c>
      <c r="M538" s="69"/>
      <c r="N538" s="69"/>
      <c r="O538" s="69"/>
      <c r="P538" s="69"/>
      <c r="Q538" s="69"/>
      <c r="R538" s="69"/>
      <c r="S538" s="69"/>
    </row>
    <row r="539" spans="2:19" s="70" customFormat="1" ht="13.15">
      <c r="B539" s="84">
        <v>43132</v>
      </c>
      <c r="C539" s="70">
        <v>2.1800000000000002</v>
      </c>
      <c r="D539" s="70">
        <v>2.6</v>
      </c>
      <c r="E539" s="70">
        <v>2.78</v>
      </c>
      <c r="F539" s="70">
        <v>2.86</v>
      </c>
      <c r="G539" s="70">
        <v>3.02</v>
      </c>
      <c r="M539" s="69"/>
      <c r="N539" s="69"/>
      <c r="O539" s="69"/>
      <c r="P539" s="69"/>
      <c r="Q539" s="69"/>
      <c r="R539" s="69"/>
      <c r="S539" s="69"/>
    </row>
    <row r="540" spans="2:19" s="70" customFormat="1" ht="13.15">
      <c r="B540" s="84">
        <v>43160</v>
      </c>
      <c r="C540" s="70">
        <v>2.2799999999999998</v>
      </c>
      <c r="D540" s="70">
        <v>2.63</v>
      </c>
      <c r="E540" s="70">
        <v>2.77</v>
      </c>
      <c r="F540" s="70">
        <v>2.84</v>
      </c>
      <c r="G540" s="70">
        <v>2.97</v>
      </c>
      <c r="M540" s="69"/>
      <c r="N540" s="69"/>
      <c r="O540" s="69"/>
      <c r="P540" s="69"/>
      <c r="Q540" s="69"/>
      <c r="R540" s="69"/>
      <c r="S540" s="69"/>
    </row>
    <row r="541" spans="2:19" s="70" customFormat="1" ht="13.15">
      <c r="B541" s="84">
        <v>43191</v>
      </c>
      <c r="C541" s="70">
        <v>2.38</v>
      </c>
      <c r="D541" s="70">
        <v>2.7</v>
      </c>
      <c r="E541" s="70">
        <v>2.82</v>
      </c>
      <c r="F541" s="70">
        <v>2.87</v>
      </c>
      <c r="G541" s="70">
        <v>2.96</v>
      </c>
      <c r="M541" s="69"/>
      <c r="N541" s="69"/>
      <c r="O541" s="69"/>
      <c r="P541" s="69"/>
      <c r="Q541" s="69"/>
      <c r="R541" s="69"/>
      <c r="S541" s="69"/>
    </row>
    <row r="542" spans="2:19" s="70" customFormat="1" ht="13.15">
      <c r="B542" s="84">
        <v>43221</v>
      </c>
      <c r="C542" s="70">
        <v>2.5099999999999998</v>
      </c>
      <c r="D542" s="70">
        <v>2.82</v>
      </c>
      <c r="E542" s="70">
        <v>2.93</v>
      </c>
      <c r="F542" s="70">
        <v>2.98</v>
      </c>
      <c r="G542" s="70">
        <v>3.05</v>
      </c>
      <c r="M542" s="69"/>
      <c r="N542" s="69"/>
      <c r="O542" s="69"/>
      <c r="P542" s="69"/>
      <c r="Q542" s="69"/>
      <c r="R542" s="69"/>
      <c r="S542" s="69"/>
    </row>
    <row r="543" spans="2:19" s="70" customFormat="1" ht="13.15">
      <c r="B543" s="84">
        <v>43252</v>
      </c>
      <c r="C543" s="70">
        <v>2.5299999999999998</v>
      </c>
      <c r="D543" s="70">
        <v>2.78</v>
      </c>
      <c r="E543" s="70">
        <v>2.87</v>
      </c>
      <c r="F543" s="70">
        <v>2.91</v>
      </c>
      <c r="G543" s="70">
        <v>2.98</v>
      </c>
      <c r="M543" s="69"/>
      <c r="N543" s="69"/>
      <c r="O543" s="69"/>
      <c r="P543" s="69"/>
      <c r="Q543" s="69"/>
      <c r="R543" s="69"/>
      <c r="S543" s="69"/>
    </row>
    <row r="544" spans="2:19" s="70" customFormat="1" ht="13.15">
      <c r="B544" s="84">
        <v>43282</v>
      </c>
      <c r="C544" s="70">
        <v>2.61</v>
      </c>
      <c r="D544" s="70">
        <v>2.78</v>
      </c>
      <c r="E544" s="70">
        <v>2.85</v>
      </c>
      <c r="F544" s="70">
        <v>2.89</v>
      </c>
      <c r="G544" s="70">
        <v>2.94</v>
      </c>
      <c r="M544" s="69"/>
      <c r="N544" s="69"/>
      <c r="O544" s="69"/>
      <c r="P544" s="69"/>
      <c r="Q544" s="69"/>
      <c r="R544" s="69"/>
      <c r="S544" s="69"/>
    </row>
    <row r="545" spans="2:19" s="70" customFormat="1" ht="13.15">
      <c r="B545" s="84">
        <v>43313</v>
      </c>
      <c r="C545" s="70">
        <v>2.64</v>
      </c>
      <c r="D545" s="70">
        <v>2.77</v>
      </c>
      <c r="E545" s="70">
        <v>2.84</v>
      </c>
      <c r="F545" s="70">
        <v>2.89</v>
      </c>
      <c r="G545" s="70">
        <v>2.97</v>
      </c>
      <c r="M545" s="69"/>
      <c r="N545" s="69"/>
      <c r="O545" s="69"/>
      <c r="P545" s="69"/>
      <c r="Q545" s="69"/>
      <c r="R545" s="69"/>
      <c r="S545" s="69"/>
    </row>
    <row r="546" spans="2:19" s="70" customFormat="1" ht="13.15">
      <c r="B546" s="84">
        <v>43344</v>
      </c>
      <c r="C546" s="70">
        <v>2.77</v>
      </c>
      <c r="D546" s="70">
        <v>2.89</v>
      </c>
      <c r="E546" s="70">
        <v>2.96</v>
      </c>
      <c r="F546" s="70">
        <v>3</v>
      </c>
      <c r="G546" s="70">
        <v>3.08</v>
      </c>
      <c r="M546" s="69"/>
      <c r="N546" s="69"/>
      <c r="O546" s="69"/>
      <c r="P546" s="69"/>
      <c r="Q546" s="69"/>
      <c r="R546" s="69"/>
      <c r="S546" s="69"/>
    </row>
    <row r="547" spans="2:19" s="70" customFormat="1" ht="13.15">
      <c r="B547" s="84">
        <v>43374</v>
      </c>
      <c r="C547" s="70">
        <v>2.86</v>
      </c>
      <c r="D547" s="70">
        <v>3</v>
      </c>
      <c r="E547" s="70">
        <v>3.09</v>
      </c>
      <c r="F547" s="70">
        <v>3.15</v>
      </c>
      <c r="G547" s="70">
        <v>3.27</v>
      </c>
      <c r="M547" s="69"/>
      <c r="N547" s="69"/>
      <c r="O547" s="69"/>
      <c r="P547" s="69"/>
      <c r="Q547" s="69"/>
      <c r="R547" s="69"/>
      <c r="S547" s="69"/>
    </row>
    <row r="548" spans="2:19" s="70" customFormat="1" ht="13.15">
      <c r="B548" s="84">
        <v>43405</v>
      </c>
      <c r="C548" s="70">
        <v>2.86</v>
      </c>
      <c r="D548" s="70">
        <v>2.95</v>
      </c>
      <c r="E548" s="70">
        <v>3.04</v>
      </c>
      <c r="F548" s="70">
        <v>3.12</v>
      </c>
      <c r="G548" s="70">
        <v>3.27</v>
      </c>
      <c r="M548" s="69"/>
      <c r="N548" s="69"/>
      <c r="O548" s="69"/>
      <c r="P548" s="69"/>
      <c r="Q548" s="69"/>
      <c r="R548" s="69"/>
      <c r="S548" s="69"/>
    </row>
    <row r="549" spans="2:19" s="70" customFormat="1" ht="13.15">
      <c r="B549" s="84">
        <v>43435</v>
      </c>
      <c r="C549" s="70">
        <v>2.68</v>
      </c>
      <c r="D549" s="70">
        <v>2.68</v>
      </c>
      <c r="E549" s="70">
        <v>2.75</v>
      </c>
      <c r="F549" s="70">
        <v>2.83</v>
      </c>
      <c r="G549" s="70">
        <v>2.98</v>
      </c>
      <c r="M549" s="69"/>
      <c r="N549" s="69"/>
      <c r="O549" s="69"/>
      <c r="P549" s="69"/>
      <c r="Q549" s="69"/>
      <c r="R549" s="69"/>
      <c r="S549" s="69"/>
    </row>
    <row r="550" spans="2:19" s="70" customFormat="1" ht="13.15">
      <c r="B550" s="84">
        <v>43466</v>
      </c>
      <c r="C550" s="70">
        <v>2.54</v>
      </c>
      <c r="D550" s="70">
        <v>2.54</v>
      </c>
      <c r="E550" s="70">
        <v>2.61</v>
      </c>
      <c r="F550" s="70">
        <v>2.71</v>
      </c>
      <c r="G550" s="70">
        <v>2.89</v>
      </c>
      <c r="M550" s="69"/>
      <c r="N550" s="69"/>
      <c r="O550" s="69"/>
      <c r="P550" s="69"/>
      <c r="Q550" s="69"/>
      <c r="R550" s="69"/>
      <c r="S550" s="69"/>
    </row>
    <row r="551" spans="2:19" s="70" customFormat="1" ht="13.15">
      <c r="B551" s="84">
        <v>43497</v>
      </c>
      <c r="C551" s="70">
        <v>2.5</v>
      </c>
      <c r="D551" s="70">
        <v>2.4900000000000002</v>
      </c>
      <c r="E551" s="70">
        <v>2.57</v>
      </c>
      <c r="F551" s="70">
        <v>2.68</v>
      </c>
      <c r="G551" s="70">
        <v>2.87</v>
      </c>
      <c r="M551" s="69"/>
      <c r="N551" s="69"/>
      <c r="O551" s="69"/>
      <c r="P551" s="69"/>
      <c r="Q551" s="69"/>
      <c r="R551" s="69"/>
      <c r="S551" s="69"/>
    </row>
    <row r="552" spans="2:19" s="70" customFormat="1" ht="13.15">
      <c r="B552" s="84">
        <v>43525</v>
      </c>
      <c r="C552" s="70">
        <v>2.41</v>
      </c>
      <c r="D552" s="70">
        <v>2.37</v>
      </c>
      <c r="E552" s="70">
        <v>2.4700000000000002</v>
      </c>
      <c r="F552" s="70">
        <v>2.57</v>
      </c>
      <c r="G552" s="70">
        <v>2.8</v>
      </c>
      <c r="M552" s="69"/>
      <c r="N552" s="69"/>
      <c r="O552" s="69"/>
      <c r="P552" s="69"/>
      <c r="Q552" s="69"/>
      <c r="R552" s="69"/>
      <c r="S552" s="69"/>
    </row>
    <row r="553" spans="2:19" s="70" customFormat="1" ht="13.15">
      <c r="B553" s="84">
        <v>43556</v>
      </c>
      <c r="C553" s="70">
        <v>2.34</v>
      </c>
      <c r="D553" s="70">
        <v>2.33</v>
      </c>
      <c r="E553" s="70">
        <v>2.4300000000000002</v>
      </c>
      <c r="F553" s="70">
        <v>2.5299999999999998</v>
      </c>
      <c r="G553" s="70">
        <v>2.76</v>
      </c>
      <c r="M553" s="69"/>
      <c r="N553" s="69"/>
      <c r="O553" s="69"/>
      <c r="P553" s="69"/>
      <c r="Q553" s="69"/>
      <c r="R553" s="69"/>
      <c r="S553" s="69"/>
    </row>
    <row r="554" spans="2:19" s="70" customFormat="1" ht="13.15">
      <c r="B554" s="84">
        <v>43586</v>
      </c>
      <c r="C554" s="70">
        <v>2.21</v>
      </c>
      <c r="D554" s="70">
        <v>2.19</v>
      </c>
      <c r="E554" s="70">
        <v>2.29</v>
      </c>
      <c r="F554" s="70">
        <v>2.4</v>
      </c>
      <c r="G554" s="70">
        <v>2.63</v>
      </c>
      <c r="M554" s="69"/>
      <c r="N554" s="69"/>
      <c r="O554" s="69"/>
      <c r="P554" s="69"/>
      <c r="Q554" s="69"/>
      <c r="R554" s="69"/>
      <c r="S554" s="69"/>
    </row>
    <row r="555" spans="2:19" s="70" customFormat="1" ht="13.15">
      <c r="B555" s="84">
        <v>43617</v>
      </c>
      <c r="C555" s="70">
        <v>1.81</v>
      </c>
      <c r="D555" s="70">
        <v>1.83</v>
      </c>
      <c r="E555" s="70">
        <v>1.95</v>
      </c>
      <c r="F555" s="70">
        <v>2.0699999999999998</v>
      </c>
      <c r="G555" s="70">
        <v>2.36</v>
      </c>
      <c r="M555" s="69"/>
      <c r="N555" s="69"/>
      <c r="O555" s="69"/>
      <c r="P555" s="69"/>
      <c r="Q555" s="69"/>
      <c r="R555" s="69"/>
      <c r="S555" s="69"/>
    </row>
    <row r="556" spans="2:19" s="70" customFormat="1" ht="13.15">
      <c r="B556" s="84">
        <v>43647</v>
      </c>
      <c r="C556" s="70">
        <v>1.84</v>
      </c>
      <c r="D556" s="70">
        <v>1.83</v>
      </c>
      <c r="E556" s="70">
        <v>1.93</v>
      </c>
      <c r="F556" s="70">
        <v>2.06</v>
      </c>
      <c r="G556" s="70">
        <v>2.36</v>
      </c>
      <c r="M556" s="69"/>
      <c r="N556" s="69"/>
      <c r="O556" s="69"/>
      <c r="P556" s="69"/>
      <c r="Q556" s="69"/>
      <c r="R556" s="69"/>
      <c r="S556" s="69"/>
    </row>
    <row r="557" spans="2:19" s="70" customFormat="1" ht="13.15">
      <c r="B557" s="84">
        <v>43678</v>
      </c>
      <c r="C557" s="70">
        <v>1.57</v>
      </c>
      <c r="D557" s="70">
        <v>1.49</v>
      </c>
      <c r="E557" s="70">
        <v>1.55</v>
      </c>
      <c r="F557" s="70">
        <v>1.63</v>
      </c>
      <c r="G557" s="70">
        <v>1.91</v>
      </c>
      <c r="M557" s="69"/>
      <c r="N557" s="69"/>
      <c r="O557" s="69"/>
      <c r="P557" s="69"/>
      <c r="Q557" s="69"/>
      <c r="R557" s="69"/>
      <c r="S557" s="69"/>
    </row>
    <row r="558" spans="2:19" s="70" customFormat="1" ht="13.15">
      <c r="B558" s="84">
        <v>43709</v>
      </c>
      <c r="C558" s="70">
        <v>1.65</v>
      </c>
      <c r="D558" s="70">
        <v>1.57</v>
      </c>
      <c r="E558" s="70">
        <v>1.64</v>
      </c>
      <c r="F558" s="70">
        <v>1.7</v>
      </c>
      <c r="G558" s="70">
        <v>1.97</v>
      </c>
      <c r="M558" s="69"/>
      <c r="N558" s="69"/>
      <c r="O558" s="69"/>
      <c r="P558" s="69"/>
      <c r="Q558" s="69"/>
      <c r="R558" s="69"/>
      <c r="S558" s="69"/>
    </row>
    <row r="559" spans="2:19" s="70" customFormat="1" ht="13.15">
      <c r="B559" s="84">
        <v>43739</v>
      </c>
      <c r="C559" s="70">
        <v>1.55</v>
      </c>
      <c r="D559" s="70">
        <v>1.53</v>
      </c>
      <c r="E559" s="70">
        <v>1.62</v>
      </c>
      <c r="F559" s="70">
        <v>1.71</v>
      </c>
      <c r="G559" s="70">
        <v>2</v>
      </c>
      <c r="M559" s="69"/>
      <c r="N559" s="69"/>
      <c r="O559" s="69"/>
      <c r="P559" s="69"/>
      <c r="Q559" s="69"/>
      <c r="R559" s="69"/>
      <c r="S559" s="69"/>
    </row>
    <row r="560" spans="2:19" s="70" customFormat="1" ht="13.15">
      <c r="B560" s="84">
        <v>43770</v>
      </c>
      <c r="C560" s="70">
        <v>1.61</v>
      </c>
      <c r="D560" s="70">
        <v>1.64</v>
      </c>
      <c r="E560" s="70">
        <v>1.74</v>
      </c>
      <c r="F560" s="70">
        <v>1.81</v>
      </c>
      <c r="G560" s="70">
        <v>2.13</v>
      </c>
      <c r="M560" s="69"/>
      <c r="N560" s="69"/>
      <c r="O560" s="69"/>
      <c r="P560" s="69"/>
      <c r="Q560" s="69"/>
      <c r="R560" s="69"/>
      <c r="S560" s="69"/>
    </row>
    <row r="561" spans="2:19" s="70" customFormat="1" ht="13.15">
      <c r="B561" s="84">
        <v>43800</v>
      </c>
      <c r="C561" s="70">
        <v>1.61</v>
      </c>
      <c r="D561" s="70">
        <v>1.68</v>
      </c>
      <c r="E561" s="70">
        <v>1.79</v>
      </c>
      <c r="F561" s="70">
        <v>1.86</v>
      </c>
      <c r="G561" s="70">
        <v>2.16</v>
      </c>
      <c r="M561" s="69"/>
      <c r="N561" s="69"/>
      <c r="O561" s="69"/>
      <c r="P561" s="69"/>
      <c r="Q561" s="69"/>
      <c r="R561" s="69"/>
      <c r="S561" s="69"/>
    </row>
    <row r="562" spans="2:19" s="70" customFormat="1" ht="13.15">
      <c r="B562" s="84">
        <v>43831</v>
      </c>
      <c r="C562" s="70">
        <v>1.52</v>
      </c>
      <c r="D562" s="70">
        <v>1.56</v>
      </c>
      <c r="E562" s="70">
        <v>1.67</v>
      </c>
      <c r="F562" s="70">
        <v>1.76</v>
      </c>
      <c r="G562" s="70">
        <v>2.0699999999999998</v>
      </c>
      <c r="M562" s="69"/>
      <c r="N562" s="69"/>
      <c r="O562" s="69"/>
      <c r="P562" s="69"/>
      <c r="Q562" s="69"/>
      <c r="R562" s="69"/>
      <c r="S562" s="69"/>
    </row>
    <row r="563" spans="2:19" s="70" customFormat="1" ht="13.15">
      <c r="B563" s="84">
        <v>43862</v>
      </c>
      <c r="C563" s="70">
        <v>1.33</v>
      </c>
      <c r="D563" s="70">
        <v>1.32</v>
      </c>
      <c r="E563" s="70">
        <v>1.42</v>
      </c>
      <c r="F563" s="70">
        <v>1.5</v>
      </c>
      <c r="G563" s="70">
        <v>1.81</v>
      </c>
      <c r="H563" s="70">
        <v>2</v>
      </c>
      <c r="M563" s="69"/>
      <c r="N563" s="69"/>
      <c r="O563" s="69"/>
      <c r="P563" s="69"/>
      <c r="Q563" s="69"/>
      <c r="R563" s="69"/>
      <c r="S563" s="69"/>
    </row>
    <row r="564" spans="2:19" s="70" customFormat="1" ht="13.15">
      <c r="B564" s="84">
        <v>43891</v>
      </c>
      <c r="C564" s="70">
        <v>0.45</v>
      </c>
      <c r="D564" s="70">
        <v>0.59</v>
      </c>
      <c r="E564" s="70">
        <v>0.78</v>
      </c>
      <c r="F564" s="70">
        <v>0.87</v>
      </c>
      <c r="G564" s="70">
        <v>1.26</v>
      </c>
      <c r="H564" s="70">
        <v>2</v>
      </c>
      <c r="M564" s="69"/>
      <c r="N564" s="69"/>
      <c r="O564" s="69"/>
      <c r="P564" s="69"/>
      <c r="Q564" s="69"/>
      <c r="R564" s="69"/>
      <c r="S564" s="69"/>
    </row>
    <row r="565" spans="2:19" s="70" customFormat="1" ht="13.15">
      <c r="B565" s="84">
        <v>43922</v>
      </c>
      <c r="C565" s="70">
        <v>0.22</v>
      </c>
      <c r="D565" s="70">
        <v>0.39</v>
      </c>
      <c r="E565" s="70">
        <v>0.55000000000000004</v>
      </c>
      <c r="F565" s="70">
        <v>0.66</v>
      </c>
      <c r="G565" s="70">
        <v>1.06</v>
      </c>
      <c r="H565" s="70">
        <v>2</v>
      </c>
      <c r="M565" s="69"/>
      <c r="N565" s="69"/>
      <c r="O565" s="69"/>
      <c r="P565" s="69"/>
      <c r="Q565" s="69"/>
      <c r="R565" s="69"/>
      <c r="S565" s="69"/>
    </row>
    <row r="566" spans="2:19" s="70" customFormat="1" ht="13.15">
      <c r="B566" s="84">
        <v>43952</v>
      </c>
      <c r="C566" s="70">
        <v>0.17</v>
      </c>
      <c r="D566" s="70">
        <v>0.34</v>
      </c>
      <c r="E566" s="70">
        <v>0.53</v>
      </c>
      <c r="F566" s="70">
        <v>0.67</v>
      </c>
      <c r="G566" s="70">
        <v>1.1200000000000001</v>
      </c>
      <c r="M566" s="69"/>
      <c r="N566" s="69"/>
      <c r="O566" s="69"/>
      <c r="P566" s="69"/>
      <c r="Q566" s="69"/>
      <c r="R566" s="69"/>
      <c r="S566" s="69"/>
    </row>
    <row r="567" spans="2:19" s="70" customFormat="1" ht="13.15">
      <c r="B567" s="84">
        <v>43983</v>
      </c>
      <c r="C567" s="70">
        <v>0.19</v>
      </c>
      <c r="D567" s="70">
        <v>0.34</v>
      </c>
      <c r="E567" s="70">
        <v>0.55000000000000004</v>
      </c>
      <c r="F567" s="70">
        <v>0.73</v>
      </c>
      <c r="G567" s="70">
        <v>1.27</v>
      </c>
      <c r="M567" s="69"/>
      <c r="N567" s="69"/>
      <c r="O567" s="69"/>
      <c r="P567" s="69"/>
      <c r="Q567" s="69"/>
      <c r="R567" s="69"/>
      <c r="S567" s="69"/>
    </row>
    <row r="568" spans="2:19" s="70" customFormat="1" ht="13.15">
      <c r="B568" s="84">
        <v>44013</v>
      </c>
      <c r="C568" s="70">
        <v>0.15</v>
      </c>
      <c r="D568" s="70">
        <v>0.28000000000000003</v>
      </c>
      <c r="E568" s="70">
        <v>0.46</v>
      </c>
      <c r="F568" s="70">
        <v>0.62</v>
      </c>
      <c r="G568" s="70">
        <v>1.0900000000000001</v>
      </c>
      <c r="M568" s="69"/>
      <c r="N568" s="69"/>
      <c r="O568" s="69"/>
      <c r="P568" s="69"/>
      <c r="Q568" s="69"/>
      <c r="R568" s="69"/>
      <c r="S568" s="69"/>
    </row>
    <row r="569" spans="2:19" s="70" customFormat="1" ht="13.15">
      <c r="B569" s="84">
        <v>44044</v>
      </c>
      <c r="C569" s="70">
        <v>0.14000000000000001</v>
      </c>
      <c r="D569" s="70">
        <v>0.27</v>
      </c>
      <c r="E569" s="70">
        <v>0.46</v>
      </c>
      <c r="F569" s="70">
        <v>0.65</v>
      </c>
      <c r="G569" s="70">
        <v>1.1399999999999999</v>
      </c>
      <c r="M569" s="69"/>
      <c r="N569" s="69"/>
      <c r="O569" s="69"/>
      <c r="P569" s="69"/>
      <c r="Q569" s="69"/>
      <c r="R569" s="69"/>
      <c r="S569" s="69"/>
    </row>
    <row r="570" spans="2:19" s="70" customFormat="1" ht="13.15">
      <c r="B570" s="84">
        <v>44075</v>
      </c>
      <c r="C570" s="70">
        <v>0.13</v>
      </c>
      <c r="D570" s="70">
        <v>0.27</v>
      </c>
      <c r="E570" s="70">
        <v>0.46</v>
      </c>
      <c r="F570" s="70">
        <v>0.68</v>
      </c>
      <c r="G570" s="70">
        <v>1.21</v>
      </c>
      <c r="M570" s="69"/>
      <c r="N570" s="69"/>
      <c r="O570" s="69"/>
      <c r="P570" s="69"/>
      <c r="Q570" s="69"/>
      <c r="R570" s="69"/>
      <c r="S570" s="69"/>
    </row>
    <row r="571" spans="2:19" s="70" customFormat="1" ht="13.15">
      <c r="B571" s="84">
        <v>44105</v>
      </c>
      <c r="C571" s="70">
        <v>0.15</v>
      </c>
      <c r="D571" s="70">
        <v>0.34</v>
      </c>
      <c r="E571" s="70">
        <v>0.55000000000000004</v>
      </c>
      <c r="F571" s="70">
        <v>0.79</v>
      </c>
      <c r="G571" s="70">
        <v>1.34</v>
      </c>
      <c r="M571" s="69"/>
      <c r="N571" s="69"/>
      <c r="O571" s="69"/>
      <c r="P571" s="69"/>
      <c r="Q571" s="69"/>
      <c r="R571" s="69"/>
      <c r="S571" s="69"/>
    </row>
    <row r="572" spans="2:19" s="70" customFormat="1" ht="13.15">
      <c r="B572" s="84">
        <v>44136</v>
      </c>
      <c r="C572" s="70">
        <v>0.17</v>
      </c>
      <c r="D572" s="70">
        <v>0.39</v>
      </c>
      <c r="E572" s="70">
        <v>0.63</v>
      </c>
      <c r="F572" s="70">
        <v>0.87</v>
      </c>
      <c r="G572" s="70">
        <v>1.4</v>
      </c>
      <c r="M572" s="69"/>
      <c r="N572" s="69"/>
      <c r="O572" s="69"/>
      <c r="P572" s="69"/>
      <c r="Q572" s="69"/>
      <c r="R572" s="69"/>
      <c r="S572" s="69"/>
    </row>
    <row r="573" spans="2:19" s="70" customFormat="1" ht="13.15">
      <c r="B573" s="84">
        <v>44166</v>
      </c>
      <c r="C573" s="70">
        <v>0.14000000000000001</v>
      </c>
      <c r="D573" s="70">
        <v>0.39</v>
      </c>
      <c r="E573" s="70">
        <v>0.66</v>
      </c>
      <c r="F573" s="70">
        <v>0.93</v>
      </c>
      <c r="G573" s="70">
        <v>1.47</v>
      </c>
      <c r="M573" s="69"/>
      <c r="N573" s="69"/>
      <c r="O573" s="69"/>
      <c r="P573" s="69"/>
      <c r="Q573" s="69"/>
      <c r="R573" s="69"/>
      <c r="S573" s="69"/>
    </row>
    <row r="574" spans="2:19" s="70" customFormat="1" ht="13.15">
      <c r="B574" s="84">
        <v>44197</v>
      </c>
      <c r="C574" s="70">
        <v>0.13</v>
      </c>
      <c r="D574" s="70">
        <v>0.45</v>
      </c>
      <c r="E574" s="70">
        <v>0.77</v>
      </c>
      <c r="F574" s="70">
        <v>1.08</v>
      </c>
      <c r="G574" s="70">
        <v>1.63</v>
      </c>
      <c r="M574" s="69"/>
      <c r="N574" s="69"/>
      <c r="O574" s="69"/>
      <c r="P574" s="69"/>
      <c r="Q574" s="69"/>
      <c r="R574" s="69"/>
      <c r="S574" s="69"/>
    </row>
    <row r="575" spans="2:19" s="70" customFormat="1" ht="13.15">
      <c r="B575" s="84">
        <v>44228</v>
      </c>
      <c r="C575" s="70">
        <v>0.12</v>
      </c>
      <c r="D575" s="70">
        <v>0.54</v>
      </c>
      <c r="E575" s="70">
        <v>0.91</v>
      </c>
      <c r="F575" s="70">
        <v>1.26</v>
      </c>
      <c r="G575" s="70">
        <v>1.88</v>
      </c>
      <c r="M575" s="69"/>
      <c r="N575" s="69"/>
      <c r="O575" s="69"/>
      <c r="P575" s="69"/>
      <c r="Q575" s="69"/>
      <c r="R575" s="69"/>
      <c r="S575" s="69"/>
    </row>
    <row r="576" spans="2:19" s="70" customFormat="1" ht="13.15">
      <c r="B576" s="84">
        <v>44256</v>
      </c>
      <c r="C576" s="70">
        <v>0.15</v>
      </c>
      <c r="D576" s="70">
        <v>0.82</v>
      </c>
      <c r="E576" s="70">
        <v>1.27</v>
      </c>
      <c r="F576" s="70">
        <v>1.61</v>
      </c>
      <c r="G576" s="70">
        <v>2.2400000000000002</v>
      </c>
      <c r="M576" s="69"/>
      <c r="N576" s="69"/>
      <c r="O576" s="69"/>
      <c r="P576" s="69"/>
      <c r="Q576" s="69"/>
      <c r="R576" s="69"/>
      <c r="S576" s="69"/>
    </row>
    <row r="577" spans="2:19" s="70" customFormat="1" ht="13.15">
      <c r="B577" s="84">
        <v>44287</v>
      </c>
      <c r="C577" s="70">
        <v>0.16</v>
      </c>
      <c r="D577" s="70">
        <v>0.86</v>
      </c>
      <c r="E577" s="70">
        <v>1.31</v>
      </c>
      <c r="F577" s="70">
        <v>1.64</v>
      </c>
      <c r="G577" s="70">
        <v>2.2000000000000002</v>
      </c>
      <c r="M577" s="69"/>
      <c r="N577" s="69"/>
      <c r="O577" s="69"/>
      <c r="P577" s="69"/>
      <c r="Q577" s="69"/>
      <c r="R577" s="69"/>
      <c r="S577" s="69"/>
    </row>
    <row r="578" spans="2:19" s="70" customFormat="1" ht="13.15">
      <c r="B578" s="84">
        <v>44317</v>
      </c>
      <c r="C578" s="70">
        <v>0.16</v>
      </c>
      <c r="D578" s="70">
        <v>0.82</v>
      </c>
      <c r="E578" s="70">
        <v>1.28</v>
      </c>
      <c r="F578" s="70">
        <v>1.62</v>
      </c>
      <c r="G578" s="70">
        <v>2.2200000000000002</v>
      </c>
      <c r="M578" s="69"/>
      <c r="N578" s="69"/>
      <c r="O578" s="69"/>
      <c r="P578" s="69"/>
      <c r="Q578" s="69"/>
      <c r="R578" s="69"/>
      <c r="S578" s="69"/>
    </row>
    <row r="579" spans="2:19" s="70" customFormat="1" ht="13.15">
      <c r="B579" s="84">
        <v>44348</v>
      </c>
      <c r="C579" s="70">
        <v>0.2</v>
      </c>
      <c r="D579" s="70">
        <v>0.84</v>
      </c>
      <c r="E579" s="70">
        <v>1.23</v>
      </c>
      <c r="F579" s="70">
        <v>1.52</v>
      </c>
      <c r="G579" s="70">
        <v>2.09</v>
      </c>
      <c r="M579" s="69"/>
      <c r="N579" s="69"/>
      <c r="O579" s="69"/>
      <c r="P579" s="69"/>
      <c r="Q579" s="69"/>
      <c r="R579" s="69"/>
      <c r="S579" s="69"/>
    </row>
    <row r="580" spans="2:19" s="70" customFormat="1" ht="13.15">
      <c r="B580" s="84">
        <v>44378</v>
      </c>
      <c r="C580" s="70">
        <v>0.22</v>
      </c>
      <c r="D580" s="70">
        <v>0.76</v>
      </c>
      <c r="E580" s="70">
        <v>1.07</v>
      </c>
      <c r="F580" s="70">
        <v>1.32</v>
      </c>
      <c r="G580" s="70">
        <v>1.87</v>
      </c>
      <c r="M580" s="69"/>
      <c r="N580" s="69"/>
      <c r="O580" s="69"/>
      <c r="P580" s="69"/>
      <c r="Q580" s="69"/>
      <c r="R580" s="69"/>
      <c r="S580" s="69"/>
    </row>
    <row r="581" spans="2:19" s="70" customFormat="1" ht="13.15">
      <c r="B581" s="84">
        <v>44409</v>
      </c>
      <c r="C581" s="70">
        <v>0.22</v>
      </c>
      <c r="D581" s="70">
        <v>0.77</v>
      </c>
      <c r="E581" s="70">
        <v>1.06</v>
      </c>
      <c r="F581" s="70">
        <v>1.28</v>
      </c>
      <c r="G581" s="70">
        <v>1.83</v>
      </c>
      <c r="M581" s="69"/>
      <c r="N581" s="69"/>
      <c r="O581" s="69"/>
      <c r="P581" s="69"/>
      <c r="Q581" s="69"/>
      <c r="R581" s="69"/>
      <c r="S581" s="69"/>
    </row>
    <row r="582" spans="2:19" s="70" customFormat="1" ht="13.15">
      <c r="B582" s="84">
        <v>44440</v>
      </c>
      <c r="C582" s="70">
        <v>0.24</v>
      </c>
      <c r="D582" s="70">
        <v>0.86</v>
      </c>
      <c r="E582" s="70">
        <v>1.1599999999999999</v>
      </c>
      <c r="F582" s="70">
        <v>1.37</v>
      </c>
      <c r="G582" s="70">
        <v>1.87</v>
      </c>
      <c r="M582" s="69"/>
      <c r="N582" s="69"/>
      <c r="O582" s="69"/>
      <c r="P582" s="69"/>
      <c r="Q582" s="69"/>
      <c r="R582" s="69"/>
      <c r="S582" s="69"/>
    </row>
    <row r="583" spans="2:19" s="70" customFormat="1" ht="13.15">
      <c r="B583" s="84">
        <v>44470</v>
      </c>
      <c r="C583" s="70">
        <v>0.39</v>
      </c>
      <c r="D583" s="70">
        <v>1.1100000000000001</v>
      </c>
      <c r="E583" s="70">
        <v>1.4</v>
      </c>
      <c r="F583" s="70">
        <v>1.58</v>
      </c>
      <c r="G583" s="70">
        <v>2.0299999999999998</v>
      </c>
      <c r="M583" s="69"/>
      <c r="N583" s="69"/>
      <c r="O583" s="69"/>
      <c r="P583" s="69"/>
      <c r="Q583" s="69"/>
      <c r="R583" s="69"/>
      <c r="S583" s="69"/>
    </row>
    <row r="584" spans="2:19" s="70" customFormat="1" ht="13.15">
      <c r="B584" s="84">
        <v>44501</v>
      </c>
      <c r="C584" s="70">
        <v>0.51</v>
      </c>
      <c r="D584" s="70">
        <v>1.2</v>
      </c>
      <c r="E584" s="70">
        <v>1.45</v>
      </c>
      <c r="F584" s="70">
        <v>1.56</v>
      </c>
      <c r="G584" s="70">
        <v>1.97</v>
      </c>
      <c r="M584" s="69"/>
      <c r="N584" s="69"/>
      <c r="O584" s="69"/>
      <c r="P584" s="69"/>
      <c r="Q584" s="69"/>
      <c r="R584" s="69"/>
      <c r="S584" s="69"/>
    </row>
    <row r="585" spans="2:19" s="70" customFormat="1" ht="13.15">
      <c r="B585" s="84">
        <v>44531</v>
      </c>
      <c r="C585" s="70">
        <v>0.68</v>
      </c>
      <c r="D585" s="70">
        <v>1.23</v>
      </c>
      <c r="E585" s="70">
        <v>1.4</v>
      </c>
      <c r="F585" s="70">
        <v>1.47</v>
      </c>
      <c r="G585" s="70">
        <v>1.9</v>
      </c>
      <c r="M585" s="69"/>
      <c r="N585" s="69"/>
      <c r="O585" s="69"/>
      <c r="P585" s="69"/>
      <c r="Q585" s="69"/>
      <c r="R585" s="69"/>
      <c r="S585" s="69"/>
    </row>
    <row r="586" spans="2:19" s="70" customFormat="1" ht="13.15">
      <c r="B586" s="84">
        <v>44562</v>
      </c>
      <c r="C586" s="70">
        <v>0.98</v>
      </c>
      <c r="D586" s="70">
        <v>1.54</v>
      </c>
      <c r="E586" s="70">
        <v>1.7</v>
      </c>
      <c r="F586" s="70">
        <v>1.76</v>
      </c>
      <c r="G586" s="70">
        <v>2.15</v>
      </c>
      <c r="M586" s="69"/>
      <c r="N586" s="69"/>
      <c r="O586" s="69"/>
      <c r="P586" s="69"/>
      <c r="Q586" s="69"/>
      <c r="R586" s="69"/>
      <c r="S586" s="69"/>
    </row>
    <row r="587" spans="2:19" s="70" customFormat="1" ht="13.15">
      <c r="B587" s="84">
        <v>44593</v>
      </c>
      <c r="C587" s="70">
        <v>1.44</v>
      </c>
      <c r="D587" s="70">
        <v>1.81</v>
      </c>
      <c r="E587" s="70">
        <v>1.91</v>
      </c>
      <c r="F587" s="70">
        <v>1.93</v>
      </c>
      <c r="G587" s="70">
        <v>2.31</v>
      </c>
      <c r="M587" s="69"/>
      <c r="N587" s="69"/>
      <c r="O587" s="69"/>
      <c r="P587" s="69"/>
      <c r="Q587" s="69"/>
      <c r="R587" s="69"/>
      <c r="S587" s="69"/>
    </row>
    <row r="588" spans="2:19" s="70" customFormat="1" ht="13.15">
      <c r="B588" s="84">
        <v>44621</v>
      </c>
      <c r="C588" s="70">
        <v>1.91</v>
      </c>
      <c r="D588" s="70">
        <v>2.11</v>
      </c>
      <c r="E588" s="70">
        <v>2.15</v>
      </c>
      <c r="F588" s="70">
        <v>2.13</v>
      </c>
      <c r="G588" s="70">
        <v>2.5099999999999998</v>
      </c>
      <c r="M588" s="69"/>
      <c r="N588" s="69"/>
      <c r="O588" s="69"/>
      <c r="P588" s="69"/>
      <c r="Q588" s="69"/>
      <c r="R588" s="69"/>
      <c r="S588" s="69"/>
    </row>
    <row r="589" spans="2:19" s="70" customFormat="1" ht="13.15">
      <c r="B589" s="84">
        <v>44652</v>
      </c>
      <c r="C589" s="70">
        <v>2.54</v>
      </c>
      <c r="D589" s="70">
        <v>2.78</v>
      </c>
      <c r="E589" s="70">
        <v>2.8</v>
      </c>
      <c r="F589" s="70">
        <v>2.75</v>
      </c>
      <c r="G589" s="70">
        <v>2.99</v>
      </c>
      <c r="M589" s="69"/>
      <c r="N589" s="69"/>
      <c r="O589" s="69"/>
      <c r="P589" s="69"/>
      <c r="Q589" s="69"/>
      <c r="R589" s="69"/>
      <c r="S589" s="69"/>
    </row>
    <row r="590" spans="2:19" s="70" customFormat="1" ht="13.15">
      <c r="B590" s="84">
        <v>44682</v>
      </c>
      <c r="C590" s="70">
        <v>2.62</v>
      </c>
      <c r="D590" s="70">
        <v>2.87</v>
      </c>
      <c r="E590" s="70">
        <v>2.92</v>
      </c>
      <c r="F590" s="70">
        <v>2.9</v>
      </c>
      <c r="G590" s="70">
        <v>3.26</v>
      </c>
      <c r="M590" s="69"/>
      <c r="N590" s="69"/>
      <c r="O590" s="69"/>
      <c r="P590" s="69"/>
      <c r="Q590" s="69"/>
      <c r="R590" s="69"/>
      <c r="S590" s="69"/>
    </row>
    <row r="591" spans="2:19" s="70" customFormat="1" ht="13.15">
      <c r="B591" s="84">
        <v>44713</v>
      </c>
      <c r="C591" s="70">
        <v>3</v>
      </c>
      <c r="D591" s="70">
        <v>3.19</v>
      </c>
      <c r="E591" s="70">
        <v>3.21</v>
      </c>
      <c r="F591" s="70">
        <v>3.14</v>
      </c>
      <c r="G591" s="70">
        <v>3.48</v>
      </c>
      <c r="M591" s="69"/>
      <c r="N591" s="69"/>
      <c r="O591" s="69"/>
      <c r="P591" s="69"/>
      <c r="Q591" s="69"/>
      <c r="R591" s="69"/>
      <c r="S591" s="69"/>
    </row>
    <row r="592" spans="2:19" s="70" customFormat="1" ht="13.15">
      <c r="B592" s="84">
        <v>44743</v>
      </c>
      <c r="C592" s="70">
        <v>3.04</v>
      </c>
      <c r="D592" s="70">
        <v>2.96</v>
      </c>
      <c r="E592" s="70">
        <v>2.97</v>
      </c>
      <c r="F592" s="70">
        <v>2.9</v>
      </c>
      <c r="G592" s="70">
        <v>3.35</v>
      </c>
      <c r="M592" s="69"/>
      <c r="N592" s="69"/>
      <c r="O592" s="69"/>
      <c r="P592" s="69"/>
      <c r="Q592" s="69"/>
      <c r="R592" s="69"/>
      <c r="S592" s="69"/>
    </row>
    <row r="593" spans="2:19" s="70" customFormat="1" ht="13.15">
      <c r="B593" s="84">
        <v>44774</v>
      </c>
      <c r="C593" s="70">
        <v>3.25</v>
      </c>
      <c r="D593" s="70">
        <v>3.03</v>
      </c>
      <c r="E593" s="70">
        <v>2.98</v>
      </c>
      <c r="F593" s="70">
        <v>2.9</v>
      </c>
      <c r="G593" s="70">
        <v>3.35</v>
      </c>
      <c r="M593" s="69"/>
      <c r="N593" s="69"/>
      <c r="O593" s="69"/>
      <c r="P593" s="69"/>
      <c r="Q593" s="69"/>
      <c r="R593" s="69"/>
      <c r="S593" s="69"/>
    </row>
    <row r="594" spans="2:19" s="70" customFormat="1" ht="13.15">
      <c r="B594" s="84">
        <v>44805</v>
      </c>
      <c r="C594" s="70">
        <v>3.86</v>
      </c>
      <c r="D594" s="70">
        <v>3.7</v>
      </c>
      <c r="E594" s="70">
        <v>3.64</v>
      </c>
      <c r="F594" s="70">
        <v>3.52</v>
      </c>
      <c r="G594" s="70">
        <v>3.82</v>
      </c>
      <c r="M594" s="69"/>
      <c r="N594" s="69"/>
      <c r="O594" s="69"/>
      <c r="P594" s="69"/>
      <c r="Q594" s="69"/>
      <c r="R594" s="69"/>
      <c r="S594" s="69"/>
    </row>
    <row r="595" spans="2:19" s="70" customFormat="1" ht="13.15">
      <c r="B595" s="84">
        <v>44835</v>
      </c>
      <c r="C595" s="70">
        <v>4.38</v>
      </c>
      <c r="D595" s="70">
        <v>4.18</v>
      </c>
      <c r="E595" s="70">
        <v>4.09</v>
      </c>
      <c r="F595" s="70">
        <v>3.98</v>
      </c>
      <c r="G595" s="70">
        <v>4.28</v>
      </c>
      <c r="M595" s="69"/>
      <c r="N595" s="69"/>
      <c r="O595" s="69"/>
      <c r="P595" s="69"/>
      <c r="Q595" s="69"/>
      <c r="R595" s="69"/>
      <c r="S595" s="69"/>
    </row>
    <row r="596" spans="2:19" s="70" customFormat="1" ht="13.15">
      <c r="B596" s="84">
        <v>44866</v>
      </c>
      <c r="C596" s="70">
        <v>4.5</v>
      </c>
      <c r="D596" s="70">
        <v>4.0599999999999996</v>
      </c>
      <c r="E596" s="70">
        <v>3.99</v>
      </c>
      <c r="F596" s="70">
        <v>3.89</v>
      </c>
      <c r="G596" s="70">
        <v>4.22</v>
      </c>
      <c r="M596" s="69"/>
      <c r="N596" s="69"/>
      <c r="O596" s="69"/>
      <c r="P596" s="69"/>
      <c r="Q596" s="69"/>
      <c r="R596" s="69"/>
      <c r="S596" s="69"/>
    </row>
    <row r="597" spans="2:19" s="70" customFormat="1" ht="13.15">
      <c r="B597" s="84">
        <v>44896</v>
      </c>
      <c r="C597" s="70">
        <v>4.29</v>
      </c>
      <c r="D597" s="70">
        <v>3.76</v>
      </c>
      <c r="E597" s="70">
        <v>3.72</v>
      </c>
      <c r="F597" s="70">
        <v>3.62</v>
      </c>
      <c r="G597" s="70">
        <v>3.87</v>
      </c>
      <c r="M597" s="69"/>
      <c r="N597" s="69"/>
      <c r="O597" s="69"/>
      <c r="P597" s="69"/>
      <c r="Q597" s="69"/>
      <c r="R597" s="69"/>
      <c r="S597" s="69"/>
    </row>
    <row r="598" spans="2:19" s="70" customFormat="1" ht="13.15">
      <c r="B598" s="84">
        <v>44927</v>
      </c>
      <c r="C598" s="70">
        <v>4.21</v>
      </c>
      <c r="D598" s="70">
        <v>3.64</v>
      </c>
      <c r="E598" s="70">
        <v>3.59</v>
      </c>
      <c r="F598" s="70">
        <v>3.53</v>
      </c>
      <c r="G598" s="70">
        <v>3.81</v>
      </c>
      <c r="M598" s="69"/>
      <c r="N598" s="69"/>
      <c r="O598" s="69"/>
      <c r="P598" s="69"/>
      <c r="Q598" s="69"/>
      <c r="R598" s="69"/>
      <c r="S598" s="69"/>
    </row>
    <row r="599" spans="2:19" s="70" customFormat="1" ht="13.15">
      <c r="B599" s="84">
        <v>44958</v>
      </c>
      <c r="C599" s="70">
        <v>4.53</v>
      </c>
      <c r="D599" s="70">
        <v>3.94</v>
      </c>
      <c r="E599" s="70">
        <v>3.86</v>
      </c>
      <c r="F599" s="70">
        <v>3.75</v>
      </c>
      <c r="G599" s="70">
        <v>3.95</v>
      </c>
      <c r="M599" s="69"/>
      <c r="N599" s="69"/>
      <c r="O599" s="69"/>
      <c r="P599" s="69"/>
      <c r="Q599" s="69"/>
      <c r="R599" s="69"/>
      <c r="S599" s="69"/>
    </row>
    <row r="600" spans="2:19" s="70" customFormat="1" ht="13.15">
      <c r="B600" s="84">
        <v>44986</v>
      </c>
      <c r="C600" s="70">
        <v>4.3</v>
      </c>
      <c r="D600" s="70">
        <v>3.82</v>
      </c>
      <c r="E600" s="70">
        <v>3.77</v>
      </c>
      <c r="F600" s="70">
        <v>3.66</v>
      </c>
      <c r="G600" s="70">
        <v>3.94</v>
      </c>
      <c r="M600" s="69"/>
      <c r="N600" s="69"/>
      <c r="O600" s="69"/>
      <c r="P600" s="69"/>
      <c r="Q600" s="69"/>
      <c r="R600" s="69"/>
      <c r="S600" s="69"/>
    </row>
    <row r="601" spans="2:19" s="70" customFormat="1" ht="13.15">
      <c r="B601" s="84">
        <v>45017</v>
      </c>
      <c r="C601" s="70">
        <v>4.0199999999999996</v>
      </c>
      <c r="D601" s="70">
        <v>3.54</v>
      </c>
      <c r="E601" s="70">
        <v>3.5</v>
      </c>
      <c r="F601" s="70">
        <v>3.46</v>
      </c>
      <c r="G601" s="70">
        <v>3.8</v>
      </c>
      <c r="M601" s="69"/>
      <c r="N601" s="69"/>
      <c r="O601" s="69"/>
      <c r="P601" s="69"/>
      <c r="Q601" s="69"/>
      <c r="R601" s="69"/>
      <c r="S601" s="69"/>
    </row>
    <row r="602" spans="2:19" s="70" customFormat="1" ht="13.15">
      <c r="B602" s="84">
        <v>45047</v>
      </c>
      <c r="C602" s="70">
        <v>4.13</v>
      </c>
      <c r="D602" s="70">
        <v>3.59</v>
      </c>
      <c r="E602" s="70">
        <v>3.58</v>
      </c>
      <c r="F602" s="70">
        <v>3.57</v>
      </c>
      <c r="G602" s="70">
        <v>3.96</v>
      </c>
      <c r="M602" s="69"/>
      <c r="N602" s="69"/>
      <c r="O602" s="69"/>
      <c r="P602" s="69"/>
      <c r="Q602" s="69"/>
      <c r="R602" s="69"/>
      <c r="S602" s="69"/>
    </row>
    <row r="603" spans="2:19" s="70" customFormat="1" ht="13.15">
      <c r="B603" s="84">
        <v>45078</v>
      </c>
      <c r="C603" s="70">
        <v>4.6399999999999997</v>
      </c>
      <c r="D603" s="70">
        <v>3.95</v>
      </c>
      <c r="E603" s="70">
        <v>3.85</v>
      </c>
      <c r="F603" s="70">
        <v>3.75</v>
      </c>
      <c r="G603" s="70">
        <v>4.04</v>
      </c>
      <c r="M603" s="69"/>
      <c r="N603" s="69"/>
      <c r="O603" s="69"/>
      <c r="P603" s="69"/>
      <c r="Q603" s="69"/>
      <c r="R603" s="69"/>
      <c r="S603" s="69"/>
    </row>
    <row r="604" spans="2:19" s="70" customFormat="1" ht="13.15">
      <c r="B604" s="84">
        <v>45108</v>
      </c>
      <c r="C604" s="70">
        <v>4.83</v>
      </c>
      <c r="D604" s="70">
        <v>4.1399999999999997</v>
      </c>
      <c r="E604" s="70">
        <v>4.03</v>
      </c>
      <c r="F604" s="70">
        <v>3.9</v>
      </c>
      <c r="G604" s="70">
        <v>4.1500000000000004</v>
      </c>
      <c r="M604" s="69"/>
      <c r="N604" s="69"/>
      <c r="O604" s="69"/>
      <c r="P604" s="69"/>
      <c r="Q604" s="69"/>
      <c r="R604" s="69"/>
      <c r="S604" s="69"/>
    </row>
    <row r="605" spans="2:19" s="70" customFormat="1" ht="13.15">
      <c r="B605" s="84">
        <v>45139</v>
      </c>
      <c r="C605" s="70">
        <v>4.9000000000000004</v>
      </c>
      <c r="D605" s="70">
        <v>4.3099999999999996</v>
      </c>
      <c r="E605" s="70">
        <v>4.26</v>
      </c>
      <c r="F605" s="70">
        <v>4.17</v>
      </c>
      <c r="G605" s="70">
        <v>4.46</v>
      </c>
      <c r="M605" s="69"/>
      <c r="N605" s="69"/>
      <c r="O605" s="69"/>
      <c r="P605" s="69"/>
      <c r="Q605" s="69"/>
      <c r="R605" s="69"/>
      <c r="S605" s="69"/>
    </row>
    <row r="606" spans="2:19" s="70" customFormat="1" ht="13.15">
      <c r="B606" s="84">
        <v>45170</v>
      </c>
      <c r="C606" s="70">
        <v>5.0199999999999996</v>
      </c>
      <c r="D606" s="70">
        <v>4.49</v>
      </c>
      <c r="E606" s="70">
        <v>4.46</v>
      </c>
      <c r="F606" s="70">
        <v>4.38</v>
      </c>
      <c r="G606" s="70">
        <v>4.6500000000000004</v>
      </c>
      <c r="M606" s="69"/>
      <c r="N606" s="69"/>
      <c r="O606" s="69"/>
      <c r="P606" s="69"/>
      <c r="Q606" s="69"/>
      <c r="R606" s="69"/>
      <c r="S606" s="69"/>
    </row>
    <row r="607" spans="2:19" s="70" customFormat="1" ht="13.15">
      <c r="B607" s="84">
        <v>45200</v>
      </c>
      <c r="C607" s="70">
        <v>5.07</v>
      </c>
      <c r="D607" s="70">
        <v>4.7699999999999996</v>
      </c>
      <c r="E607" s="70">
        <v>4.82</v>
      </c>
      <c r="F607" s="70">
        <v>4.8</v>
      </c>
      <c r="G607" s="70">
        <v>5.13</v>
      </c>
      <c r="M607" s="69"/>
      <c r="N607" s="69"/>
      <c r="O607" s="69"/>
      <c r="P607" s="69"/>
      <c r="Q607" s="69"/>
      <c r="R607" s="69"/>
      <c r="S607" s="69"/>
    </row>
    <row r="608" spans="2:19" s="70" customFormat="1" ht="13.15">
      <c r="B608" s="84">
        <v>45231</v>
      </c>
      <c r="C608" s="70">
        <v>4.88</v>
      </c>
      <c r="D608" s="70">
        <v>4.49</v>
      </c>
      <c r="E608" s="70">
        <v>4.53</v>
      </c>
      <c r="F608" s="70">
        <v>4.5</v>
      </c>
      <c r="G608" s="70">
        <v>4.84</v>
      </c>
      <c r="M608" s="69"/>
      <c r="N608" s="69"/>
      <c r="O608" s="69"/>
      <c r="P608" s="69"/>
      <c r="Q608" s="69"/>
      <c r="R608" s="69"/>
      <c r="S608" s="69"/>
    </row>
    <row r="609" spans="2:19" s="70" customFormat="1" ht="13.15">
      <c r="B609" s="84">
        <v>45261</v>
      </c>
      <c r="C609" s="70">
        <v>4.46</v>
      </c>
      <c r="D609" s="70">
        <v>4</v>
      </c>
      <c r="E609" s="70">
        <v>4.04</v>
      </c>
      <c r="F609" s="70">
        <v>4.0199999999999996</v>
      </c>
      <c r="G609" s="70">
        <v>4.32</v>
      </c>
      <c r="M609" s="69"/>
      <c r="N609" s="69"/>
      <c r="O609" s="69"/>
      <c r="P609" s="69"/>
      <c r="Q609" s="69"/>
      <c r="R609" s="69"/>
      <c r="S609" s="69"/>
    </row>
    <row r="610" spans="2:19" s="70" customFormat="1" ht="13.15">
      <c r="B610" s="84">
        <v>45292</v>
      </c>
      <c r="C610" s="70">
        <v>4.32</v>
      </c>
      <c r="D610" s="70">
        <v>3.98</v>
      </c>
      <c r="E610" s="70">
        <v>4.03</v>
      </c>
      <c r="F610" s="70">
        <v>4.0599999999999996</v>
      </c>
      <c r="G610" s="70">
        <v>4.3899999999999997</v>
      </c>
      <c r="M610" s="69"/>
      <c r="N610" s="69"/>
      <c r="O610" s="69"/>
      <c r="P610" s="69"/>
      <c r="Q610" s="69"/>
      <c r="R610" s="69"/>
      <c r="S610" s="69"/>
    </row>
    <row r="611" spans="2:19" s="70" customFormat="1" ht="13.15">
      <c r="B611" s="84">
        <v>45323</v>
      </c>
      <c r="C611" s="70">
        <v>4.54</v>
      </c>
      <c r="D611" s="70">
        <v>4.1900000000000004</v>
      </c>
      <c r="E611" s="70">
        <v>4.21</v>
      </c>
      <c r="F611" s="70">
        <v>4.21</v>
      </c>
      <c r="G611" s="70">
        <v>4.49</v>
      </c>
      <c r="M611" s="69"/>
      <c r="N611" s="69"/>
      <c r="O611" s="69"/>
      <c r="P611" s="69"/>
      <c r="Q611" s="69"/>
      <c r="R611" s="69"/>
      <c r="S611" s="69"/>
    </row>
    <row r="612" spans="2:19" s="70" customFormat="1" ht="13.15">
      <c r="B612" s="84">
        <v>45352</v>
      </c>
      <c r="C612" s="70">
        <v>4.59</v>
      </c>
      <c r="D612" s="70">
        <v>4.2</v>
      </c>
      <c r="E612" s="70">
        <v>4.21</v>
      </c>
      <c r="F612" s="70">
        <v>4.21</v>
      </c>
      <c r="G612" s="70">
        <v>4.46</v>
      </c>
      <c r="M612" s="69"/>
      <c r="N612" s="69"/>
      <c r="O612" s="69"/>
      <c r="P612" s="69"/>
      <c r="Q612" s="69"/>
      <c r="R612" s="69"/>
      <c r="S612" s="69"/>
    </row>
    <row r="613" spans="2:19" s="70" customFormat="1" ht="13.15">
      <c r="B613" s="84">
        <v>45383</v>
      </c>
      <c r="C613" s="70">
        <v>4.87</v>
      </c>
      <c r="D613" s="70">
        <v>4.5599999999999996</v>
      </c>
      <c r="E613" s="70">
        <v>4.5599999999999996</v>
      </c>
      <c r="F613" s="70">
        <v>4.54</v>
      </c>
      <c r="G613" s="70">
        <v>4.7699999999999996</v>
      </c>
      <c r="M613" s="69"/>
      <c r="N613" s="69"/>
      <c r="O613" s="69"/>
      <c r="P613" s="69"/>
      <c r="Q613" s="69"/>
      <c r="R613" s="69"/>
      <c r="S613" s="69"/>
    </row>
    <row r="614" spans="2:19" s="70" customFormat="1" ht="13.15">
      <c r="B614" s="84">
        <v>45413</v>
      </c>
      <c r="C614" s="70">
        <v>4.8600000000000003</v>
      </c>
      <c r="D614" s="70">
        <v>4.5</v>
      </c>
      <c r="E614" s="70">
        <v>4.49</v>
      </c>
      <c r="F614" s="70">
        <v>4.4800000000000004</v>
      </c>
      <c r="G614" s="70">
        <v>4.71</v>
      </c>
      <c r="M614" s="69"/>
      <c r="N614" s="69"/>
      <c r="O614" s="69"/>
      <c r="P614" s="69"/>
      <c r="Q614" s="69"/>
      <c r="R614" s="69"/>
      <c r="S614" s="69"/>
    </row>
    <row r="615" spans="2:19" s="70" customFormat="1" ht="13.15">
      <c r="B615" s="84">
        <v>45444</v>
      </c>
      <c r="C615" s="70">
        <v>4.74</v>
      </c>
      <c r="D615" s="70">
        <v>4.32</v>
      </c>
      <c r="E615" s="70">
        <v>4.3</v>
      </c>
      <c r="F615" s="70">
        <v>4.3099999999999996</v>
      </c>
      <c r="G615" s="70">
        <v>4.54</v>
      </c>
      <c r="M615" s="69"/>
      <c r="N615" s="69"/>
      <c r="O615" s="69"/>
      <c r="P615" s="69"/>
      <c r="Q615" s="69"/>
      <c r="R615" s="69"/>
      <c r="S615" s="69"/>
    </row>
    <row r="616" spans="2:19" s="70" customFormat="1" ht="13.15">
      <c r="B616" s="84">
        <v>45474</v>
      </c>
      <c r="C616" s="70">
        <v>4.5</v>
      </c>
      <c r="D616" s="70">
        <v>4.16</v>
      </c>
      <c r="E616" s="70">
        <v>4.1900000000000004</v>
      </c>
      <c r="F616" s="70">
        <v>4.25</v>
      </c>
      <c r="G616" s="70">
        <v>4.5599999999999996</v>
      </c>
      <c r="M616" s="69"/>
      <c r="N616" s="69"/>
      <c r="O616" s="69"/>
      <c r="P616" s="69"/>
      <c r="Q616" s="69"/>
      <c r="R616" s="69"/>
      <c r="S616" s="69"/>
    </row>
    <row r="617" spans="2:19" s="70" customFormat="1" ht="13.15">
      <c r="B617" s="84">
        <v>45505</v>
      </c>
      <c r="C617" s="70">
        <v>3.97</v>
      </c>
      <c r="D617" s="70">
        <v>3.71</v>
      </c>
      <c r="E617" s="70">
        <v>3.77</v>
      </c>
      <c r="F617" s="70">
        <v>3.87</v>
      </c>
      <c r="G617" s="70">
        <v>4.25</v>
      </c>
      <c r="M617" s="69"/>
      <c r="N617" s="69"/>
      <c r="O617" s="69"/>
      <c r="P617" s="69"/>
      <c r="Q617" s="69"/>
      <c r="R617" s="69"/>
      <c r="S617" s="69"/>
    </row>
    <row r="618" spans="2:19" s="70" customFormat="1" ht="13.15">
      <c r="B618" s="84">
        <v>45536</v>
      </c>
      <c r="C618" s="70">
        <v>3.62</v>
      </c>
      <c r="D618" s="70">
        <v>3.5</v>
      </c>
      <c r="E618" s="70">
        <v>3.6</v>
      </c>
      <c r="F618" s="70">
        <v>3.72</v>
      </c>
      <c r="G618" s="70">
        <v>4.0999999999999996</v>
      </c>
      <c r="M618" s="69"/>
      <c r="N618" s="69"/>
      <c r="O618" s="69"/>
      <c r="P618" s="69"/>
      <c r="Q618" s="69"/>
      <c r="R618" s="69"/>
      <c r="S618" s="69"/>
    </row>
    <row r="619" spans="2:19" s="70" customFormat="1" ht="13.15">
      <c r="B619" s="84">
        <v>45566</v>
      </c>
      <c r="C619" s="87">
        <v>3.87</v>
      </c>
      <c r="D619" s="87">
        <v>3.5</v>
      </c>
      <c r="E619" s="70">
        <v>3.99</v>
      </c>
      <c r="F619" s="70">
        <v>3.8</v>
      </c>
      <c r="G619" s="70">
        <v>4.25</v>
      </c>
      <c r="M619" s="69"/>
      <c r="N619" s="69"/>
      <c r="O619" s="69"/>
      <c r="P619" s="69"/>
      <c r="Q619" s="69"/>
      <c r="R619" s="69"/>
      <c r="S619" s="69"/>
    </row>
  </sheetData>
  <mergeCells count="2">
    <mergeCell ref="B5:E5"/>
    <mergeCell ref="B7:E12"/>
  </mergeCells>
  <pageMargins left="0.7" right="0.7" top="0.75" bottom="0.75" header="0.3" footer="0.3"/>
  <pageSetup paperSize="9"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43321-70C9-4974-AF1E-BD9DBBD36890}">
  <dimension ref="B2:Y32"/>
  <sheetViews>
    <sheetView showGridLines="0" topLeftCell="A3" zoomScale="110" workbookViewId="0">
      <selection activeCell="F36" sqref="F36"/>
    </sheetView>
  </sheetViews>
  <sheetFormatPr defaultRowHeight="14.25"/>
  <cols>
    <col min="1" max="1" width="4" customWidth="1"/>
    <col min="3" max="6" width="14.796875" bestFit="1" customWidth="1"/>
    <col min="7" max="7" width="12.796875" bestFit="1" customWidth="1"/>
    <col min="8" max="8" width="13.06640625" customWidth="1"/>
    <col min="9" max="9" width="11.06640625" customWidth="1"/>
    <col min="14" max="14" width="3.06640625" style="4" customWidth="1"/>
    <col min="15" max="15" width="4.796875" style="4" customWidth="1"/>
    <col min="16" max="22" width="8.73046875" style="4"/>
    <col min="23" max="23" width="17.53125" style="4" customWidth="1"/>
    <col min="24" max="25" width="8.73046875" style="4"/>
  </cols>
  <sheetData>
    <row r="2" spans="2:25" s="7" customFormat="1" ht="24.4">
      <c r="B2" s="5" t="s">
        <v>44</v>
      </c>
      <c r="C2" s="6"/>
      <c r="D2" s="6"/>
      <c r="E2" s="6"/>
      <c r="F2" s="6"/>
      <c r="G2" s="6"/>
      <c r="H2" s="6"/>
      <c r="I2" s="6"/>
      <c r="J2" s="6"/>
      <c r="K2" s="6"/>
      <c r="L2" s="6"/>
      <c r="M2" s="6"/>
      <c r="N2" s="18"/>
      <c r="O2" s="18"/>
      <c r="P2" s="18"/>
      <c r="Q2" s="18"/>
      <c r="R2" s="18"/>
      <c r="S2" s="18"/>
      <c r="T2" s="18"/>
      <c r="U2" s="18"/>
      <c r="V2" s="18"/>
      <c r="W2" s="18"/>
      <c r="X2" s="18"/>
      <c r="Y2" s="18"/>
    </row>
    <row r="3" spans="2:25" s="11" customFormat="1" ht="13.15">
      <c r="B3" s="10" t="s">
        <v>225</v>
      </c>
      <c r="C3" s="10"/>
      <c r="D3" s="10"/>
      <c r="E3" s="10"/>
      <c r="F3" s="10"/>
      <c r="G3" s="10"/>
      <c r="H3" s="10"/>
      <c r="I3" s="10"/>
      <c r="J3" s="10"/>
      <c r="K3" s="10"/>
      <c r="L3" s="10"/>
      <c r="M3" s="10"/>
      <c r="N3" s="21"/>
      <c r="O3" s="21"/>
      <c r="P3" s="21"/>
      <c r="Q3" s="21"/>
      <c r="R3" s="21"/>
      <c r="S3" s="21"/>
      <c r="T3" s="21"/>
      <c r="U3" s="21"/>
      <c r="V3" s="21"/>
      <c r="W3" s="21"/>
      <c r="X3" s="21"/>
      <c r="Y3" s="21"/>
    </row>
    <row r="4" spans="2:25" s="11" customFormat="1" ht="13.15">
      <c r="N4" s="21"/>
      <c r="O4" s="21"/>
      <c r="P4" s="21"/>
      <c r="Q4" s="21"/>
      <c r="R4" s="21"/>
      <c r="S4" s="21"/>
      <c r="T4" s="21"/>
      <c r="U4" s="21"/>
      <c r="V4" s="21"/>
      <c r="W4" s="21"/>
      <c r="X4" s="21"/>
      <c r="Y4" s="21"/>
    </row>
    <row r="5" spans="2:25" s="11" customFormat="1" ht="13.15">
      <c r="B5" s="110" t="s">
        <v>45</v>
      </c>
      <c r="C5" s="111"/>
      <c r="D5" s="111"/>
      <c r="E5" s="111"/>
      <c r="H5" s="51" t="s">
        <v>32</v>
      </c>
      <c r="I5" s="88"/>
      <c r="N5" s="51" t="s">
        <v>33</v>
      </c>
      <c r="O5" s="52"/>
      <c r="P5" s="89"/>
      <c r="Q5" s="89"/>
      <c r="R5" s="89"/>
      <c r="S5" s="89"/>
      <c r="T5" s="21"/>
      <c r="U5" s="21"/>
      <c r="V5" s="21"/>
      <c r="W5" s="21"/>
      <c r="X5" s="21"/>
      <c r="Y5" s="21"/>
    </row>
    <row r="6" spans="2:25" s="11" customFormat="1" ht="3" customHeight="1">
      <c r="N6" s="21"/>
      <c r="O6" s="21"/>
      <c r="P6" s="21"/>
      <c r="Q6" s="21"/>
      <c r="R6" s="21"/>
      <c r="S6" s="21"/>
      <c r="T6" s="21"/>
      <c r="U6" s="21"/>
      <c r="V6" s="21"/>
      <c r="W6" s="21"/>
      <c r="X6" s="21"/>
      <c r="Y6" s="21"/>
    </row>
    <row r="7" spans="2:25" s="11" customFormat="1" ht="13.15">
      <c r="B7" s="112" t="s">
        <v>82</v>
      </c>
      <c r="C7" s="113"/>
      <c r="D7" s="113"/>
      <c r="E7" s="113"/>
      <c r="H7" s="15" t="s">
        <v>12</v>
      </c>
      <c r="I7" s="30">
        <v>12</v>
      </c>
      <c r="N7" s="90">
        <v>1</v>
      </c>
      <c r="O7" s="21" t="s">
        <v>279</v>
      </c>
      <c r="P7" s="21"/>
      <c r="Q7" s="21"/>
      <c r="R7" s="21"/>
      <c r="S7" s="21"/>
      <c r="T7" s="21"/>
      <c r="U7" s="21"/>
      <c r="V7" s="21"/>
      <c r="W7" s="21"/>
      <c r="X7" s="21"/>
      <c r="Y7" s="21"/>
    </row>
    <row r="8" spans="2:25" s="11" customFormat="1" ht="13.15">
      <c r="B8" s="112"/>
      <c r="C8" s="113"/>
      <c r="D8" s="113"/>
      <c r="E8" s="113"/>
      <c r="H8" s="15" t="s">
        <v>13</v>
      </c>
      <c r="I8" s="30">
        <v>2023</v>
      </c>
      <c r="N8" s="91"/>
      <c r="O8" s="33" t="s">
        <v>280</v>
      </c>
      <c r="P8" s="21"/>
      <c r="Q8" s="21"/>
      <c r="R8" s="21"/>
      <c r="S8" s="21"/>
      <c r="T8" s="21"/>
      <c r="U8" s="21"/>
      <c r="V8" s="21"/>
      <c r="W8" s="21"/>
      <c r="X8" s="21"/>
      <c r="Y8" s="21"/>
    </row>
    <row r="9" spans="2:25" s="11" customFormat="1" ht="13.15">
      <c r="B9" s="113"/>
      <c r="C9" s="113"/>
      <c r="D9" s="113"/>
      <c r="E9" s="113"/>
      <c r="N9" s="91"/>
      <c r="O9" s="21"/>
      <c r="P9" s="21" t="s">
        <v>281</v>
      </c>
      <c r="Q9" s="21"/>
      <c r="R9" s="21"/>
      <c r="S9" s="21"/>
      <c r="T9" s="21"/>
      <c r="U9" s="21"/>
      <c r="V9" s="21"/>
      <c r="W9" s="21"/>
      <c r="X9" s="21"/>
      <c r="Y9" s="21"/>
    </row>
    <row r="10" spans="2:25" s="11" customFormat="1" ht="13.15">
      <c r="B10" s="113"/>
      <c r="C10" s="113"/>
      <c r="D10" s="113"/>
      <c r="E10" s="113"/>
      <c r="N10" s="90">
        <v>2</v>
      </c>
      <c r="O10" s="21" t="s">
        <v>282</v>
      </c>
      <c r="P10" s="21"/>
      <c r="Q10" s="21"/>
      <c r="R10" s="21"/>
      <c r="S10" s="21"/>
      <c r="T10" s="21"/>
      <c r="U10" s="21"/>
      <c r="V10" s="21"/>
      <c r="W10" s="21"/>
      <c r="X10" s="21"/>
      <c r="Y10" s="21"/>
    </row>
    <row r="11" spans="2:25" s="11" customFormat="1" ht="13.15">
      <c r="B11" s="113"/>
      <c r="C11" s="113"/>
      <c r="D11" s="113"/>
      <c r="E11" s="113"/>
      <c r="H11" s="10" t="s">
        <v>39</v>
      </c>
      <c r="I11" s="92">
        <f>DATE(I8,I7,1)</f>
        <v>45261</v>
      </c>
      <c r="N11" s="91"/>
      <c r="O11" s="21"/>
      <c r="P11" s="93" t="s">
        <v>283</v>
      </c>
      <c r="Q11" s="21"/>
      <c r="R11" s="21"/>
      <c r="S11" s="21"/>
      <c r="T11" s="21"/>
      <c r="U11" s="21"/>
      <c r="V11" s="21"/>
      <c r="W11" s="21"/>
      <c r="X11" s="21"/>
      <c r="Y11" s="21"/>
    </row>
    <row r="12" spans="2:25" s="11" customFormat="1" ht="13.15">
      <c r="B12" s="113"/>
      <c r="C12" s="113"/>
      <c r="D12" s="113"/>
      <c r="E12" s="113"/>
      <c r="N12" s="91"/>
      <c r="O12" s="21"/>
      <c r="P12" s="93" t="s">
        <v>284</v>
      </c>
      <c r="Q12" s="21"/>
      <c r="R12" s="21"/>
      <c r="S12" s="21"/>
      <c r="T12" s="21"/>
      <c r="U12" s="21"/>
      <c r="V12" s="21"/>
      <c r="W12" s="21"/>
      <c r="X12" s="21"/>
      <c r="Y12" s="21"/>
    </row>
    <row r="13" spans="2:25" s="11" customFormat="1" ht="13.15">
      <c r="B13" s="113"/>
      <c r="C13" s="113"/>
      <c r="D13" s="113"/>
      <c r="E13" s="113"/>
      <c r="N13" s="91"/>
      <c r="O13" s="21"/>
      <c r="P13" s="93" t="s">
        <v>56</v>
      </c>
      <c r="Q13" s="21"/>
      <c r="R13" s="21"/>
      <c r="S13" s="21"/>
      <c r="T13" s="21"/>
      <c r="U13" s="21"/>
      <c r="V13" s="21"/>
      <c r="W13" s="21"/>
      <c r="X13" s="21"/>
      <c r="Y13" s="21"/>
    </row>
    <row r="14" spans="2:25" s="11" customFormat="1" ht="13.15">
      <c r="N14" s="91"/>
      <c r="O14" s="21"/>
      <c r="P14" s="21"/>
      <c r="Q14" s="21"/>
      <c r="R14" s="21"/>
      <c r="S14" s="21"/>
      <c r="T14" s="21"/>
      <c r="U14" s="21"/>
      <c r="V14" s="21"/>
      <c r="W14" s="21"/>
      <c r="X14" s="21"/>
      <c r="Y14" s="21"/>
    </row>
    <row r="15" spans="2:25" s="11" customFormat="1" ht="13.15">
      <c r="N15" s="90">
        <v>3</v>
      </c>
      <c r="O15" s="21" t="s">
        <v>285</v>
      </c>
      <c r="P15" s="21"/>
      <c r="Q15" s="21"/>
      <c r="R15" s="21"/>
      <c r="S15" s="21"/>
      <c r="T15" s="21"/>
      <c r="U15" s="21"/>
      <c r="V15" s="21"/>
      <c r="W15" s="21"/>
      <c r="X15" s="21"/>
      <c r="Y15" s="21"/>
    </row>
    <row r="16" spans="2:25" s="11" customFormat="1" ht="13.15">
      <c r="B16" s="51" t="s">
        <v>54</v>
      </c>
      <c r="C16" s="51"/>
      <c r="D16" s="88"/>
      <c r="E16" s="88"/>
      <c r="F16" s="88"/>
      <c r="G16" s="88"/>
      <c r="H16" s="88"/>
      <c r="I16" s="88"/>
      <c r="N16" s="91"/>
      <c r="O16" s="21"/>
      <c r="P16" s="93" t="s">
        <v>286</v>
      </c>
      <c r="Q16" s="21"/>
      <c r="R16" s="21"/>
      <c r="S16" s="21"/>
      <c r="T16" s="21"/>
      <c r="U16" s="21"/>
      <c r="V16" s="21"/>
      <c r="W16" s="21"/>
      <c r="X16" s="21"/>
      <c r="Y16" s="21"/>
    </row>
    <row r="17" spans="2:25" s="11" customFormat="1" ht="13.15">
      <c r="N17" s="21"/>
      <c r="O17" s="21"/>
      <c r="P17" s="93" t="s">
        <v>287</v>
      </c>
      <c r="Q17" s="21"/>
      <c r="R17" s="21"/>
      <c r="S17" s="21"/>
      <c r="T17" s="21"/>
      <c r="U17" s="21"/>
      <c r="V17" s="21"/>
      <c r="W17" s="21"/>
      <c r="X17" s="21"/>
      <c r="Y17" s="21"/>
    </row>
    <row r="18" spans="2:25" s="11" customFormat="1" ht="13.15">
      <c r="B18" s="15"/>
      <c r="C18" s="94" t="s">
        <v>14</v>
      </c>
      <c r="D18" s="94" t="s">
        <v>15</v>
      </c>
      <c r="E18" s="94" t="s">
        <v>10</v>
      </c>
      <c r="F18" s="94" t="s">
        <v>11</v>
      </c>
      <c r="G18" s="94" t="s">
        <v>9</v>
      </c>
      <c r="H18" s="94"/>
      <c r="N18" s="21"/>
      <c r="O18" s="91"/>
      <c r="P18" s="21"/>
      <c r="Q18" s="93" t="s">
        <v>57</v>
      </c>
      <c r="R18" s="21"/>
      <c r="S18" s="21"/>
      <c r="T18" s="21"/>
      <c r="U18" s="21"/>
      <c r="V18" s="21"/>
      <c r="W18" s="21"/>
      <c r="X18" s="21"/>
      <c r="Y18" s="21"/>
    </row>
    <row r="19" spans="2:25" s="11" customFormat="1" ht="13.15">
      <c r="B19" s="94" t="s">
        <v>61</v>
      </c>
      <c r="C19" s="95"/>
      <c r="D19" s="95"/>
      <c r="E19" s="95"/>
      <c r="F19" s="95"/>
      <c r="G19" s="95"/>
      <c r="H19" s="94" t="s">
        <v>53</v>
      </c>
      <c r="J19" s="35" t="s">
        <v>227</v>
      </c>
      <c r="K19" s="35"/>
      <c r="L19" s="35"/>
      <c r="N19" s="21"/>
      <c r="O19" s="21"/>
      <c r="P19" s="93" t="s">
        <v>58</v>
      </c>
      <c r="Q19" s="21"/>
      <c r="R19" s="21"/>
      <c r="S19" s="21"/>
      <c r="T19" s="21"/>
      <c r="U19" s="21"/>
      <c r="V19" s="21"/>
      <c r="W19" s="21"/>
      <c r="X19" s="21"/>
      <c r="Y19" s="21"/>
    </row>
    <row r="20" spans="2:25" s="11" customFormat="1" ht="13.15">
      <c r="B20" s="94" t="s">
        <v>3</v>
      </c>
      <c r="C20" s="30"/>
      <c r="D20" s="30"/>
      <c r="E20" s="30"/>
      <c r="F20" s="30"/>
      <c r="G20" s="30"/>
      <c r="H20" s="30"/>
      <c r="J20" s="96" t="s">
        <v>288</v>
      </c>
      <c r="K20" s="35"/>
      <c r="L20" s="35"/>
      <c r="N20" s="21"/>
      <c r="O20" s="21"/>
      <c r="P20" s="93"/>
      <c r="Q20" s="21"/>
      <c r="R20" s="21"/>
      <c r="S20" s="21"/>
      <c r="T20" s="21"/>
      <c r="U20" s="21"/>
      <c r="V20" s="21"/>
      <c r="W20" s="21"/>
      <c r="X20" s="21"/>
      <c r="Y20" s="21"/>
    </row>
    <row r="21" spans="2:25" s="11" customFormat="1" ht="13.15">
      <c r="B21" s="94" t="s">
        <v>4</v>
      </c>
      <c r="C21" s="30"/>
      <c r="D21" s="30"/>
      <c r="E21" s="30"/>
      <c r="F21" s="30"/>
      <c r="G21" s="30"/>
      <c r="H21" s="30"/>
      <c r="J21" s="35" t="s">
        <v>228</v>
      </c>
      <c r="K21" s="35"/>
      <c r="L21" s="35"/>
      <c r="N21" s="90">
        <v>4</v>
      </c>
      <c r="O21" s="21" t="s">
        <v>59</v>
      </c>
      <c r="P21" s="93"/>
      <c r="Q21" s="21"/>
      <c r="R21" s="21"/>
      <c r="S21" s="21"/>
      <c r="T21" s="21"/>
      <c r="U21" s="21"/>
      <c r="V21" s="21"/>
      <c r="W21" s="21"/>
      <c r="X21" s="21"/>
      <c r="Y21" s="21"/>
    </row>
    <row r="22" spans="2:25" s="11" customFormat="1" ht="13.15">
      <c r="B22" s="94" t="s">
        <v>5</v>
      </c>
      <c r="C22" s="30"/>
      <c r="D22" s="30"/>
      <c r="E22" s="30"/>
      <c r="F22" s="30"/>
      <c r="G22" s="30"/>
      <c r="H22" s="30"/>
      <c r="J22" s="35" t="s">
        <v>289</v>
      </c>
      <c r="K22" s="35"/>
      <c r="L22" s="35"/>
      <c r="N22" s="21"/>
      <c r="O22" s="21"/>
      <c r="P22" s="93" t="s">
        <v>60</v>
      </c>
      <c r="Q22" s="21"/>
      <c r="R22" s="21"/>
      <c r="S22" s="21"/>
      <c r="T22" s="21"/>
      <c r="U22" s="21"/>
      <c r="V22" s="21"/>
      <c r="W22" s="21"/>
      <c r="X22" s="21"/>
      <c r="Y22" s="21"/>
    </row>
    <row r="23" spans="2:25" s="11" customFormat="1" ht="13.15">
      <c r="B23" s="94" t="s">
        <v>6</v>
      </c>
      <c r="C23" s="30"/>
      <c r="D23" s="30"/>
      <c r="E23" s="30"/>
      <c r="F23" s="30"/>
      <c r="G23" s="30"/>
      <c r="H23" s="30"/>
      <c r="N23" s="21"/>
      <c r="O23" s="21"/>
      <c r="P23" s="93" t="s">
        <v>62</v>
      </c>
      <c r="Q23" s="21"/>
      <c r="R23" s="21"/>
      <c r="S23" s="21"/>
      <c r="T23" s="21"/>
      <c r="U23" s="21"/>
      <c r="V23" s="21"/>
      <c r="W23" s="21"/>
      <c r="X23" s="21"/>
      <c r="Y23" s="21"/>
    </row>
    <row r="24" spans="2:25" s="11" customFormat="1" ht="13.15">
      <c r="B24" s="94" t="s">
        <v>7</v>
      </c>
      <c r="C24" s="30"/>
      <c r="D24" s="30"/>
      <c r="E24" s="30"/>
      <c r="F24" s="30"/>
      <c r="G24" s="30"/>
      <c r="H24" s="30"/>
      <c r="N24" s="21"/>
      <c r="O24" s="91"/>
      <c r="P24" s="93" t="s">
        <v>290</v>
      </c>
      <c r="Q24" s="21"/>
      <c r="R24" s="21"/>
      <c r="S24" s="21"/>
      <c r="T24" s="21"/>
      <c r="U24" s="21"/>
      <c r="V24" s="21"/>
      <c r="W24" s="21"/>
      <c r="X24" s="21"/>
      <c r="Y24" s="21" t="str">
        <f>_xlfn.UNICHAR(10)</f>
        <v xml:space="preserve">
</v>
      </c>
    </row>
    <row r="25" spans="2:25" s="11" customFormat="1" ht="13.15">
      <c r="N25" s="21"/>
      <c r="O25" s="21"/>
      <c r="P25" s="93" t="s">
        <v>63</v>
      </c>
      <c r="Q25" s="21"/>
      <c r="R25" s="21"/>
      <c r="S25" s="21"/>
      <c r="T25" s="21"/>
      <c r="U25" s="21"/>
      <c r="V25" s="21"/>
      <c r="W25" s="21"/>
      <c r="X25" s="21"/>
      <c r="Y25" s="21"/>
    </row>
    <row r="26" spans="2:25" s="11" customFormat="1" ht="13.15">
      <c r="N26" s="21"/>
      <c r="O26" s="21"/>
      <c r="P26" s="93" t="s">
        <v>291</v>
      </c>
      <c r="Q26" s="21"/>
      <c r="R26" s="21"/>
      <c r="S26" s="21"/>
      <c r="T26" s="21"/>
      <c r="U26" s="21"/>
      <c r="V26" s="21"/>
      <c r="W26" s="21"/>
      <c r="X26" s="21"/>
      <c r="Y26" s="22" t="str">
        <f>_xlfn.UNICHAR(8595) &amp; " " &amp; _xlfn.UNICHAR(8593)</f>
        <v>↓ ↑</v>
      </c>
    </row>
    <row r="27" spans="2:25" s="11" customFormat="1" ht="13.15">
      <c r="B27" s="51" t="s">
        <v>55</v>
      </c>
      <c r="C27" s="51"/>
      <c r="D27" s="88"/>
      <c r="E27" s="88"/>
      <c r="F27" s="88"/>
      <c r="G27" s="88"/>
      <c r="H27" s="88"/>
      <c r="I27" s="88"/>
      <c r="N27" s="90">
        <v>5</v>
      </c>
      <c r="O27" s="21" t="s">
        <v>64</v>
      </c>
      <c r="P27" s="21"/>
      <c r="Q27" s="21"/>
      <c r="R27" s="21"/>
      <c r="S27" s="21"/>
      <c r="T27" s="21"/>
      <c r="U27" s="21"/>
      <c r="V27" s="21"/>
      <c r="W27" s="21"/>
      <c r="X27" s="21"/>
      <c r="Y27" s="21"/>
    </row>
    <row r="28" spans="2:25" s="11" customFormat="1" ht="13.15">
      <c r="N28" s="21"/>
      <c r="O28" s="21"/>
      <c r="P28" s="93" t="s">
        <v>65</v>
      </c>
      <c r="Q28" s="21"/>
      <c r="R28" s="21"/>
      <c r="S28" s="21"/>
      <c r="T28" s="21"/>
      <c r="U28" s="21"/>
      <c r="V28" s="21"/>
      <c r="W28" s="21"/>
      <c r="X28" s="21"/>
      <c r="Y28" s="21"/>
    </row>
    <row r="29" spans="2:25" s="11" customFormat="1" ht="13.15">
      <c r="N29" s="21"/>
      <c r="O29" s="21"/>
      <c r="P29" s="21"/>
      <c r="Q29" s="21"/>
      <c r="R29" s="21"/>
      <c r="S29" s="21"/>
      <c r="T29" s="21"/>
      <c r="U29" s="21"/>
      <c r="V29" s="21"/>
      <c r="W29" s="21"/>
      <c r="X29" s="21"/>
      <c r="Y29" s="21"/>
    </row>
    <row r="30" spans="2:25" s="11" customFormat="1" ht="13.15">
      <c r="N30" s="21"/>
      <c r="O30" s="21"/>
      <c r="P30" s="21"/>
      <c r="Q30" s="21"/>
      <c r="R30" s="21"/>
      <c r="S30" s="21"/>
      <c r="T30" s="21"/>
      <c r="U30" s="21"/>
      <c r="V30" s="21"/>
      <c r="W30" s="21"/>
      <c r="X30" s="21"/>
      <c r="Y30" s="21"/>
    </row>
    <row r="31" spans="2:25" s="11" customFormat="1" ht="13.15">
      <c r="N31" s="21"/>
      <c r="O31" s="21"/>
      <c r="P31" s="21"/>
      <c r="Q31" s="21"/>
      <c r="R31" s="21"/>
      <c r="S31" s="21"/>
      <c r="T31" s="21"/>
      <c r="U31" s="21"/>
      <c r="V31" s="21"/>
      <c r="W31" s="21"/>
      <c r="X31" s="21"/>
      <c r="Y31" s="21"/>
    </row>
    <row r="32" spans="2:25" s="11" customFormat="1" ht="13.15">
      <c r="N32" s="21"/>
      <c r="O32" s="21"/>
      <c r="P32" s="21"/>
      <c r="Q32" s="21"/>
      <c r="R32" s="21"/>
      <c r="S32" s="21"/>
      <c r="T32" s="21"/>
      <c r="U32" s="21"/>
      <c r="V32" s="21"/>
      <c r="W32" s="21"/>
      <c r="X32" s="21"/>
      <c r="Y32" s="21"/>
    </row>
  </sheetData>
  <mergeCells count="2">
    <mergeCell ref="B5:E5"/>
    <mergeCell ref="B7:E1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6B23D-BE1F-47AB-82F8-52439DA60AF7}">
  <sheetPr codeName="Sheet3"/>
  <dimension ref="A1:T631"/>
  <sheetViews>
    <sheetView showGridLines="0" topLeftCell="A49" zoomScale="110" zoomScaleNormal="110" workbookViewId="0">
      <selection activeCell="A51" sqref="A51"/>
    </sheetView>
  </sheetViews>
  <sheetFormatPr defaultColWidth="8.73046875" defaultRowHeight="14.25"/>
  <cols>
    <col min="1" max="1" width="22.46484375" style="7" customWidth="1"/>
    <col min="2" max="2" width="10.06640625" style="7" bestFit="1" customWidth="1"/>
    <col min="3" max="3" width="19" style="7" customWidth="1"/>
    <col min="4" max="6" width="8.73046875" style="7"/>
    <col min="7" max="7" width="12.46484375" style="7" customWidth="1"/>
    <col min="8" max="8" width="22.3984375" style="7" customWidth="1"/>
    <col min="9" max="9" width="24.265625" style="7" customWidth="1"/>
    <col min="10" max="10" width="8.73046875" style="7"/>
    <col min="11" max="11" width="22.46484375" style="7" customWidth="1"/>
    <col min="12" max="12" width="8.73046875" style="7"/>
    <col min="13" max="13" width="3.06640625" style="7" customWidth="1"/>
    <col min="14" max="14" width="3.19921875" style="46" customWidth="1"/>
    <col min="15" max="15" width="3.53125" style="46" customWidth="1"/>
    <col min="16" max="16" width="9.46484375" style="46" customWidth="1"/>
    <col min="17" max="17" width="8.796875" style="46"/>
    <col min="18" max="18" width="10" style="46" customWidth="1"/>
    <col min="19" max="20" width="8.796875" style="46"/>
    <col min="21" max="16384" width="8.73046875" style="7"/>
  </cols>
  <sheetData>
    <row r="1" spans="2:20" ht="12" customHeight="1">
      <c r="B1" s="6"/>
    </row>
    <row r="2" spans="2:20" ht="24.4">
      <c r="B2" s="5" t="s">
        <v>40</v>
      </c>
    </row>
    <row r="3" spans="2:20" s="11" customFormat="1" ht="13.15">
      <c r="B3" s="10" t="s">
        <v>41</v>
      </c>
      <c r="N3" s="60"/>
      <c r="O3" s="60"/>
      <c r="P3" s="60"/>
      <c r="Q3" s="60"/>
      <c r="R3" s="60"/>
      <c r="S3" s="60"/>
      <c r="T3" s="60"/>
    </row>
    <row r="4" spans="2:20" s="11" customFormat="1" ht="13.15">
      <c r="B4" s="10"/>
      <c r="N4" s="60"/>
      <c r="O4" s="60"/>
      <c r="P4" s="60"/>
      <c r="Q4" s="60"/>
      <c r="R4" s="60"/>
      <c r="S4" s="60"/>
      <c r="T4" s="60"/>
    </row>
    <row r="5" spans="2:20" s="11" customFormat="1" ht="13.15">
      <c r="B5" s="114" t="s">
        <v>43</v>
      </c>
      <c r="C5" s="115"/>
      <c r="D5" s="115"/>
      <c r="E5" s="115"/>
      <c r="K5" s="51" t="s">
        <v>42</v>
      </c>
      <c r="L5" s="88"/>
      <c r="N5" s="51" t="s">
        <v>33</v>
      </c>
      <c r="O5" s="52"/>
      <c r="P5" s="97"/>
      <c r="Q5" s="97"/>
      <c r="R5" s="97"/>
      <c r="S5" s="97"/>
      <c r="T5" s="97"/>
    </row>
    <row r="6" spans="2:20" s="11" customFormat="1" ht="3.5" customHeight="1">
      <c r="N6" s="60"/>
      <c r="O6" s="60"/>
      <c r="P6" s="60"/>
      <c r="Q6" s="60"/>
      <c r="R6" s="60"/>
      <c r="S6" s="60"/>
      <c r="T6" s="60"/>
    </row>
    <row r="7" spans="2:20" s="11" customFormat="1" ht="13.15">
      <c r="B7" s="116" t="s">
        <v>292</v>
      </c>
      <c r="C7" s="117"/>
      <c r="D7" s="117"/>
      <c r="E7" s="117"/>
      <c r="G7" s="118" t="s">
        <v>234</v>
      </c>
      <c r="H7" s="118"/>
      <c r="I7" s="118"/>
      <c r="K7" s="15" t="s">
        <v>24</v>
      </c>
      <c r="L7" s="98" t="b">
        <v>0</v>
      </c>
      <c r="N7" s="99">
        <v>1</v>
      </c>
      <c r="O7" s="60" t="s">
        <v>37</v>
      </c>
      <c r="P7" s="60"/>
      <c r="Q7" s="60"/>
      <c r="R7" s="60"/>
      <c r="S7" s="60"/>
      <c r="T7" s="60"/>
    </row>
    <row r="8" spans="2:20" s="11" customFormat="1" ht="13.15">
      <c r="B8" s="117"/>
      <c r="C8" s="117"/>
      <c r="D8" s="117"/>
      <c r="E8" s="117"/>
      <c r="G8" s="118"/>
      <c r="H8" s="118"/>
      <c r="I8" s="118"/>
      <c r="K8" s="15" t="s">
        <v>25</v>
      </c>
      <c r="L8" s="98" t="b">
        <v>0</v>
      </c>
      <c r="N8" s="100"/>
      <c r="O8" s="60"/>
      <c r="P8" s="60"/>
      <c r="Q8" s="60"/>
      <c r="R8" s="60"/>
      <c r="S8" s="60"/>
      <c r="T8" s="60"/>
    </row>
    <row r="9" spans="2:20" s="11" customFormat="1" ht="13.15">
      <c r="B9" s="117"/>
      <c r="C9" s="117"/>
      <c r="D9" s="117"/>
      <c r="E9" s="117"/>
      <c r="G9" s="118"/>
      <c r="H9" s="118"/>
      <c r="I9" s="118"/>
      <c r="K9" s="15" t="s">
        <v>27</v>
      </c>
      <c r="L9" s="98" t="b">
        <v>1</v>
      </c>
      <c r="N9" s="99">
        <v>2</v>
      </c>
      <c r="O9" s="60" t="s">
        <v>38</v>
      </c>
      <c r="P9" s="60"/>
      <c r="Q9" s="60"/>
      <c r="R9" s="60"/>
      <c r="S9" s="60"/>
      <c r="T9" s="60"/>
    </row>
    <row r="10" spans="2:20" s="11" customFormat="1" ht="13.15">
      <c r="B10" s="117"/>
      <c r="C10" s="117"/>
      <c r="D10" s="117"/>
      <c r="E10" s="117"/>
      <c r="G10" s="118"/>
      <c r="H10" s="118"/>
      <c r="I10" s="118"/>
      <c r="N10" s="100"/>
      <c r="O10" s="60"/>
      <c r="P10" s="101" t="s">
        <v>293</v>
      </c>
      <c r="Q10" s="60"/>
      <c r="R10" s="60"/>
      <c r="S10" s="60"/>
      <c r="T10" s="60"/>
    </row>
    <row r="11" spans="2:20" s="11" customFormat="1" ht="13.15">
      <c r="B11" s="117"/>
      <c r="C11" s="117"/>
      <c r="D11" s="117"/>
      <c r="E11" s="117"/>
      <c r="G11" s="118"/>
      <c r="H11" s="118"/>
      <c r="I11" s="118"/>
      <c r="N11" s="100"/>
      <c r="O11" s="60"/>
      <c r="P11" s="101" t="s">
        <v>294</v>
      </c>
      <c r="Q11" s="60"/>
      <c r="R11" s="60"/>
      <c r="S11" s="60"/>
      <c r="T11" s="60"/>
    </row>
    <row r="12" spans="2:20" s="11" customFormat="1" ht="13.15">
      <c r="B12" s="117"/>
      <c r="C12" s="117"/>
      <c r="D12" s="117"/>
      <c r="E12" s="117"/>
      <c r="N12" s="100"/>
      <c r="O12" s="60"/>
      <c r="P12" s="60"/>
      <c r="Q12" s="60"/>
      <c r="R12" s="60"/>
      <c r="S12" s="60"/>
      <c r="T12" s="60"/>
    </row>
    <row r="13" spans="2:20" s="11" customFormat="1" ht="13.15">
      <c r="N13" s="99">
        <v>3</v>
      </c>
      <c r="O13" s="60" t="s">
        <v>66</v>
      </c>
      <c r="P13" s="60"/>
      <c r="Q13" s="60"/>
      <c r="R13" s="60"/>
      <c r="S13" s="60"/>
      <c r="T13" s="60"/>
    </row>
    <row r="14" spans="2:20" s="11" customFormat="1" ht="13.15">
      <c r="N14" s="60"/>
      <c r="O14" s="60" t="s">
        <v>67</v>
      </c>
      <c r="P14" s="60"/>
      <c r="Q14" s="60"/>
      <c r="R14" s="60"/>
      <c r="S14" s="60"/>
      <c r="T14" s="60"/>
    </row>
    <row r="15" spans="2:20" s="11" customFormat="1" ht="13.15">
      <c r="N15" s="100"/>
      <c r="O15" s="60"/>
      <c r="P15" s="101" t="s">
        <v>68</v>
      </c>
      <c r="Q15" s="60"/>
      <c r="R15" s="60"/>
      <c r="S15" s="60"/>
      <c r="T15" s="60"/>
    </row>
    <row r="16" spans="2:20" s="11" customFormat="1" ht="13.15">
      <c r="N16" s="60"/>
      <c r="O16" s="60"/>
      <c r="P16" s="101" t="s">
        <v>69</v>
      </c>
      <c r="Q16" s="60"/>
      <c r="R16" s="60"/>
      <c r="S16" s="60"/>
      <c r="T16" s="60"/>
    </row>
    <row r="17" spans="14:20" s="11" customFormat="1" ht="13.15">
      <c r="N17" s="60"/>
      <c r="O17" s="100"/>
      <c r="P17" s="60"/>
      <c r="Q17" s="60"/>
      <c r="R17" s="60"/>
      <c r="S17" s="60"/>
      <c r="T17" s="60"/>
    </row>
    <row r="18" spans="14:20" s="11" customFormat="1" ht="13.15">
      <c r="N18" s="60"/>
      <c r="O18" s="60"/>
      <c r="P18" s="60"/>
      <c r="Q18" s="60"/>
      <c r="R18" s="60"/>
      <c r="S18" s="60"/>
      <c r="T18" s="60"/>
    </row>
    <row r="19" spans="14:20" s="11" customFormat="1" ht="13.15">
      <c r="N19" s="60"/>
      <c r="O19" s="60"/>
      <c r="P19" s="101"/>
      <c r="Q19" s="60"/>
      <c r="R19" s="60"/>
      <c r="S19" s="60"/>
      <c r="T19" s="60"/>
    </row>
    <row r="20" spans="14:20" s="11" customFormat="1" ht="13.15">
      <c r="N20" s="60"/>
      <c r="O20" s="60"/>
      <c r="P20" s="101"/>
      <c r="Q20" s="60"/>
      <c r="R20" s="60"/>
      <c r="S20" s="60"/>
      <c r="T20" s="60"/>
    </row>
    <row r="21" spans="14:20" s="11" customFormat="1" ht="13.15">
      <c r="N21" s="60"/>
      <c r="O21" s="60"/>
      <c r="P21" s="101"/>
      <c r="Q21" s="60"/>
      <c r="R21" s="60"/>
      <c r="S21" s="60"/>
      <c r="T21" s="60"/>
    </row>
    <row r="22" spans="14:20" s="11" customFormat="1" ht="13.15">
      <c r="N22" s="60"/>
      <c r="O22" s="60"/>
      <c r="P22" s="60"/>
      <c r="Q22" s="60"/>
      <c r="R22" s="60"/>
      <c r="S22" s="60"/>
      <c r="T22" s="60"/>
    </row>
    <row r="23" spans="14:20" s="11" customFormat="1" ht="13.15">
      <c r="N23" s="60"/>
      <c r="O23" s="100"/>
      <c r="P23" s="60"/>
      <c r="Q23" s="60"/>
      <c r="R23" s="60"/>
      <c r="S23" s="60"/>
      <c r="T23" s="60"/>
    </row>
    <row r="24" spans="14:20" s="11" customFormat="1" ht="13.15">
      <c r="N24" s="60"/>
      <c r="O24" s="60"/>
      <c r="P24" s="101"/>
      <c r="Q24" s="60"/>
      <c r="R24" s="60"/>
      <c r="S24" s="60"/>
      <c r="T24" s="60"/>
    </row>
    <row r="25" spans="14:20" s="11" customFormat="1" ht="13.15">
      <c r="N25" s="60"/>
      <c r="O25" s="60"/>
      <c r="P25" s="60"/>
      <c r="Q25" s="60"/>
      <c r="R25" s="60"/>
      <c r="S25" s="60"/>
      <c r="T25" s="60"/>
    </row>
    <row r="26" spans="14:20" s="11" customFormat="1" ht="13.15">
      <c r="N26" s="60"/>
      <c r="O26" s="60"/>
      <c r="P26" s="60"/>
      <c r="Q26" s="60"/>
      <c r="R26" s="60"/>
      <c r="S26" s="60"/>
      <c r="T26" s="60"/>
    </row>
    <row r="27" spans="14:20" s="11" customFormat="1" ht="13.15">
      <c r="N27" s="60"/>
      <c r="O27" s="60"/>
      <c r="P27" s="60"/>
      <c r="Q27" s="60"/>
      <c r="R27" s="60"/>
      <c r="S27" s="60"/>
      <c r="T27" s="60"/>
    </row>
    <row r="28" spans="14:20" s="11" customFormat="1" ht="13.15">
      <c r="N28" s="60"/>
      <c r="O28" s="60"/>
      <c r="P28" s="60"/>
      <c r="Q28" s="60"/>
      <c r="R28" s="60"/>
      <c r="S28" s="60"/>
      <c r="T28" s="60"/>
    </row>
    <row r="29" spans="14:20" s="11" customFormat="1" ht="13.15">
      <c r="N29" s="60"/>
      <c r="O29" s="60"/>
      <c r="P29" s="60"/>
      <c r="Q29" s="60"/>
      <c r="R29" s="60"/>
      <c r="S29" s="60"/>
      <c r="T29" s="60"/>
    </row>
    <row r="30" spans="14:20" s="11" customFormat="1" ht="13.15">
      <c r="N30" s="60"/>
      <c r="O30" s="60"/>
      <c r="P30" s="60"/>
      <c r="Q30" s="60"/>
      <c r="R30" s="60"/>
      <c r="S30" s="60"/>
      <c r="T30" s="60"/>
    </row>
    <row r="31" spans="14:20" s="11" customFormat="1" ht="13.15">
      <c r="N31" s="60"/>
      <c r="O31" s="60"/>
      <c r="P31" s="60"/>
      <c r="Q31" s="60"/>
      <c r="R31" s="60"/>
      <c r="S31" s="60"/>
      <c r="T31" s="60"/>
    </row>
    <row r="32" spans="14:20" s="11" customFormat="1" ht="13.15">
      <c r="N32" s="60"/>
      <c r="O32" s="60"/>
      <c r="P32" s="60"/>
      <c r="Q32" s="60"/>
      <c r="R32" s="60"/>
      <c r="S32" s="60"/>
      <c r="T32" s="60"/>
    </row>
    <row r="33" spans="3:20" s="11" customFormat="1" ht="13.15">
      <c r="N33" s="60"/>
      <c r="O33" s="60"/>
      <c r="P33" s="60"/>
      <c r="Q33" s="60"/>
      <c r="R33" s="60"/>
      <c r="S33" s="60"/>
      <c r="T33" s="60"/>
    </row>
    <row r="34" spans="3:20" s="11" customFormat="1" ht="13.15">
      <c r="N34" s="60"/>
      <c r="O34" s="60"/>
      <c r="P34" s="60"/>
      <c r="Q34" s="60"/>
      <c r="R34" s="60"/>
      <c r="S34" s="60"/>
      <c r="T34" s="60"/>
    </row>
    <row r="48" spans="3:20">
      <c r="C48" s="6" t="s">
        <v>295</v>
      </c>
      <c r="D48" s="6"/>
      <c r="E48" s="6" t="s">
        <v>296</v>
      </c>
    </row>
    <row r="49" spans="1:20" ht="114">
      <c r="A49" s="120" t="s">
        <v>297</v>
      </c>
      <c r="B49" s="120" t="s">
        <v>298</v>
      </c>
      <c r="C49" s="119" t="s">
        <v>299</v>
      </c>
      <c r="D49" s="119" t="s">
        <v>300</v>
      </c>
      <c r="E49" s="119" t="s">
        <v>301</v>
      </c>
      <c r="F49" s="119" t="s">
        <v>302</v>
      </c>
      <c r="G49" s="119" t="s">
        <v>303</v>
      </c>
      <c r="H49" s="119" t="s">
        <v>304</v>
      </c>
      <c r="I49" s="119" t="s">
        <v>305</v>
      </c>
    </row>
    <row r="50" spans="1:20" s="11" customFormat="1" ht="13.15">
      <c r="A50" s="121" t="s">
        <v>0</v>
      </c>
      <c r="B50" s="121" t="s">
        <v>2</v>
      </c>
      <c r="C50" s="121" t="s">
        <v>3</v>
      </c>
      <c r="D50" s="121" t="s">
        <v>6</v>
      </c>
      <c r="E50" s="121" t="s">
        <v>20</v>
      </c>
      <c r="F50" s="121" t="s">
        <v>21</v>
      </c>
      <c r="G50" s="121" t="s">
        <v>22</v>
      </c>
      <c r="H50" s="121" t="s">
        <v>23</v>
      </c>
      <c r="I50" s="121" t="s">
        <v>29</v>
      </c>
      <c r="N50" s="60"/>
      <c r="O50" s="60"/>
      <c r="P50" s="60"/>
      <c r="Q50" s="60"/>
      <c r="R50" s="60"/>
      <c r="S50" s="60"/>
      <c r="T50" s="60"/>
    </row>
    <row r="51" spans="1:20" s="11" customFormat="1" ht="13.15">
      <c r="B51" s="57"/>
      <c r="N51" s="60"/>
      <c r="O51" s="60"/>
      <c r="P51" s="60"/>
      <c r="Q51" s="60"/>
      <c r="R51" s="60"/>
      <c r="S51" s="60"/>
      <c r="T51" s="60"/>
    </row>
    <row r="52" spans="1:20" s="11" customFormat="1" ht="13.15">
      <c r="N52" s="60"/>
      <c r="O52" s="60"/>
      <c r="P52" s="60"/>
      <c r="Q52" s="60"/>
      <c r="R52" s="60"/>
      <c r="S52" s="60"/>
      <c r="T52" s="60"/>
    </row>
    <row r="53" spans="1:20" s="11" customFormat="1" ht="13.15">
      <c r="N53" s="60"/>
      <c r="O53" s="60"/>
      <c r="P53" s="60"/>
      <c r="Q53" s="60"/>
      <c r="R53" s="60"/>
      <c r="S53" s="60"/>
      <c r="T53" s="60"/>
    </row>
    <row r="54" spans="1:20" s="11" customFormat="1" ht="13.15">
      <c r="N54" s="60"/>
      <c r="O54" s="60"/>
      <c r="P54" s="60"/>
      <c r="Q54" s="60"/>
      <c r="R54" s="60"/>
      <c r="S54" s="60"/>
      <c r="T54" s="60"/>
    </row>
    <row r="55" spans="1:20" s="11" customFormat="1" ht="13.15">
      <c r="N55" s="60"/>
      <c r="O55" s="60"/>
      <c r="P55" s="60"/>
      <c r="Q55" s="60"/>
      <c r="R55" s="60"/>
      <c r="S55" s="60"/>
      <c r="T55" s="60"/>
    </row>
    <row r="56" spans="1:20" s="11" customFormat="1" ht="13.15">
      <c r="N56" s="60"/>
      <c r="O56" s="60"/>
      <c r="P56" s="60"/>
      <c r="Q56" s="60"/>
      <c r="R56" s="60"/>
      <c r="S56" s="60"/>
      <c r="T56" s="60"/>
    </row>
    <row r="57" spans="1:20" s="11" customFormat="1" ht="13.15">
      <c r="N57" s="60"/>
      <c r="O57" s="60"/>
      <c r="P57" s="60"/>
      <c r="Q57" s="60"/>
      <c r="R57" s="60"/>
      <c r="S57" s="60"/>
      <c r="T57" s="60"/>
    </row>
    <row r="58" spans="1:20" s="11" customFormat="1" ht="13.15">
      <c r="N58" s="60"/>
      <c r="O58" s="60"/>
      <c r="P58" s="60"/>
      <c r="Q58" s="60"/>
      <c r="R58" s="60"/>
      <c r="S58" s="60"/>
      <c r="T58" s="60"/>
    </row>
    <row r="59" spans="1:20" s="11" customFormat="1" ht="13.15">
      <c r="N59" s="60"/>
      <c r="O59" s="60"/>
      <c r="P59" s="60"/>
      <c r="Q59" s="60"/>
      <c r="R59" s="60"/>
      <c r="S59" s="60"/>
      <c r="T59" s="60"/>
    </row>
    <row r="60" spans="1:20" s="11" customFormat="1" ht="13.15">
      <c r="N60" s="60"/>
      <c r="O60" s="60"/>
      <c r="P60" s="60"/>
      <c r="Q60" s="60"/>
      <c r="R60" s="60"/>
      <c r="S60" s="60"/>
      <c r="T60" s="60"/>
    </row>
    <row r="61" spans="1:20" s="11" customFormat="1" ht="13.15">
      <c r="N61" s="60"/>
      <c r="O61" s="60"/>
      <c r="P61" s="60"/>
      <c r="Q61" s="60"/>
      <c r="R61" s="60"/>
      <c r="S61" s="60"/>
      <c r="T61" s="60"/>
    </row>
    <row r="62" spans="1:20" s="11" customFormat="1" ht="13.15">
      <c r="N62" s="60"/>
      <c r="O62" s="60"/>
      <c r="P62" s="60"/>
      <c r="Q62" s="60"/>
      <c r="R62" s="60"/>
      <c r="S62" s="60"/>
      <c r="T62" s="60"/>
    </row>
    <row r="63" spans="1:20" s="11" customFormat="1" ht="13.15">
      <c r="N63" s="60"/>
      <c r="O63" s="60"/>
      <c r="P63" s="60"/>
      <c r="Q63" s="60"/>
      <c r="R63" s="60"/>
      <c r="S63" s="60"/>
      <c r="T63" s="60"/>
    </row>
    <row r="64" spans="1:20" s="11" customFormat="1" ht="13.15">
      <c r="N64" s="60"/>
      <c r="O64" s="60"/>
      <c r="P64" s="60"/>
      <c r="Q64" s="60"/>
      <c r="R64" s="60"/>
      <c r="S64" s="60"/>
      <c r="T64" s="60"/>
    </row>
    <row r="65" spans="14:20" s="11" customFormat="1" ht="13.15">
      <c r="N65" s="60"/>
      <c r="O65" s="60"/>
      <c r="P65" s="60"/>
      <c r="Q65" s="60"/>
      <c r="R65" s="60"/>
      <c r="S65" s="60"/>
      <c r="T65" s="60"/>
    </row>
    <row r="66" spans="14:20" s="11" customFormat="1" ht="13.15">
      <c r="N66" s="60"/>
      <c r="O66" s="60"/>
      <c r="P66" s="60"/>
      <c r="Q66" s="60"/>
      <c r="R66" s="60"/>
      <c r="S66" s="60"/>
      <c r="T66" s="60"/>
    </row>
    <row r="67" spans="14:20" s="11" customFormat="1" ht="13.15">
      <c r="N67" s="60"/>
      <c r="O67" s="60"/>
      <c r="P67" s="60"/>
      <c r="Q67" s="60"/>
      <c r="R67" s="60"/>
      <c r="S67" s="60"/>
      <c r="T67" s="60"/>
    </row>
    <row r="68" spans="14:20" s="11" customFormat="1" ht="13.15">
      <c r="N68" s="60"/>
      <c r="O68" s="60"/>
      <c r="P68" s="60"/>
      <c r="Q68" s="60"/>
      <c r="R68" s="60"/>
      <c r="S68" s="60"/>
      <c r="T68" s="60"/>
    </row>
    <row r="69" spans="14:20" s="11" customFormat="1" ht="13.15">
      <c r="N69" s="60"/>
      <c r="O69" s="60"/>
      <c r="P69" s="60"/>
      <c r="Q69" s="60"/>
      <c r="R69" s="60"/>
      <c r="S69" s="60"/>
      <c r="T69" s="60"/>
    </row>
    <row r="70" spans="14:20" s="11" customFormat="1" ht="13.15">
      <c r="N70" s="60"/>
      <c r="O70" s="60"/>
      <c r="P70" s="60"/>
      <c r="Q70" s="60"/>
      <c r="R70" s="60"/>
      <c r="S70" s="60"/>
      <c r="T70" s="60"/>
    </row>
    <row r="71" spans="14:20" s="11" customFormat="1" ht="13.15">
      <c r="N71" s="60"/>
      <c r="O71" s="60"/>
      <c r="P71" s="60"/>
      <c r="Q71" s="60"/>
      <c r="R71" s="60"/>
      <c r="S71" s="60"/>
      <c r="T71" s="60"/>
    </row>
    <row r="72" spans="14:20" s="11" customFormat="1" ht="13.15">
      <c r="N72" s="60"/>
      <c r="O72" s="60"/>
      <c r="P72" s="60"/>
      <c r="Q72" s="60"/>
      <c r="R72" s="60"/>
      <c r="S72" s="60"/>
      <c r="T72" s="60"/>
    </row>
    <row r="73" spans="14:20" s="11" customFormat="1" ht="13.15">
      <c r="N73" s="60"/>
      <c r="O73" s="60"/>
      <c r="P73" s="60"/>
      <c r="Q73" s="60"/>
      <c r="R73" s="60"/>
      <c r="S73" s="60"/>
      <c r="T73" s="60"/>
    </row>
    <row r="74" spans="14:20" s="11" customFormat="1" ht="13.15">
      <c r="N74" s="60"/>
      <c r="O74" s="60"/>
      <c r="P74" s="60"/>
      <c r="Q74" s="60"/>
      <c r="R74" s="60"/>
      <c r="S74" s="60"/>
      <c r="T74" s="60"/>
    </row>
    <row r="75" spans="14:20" s="11" customFormat="1" ht="13.15">
      <c r="N75" s="60"/>
      <c r="O75" s="60"/>
      <c r="P75" s="60"/>
      <c r="Q75" s="60"/>
      <c r="R75" s="60"/>
      <c r="S75" s="60"/>
      <c r="T75" s="60"/>
    </row>
    <row r="76" spans="14:20" s="11" customFormat="1" ht="13.15">
      <c r="N76" s="60"/>
      <c r="O76" s="60"/>
      <c r="P76" s="60"/>
      <c r="Q76" s="60"/>
      <c r="R76" s="60"/>
      <c r="S76" s="60"/>
      <c r="T76" s="60"/>
    </row>
    <row r="77" spans="14:20" s="11" customFormat="1" ht="13.15">
      <c r="N77" s="60"/>
      <c r="O77" s="60"/>
      <c r="P77" s="60"/>
      <c r="Q77" s="60"/>
      <c r="R77" s="60"/>
      <c r="S77" s="60"/>
      <c r="T77" s="60"/>
    </row>
    <row r="78" spans="14:20" s="11" customFormat="1" ht="13.15">
      <c r="N78" s="60"/>
      <c r="O78" s="60"/>
      <c r="P78" s="60"/>
      <c r="Q78" s="60"/>
      <c r="R78" s="60"/>
      <c r="S78" s="60"/>
      <c r="T78" s="60"/>
    </row>
    <row r="79" spans="14:20" s="11" customFormat="1" ht="13.15">
      <c r="N79" s="60"/>
      <c r="O79" s="60"/>
      <c r="P79" s="60"/>
      <c r="Q79" s="60"/>
      <c r="R79" s="60"/>
      <c r="S79" s="60"/>
      <c r="T79" s="60"/>
    </row>
    <row r="80" spans="14:20" s="11" customFormat="1" ht="13.15">
      <c r="N80" s="60"/>
      <c r="O80" s="60"/>
      <c r="P80" s="60"/>
      <c r="Q80" s="60"/>
      <c r="R80" s="60"/>
      <c r="S80" s="60"/>
      <c r="T80" s="60"/>
    </row>
    <row r="81" spans="14:20" s="11" customFormat="1" ht="13.15">
      <c r="N81" s="60"/>
      <c r="O81" s="60"/>
      <c r="P81" s="60"/>
      <c r="Q81" s="60"/>
      <c r="R81" s="60"/>
      <c r="S81" s="60"/>
      <c r="T81" s="60"/>
    </row>
    <row r="82" spans="14:20" s="11" customFormat="1" ht="13.15">
      <c r="N82" s="60"/>
      <c r="O82" s="60"/>
      <c r="P82" s="60"/>
      <c r="Q82" s="60"/>
      <c r="R82" s="60"/>
      <c r="S82" s="60"/>
      <c r="T82" s="60"/>
    </row>
    <row r="83" spans="14:20" s="11" customFormat="1" ht="13.15">
      <c r="N83" s="60"/>
      <c r="O83" s="60"/>
      <c r="P83" s="60"/>
      <c r="Q83" s="60"/>
      <c r="R83" s="60"/>
      <c r="S83" s="60"/>
      <c r="T83" s="60"/>
    </row>
    <row r="84" spans="14:20" s="11" customFormat="1" ht="13.15">
      <c r="N84" s="60"/>
      <c r="O84" s="60"/>
      <c r="P84" s="60"/>
      <c r="Q84" s="60"/>
      <c r="R84" s="60"/>
      <c r="S84" s="60"/>
      <c r="T84" s="60"/>
    </row>
    <row r="85" spans="14:20" s="11" customFormat="1" ht="13.15">
      <c r="N85" s="60"/>
      <c r="O85" s="60"/>
      <c r="P85" s="60"/>
      <c r="Q85" s="60"/>
      <c r="R85" s="60"/>
      <c r="S85" s="60"/>
      <c r="T85" s="60"/>
    </row>
    <row r="86" spans="14:20" s="11" customFormat="1" ht="13.15">
      <c r="N86" s="60"/>
      <c r="O86" s="60"/>
      <c r="P86" s="60"/>
      <c r="Q86" s="60"/>
      <c r="R86" s="60"/>
      <c r="S86" s="60"/>
      <c r="T86" s="60"/>
    </row>
    <row r="87" spans="14:20" s="11" customFormat="1" ht="13.15">
      <c r="N87" s="60"/>
      <c r="O87" s="60"/>
      <c r="P87" s="60"/>
      <c r="Q87" s="60"/>
      <c r="R87" s="60"/>
      <c r="S87" s="60"/>
      <c r="T87" s="60"/>
    </row>
    <row r="88" spans="14:20" s="11" customFormat="1" ht="13.15">
      <c r="N88" s="60"/>
      <c r="O88" s="60"/>
      <c r="P88" s="60"/>
      <c r="Q88" s="60"/>
      <c r="R88" s="60"/>
      <c r="S88" s="60"/>
      <c r="T88" s="60"/>
    </row>
    <row r="89" spans="14:20" s="11" customFormat="1" ht="13.15">
      <c r="N89" s="60"/>
      <c r="O89" s="60"/>
      <c r="P89" s="60"/>
      <c r="Q89" s="60"/>
      <c r="R89" s="60"/>
      <c r="S89" s="60"/>
      <c r="T89" s="60"/>
    </row>
    <row r="90" spans="14:20" s="11" customFormat="1" ht="13.15">
      <c r="N90" s="60"/>
      <c r="O90" s="60"/>
      <c r="P90" s="60"/>
      <c r="Q90" s="60"/>
      <c r="R90" s="60"/>
      <c r="S90" s="60"/>
      <c r="T90" s="60"/>
    </row>
    <row r="91" spans="14:20" s="11" customFormat="1" ht="13.15">
      <c r="N91" s="60"/>
      <c r="O91" s="60"/>
      <c r="P91" s="60"/>
      <c r="Q91" s="60"/>
      <c r="R91" s="60"/>
      <c r="S91" s="60"/>
      <c r="T91" s="60"/>
    </row>
    <row r="92" spans="14:20" s="11" customFormat="1" ht="13.15">
      <c r="N92" s="60"/>
      <c r="O92" s="60"/>
      <c r="P92" s="60"/>
      <c r="Q92" s="60"/>
      <c r="R92" s="60"/>
      <c r="S92" s="60"/>
      <c r="T92" s="60"/>
    </row>
    <row r="93" spans="14:20" s="11" customFormat="1" ht="13.15">
      <c r="N93" s="60"/>
      <c r="O93" s="60"/>
      <c r="P93" s="60"/>
      <c r="Q93" s="60"/>
      <c r="R93" s="60"/>
      <c r="S93" s="60"/>
      <c r="T93" s="60"/>
    </row>
    <row r="94" spans="14:20" s="11" customFormat="1" ht="13.15">
      <c r="N94" s="60"/>
      <c r="O94" s="60"/>
      <c r="P94" s="60"/>
      <c r="Q94" s="60"/>
      <c r="R94" s="60"/>
      <c r="S94" s="60"/>
      <c r="T94" s="60"/>
    </row>
    <row r="95" spans="14:20" s="11" customFormat="1" ht="13.15">
      <c r="N95" s="60"/>
      <c r="O95" s="60"/>
      <c r="P95" s="60"/>
      <c r="Q95" s="60"/>
      <c r="R95" s="60"/>
      <c r="S95" s="60"/>
      <c r="T95" s="60"/>
    </row>
    <row r="96" spans="14:20" s="11" customFormat="1" ht="13.15">
      <c r="N96" s="60"/>
      <c r="O96" s="60"/>
      <c r="P96" s="60"/>
      <c r="Q96" s="60"/>
      <c r="R96" s="60"/>
      <c r="S96" s="60"/>
      <c r="T96" s="60"/>
    </row>
    <row r="97" spans="14:20" s="11" customFormat="1" ht="13.15">
      <c r="N97" s="60"/>
      <c r="O97" s="60"/>
      <c r="P97" s="60"/>
      <c r="Q97" s="60"/>
      <c r="R97" s="60"/>
      <c r="S97" s="60"/>
      <c r="T97" s="60"/>
    </row>
    <row r="98" spans="14:20" s="11" customFormat="1" ht="13.15">
      <c r="N98" s="60"/>
      <c r="O98" s="60"/>
      <c r="P98" s="60"/>
      <c r="Q98" s="60"/>
      <c r="R98" s="60"/>
      <c r="S98" s="60"/>
      <c r="T98" s="60"/>
    </row>
    <row r="99" spans="14:20" s="11" customFormat="1" ht="13.15">
      <c r="N99" s="60"/>
      <c r="O99" s="60"/>
      <c r="P99" s="60"/>
      <c r="Q99" s="60"/>
      <c r="R99" s="60"/>
      <c r="S99" s="60"/>
      <c r="T99" s="60"/>
    </row>
    <row r="100" spans="14:20" s="11" customFormat="1" ht="13.15">
      <c r="N100" s="60"/>
      <c r="O100" s="60"/>
      <c r="P100" s="60"/>
      <c r="Q100" s="60"/>
      <c r="R100" s="60"/>
      <c r="S100" s="60"/>
      <c r="T100" s="60"/>
    </row>
    <row r="101" spans="14:20" s="11" customFormat="1" ht="13.15">
      <c r="N101" s="60"/>
      <c r="O101" s="60"/>
      <c r="P101" s="60"/>
      <c r="Q101" s="60"/>
      <c r="R101" s="60"/>
      <c r="S101" s="60"/>
      <c r="T101" s="60"/>
    </row>
    <row r="102" spans="14:20" s="11" customFormat="1" ht="13.15">
      <c r="N102" s="60"/>
      <c r="O102" s="60"/>
      <c r="P102" s="60"/>
      <c r="Q102" s="60"/>
      <c r="R102" s="60"/>
      <c r="S102" s="60"/>
      <c r="T102" s="60"/>
    </row>
    <row r="103" spans="14:20" s="11" customFormat="1" ht="13.15">
      <c r="N103" s="60"/>
      <c r="O103" s="60"/>
      <c r="P103" s="60"/>
      <c r="Q103" s="60"/>
      <c r="R103" s="60"/>
      <c r="S103" s="60"/>
      <c r="T103" s="60"/>
    </row>
    <row r="104" spans="14:20" s="11" customFormat="1" ht="13.15">
      <c r="N104" s="60"/>
      <c r="O104" s="60"/>
      <c r="P104" s="60"/>
      <c r="Q104" s="60"/>
      <c r="R104" s="60"/>
      <c r="S104" s="60"/>
      <c r="T104" s="60"/>
    </row>
    <row r="105" spans="14:20" s="11" customFormat="1" ht="13.15">
      <c r="N105" s="60"/>
      <c r="O105" s="60"/>
      <c r="P105" s="60"/>
      <c r="Q105" s="60"/>
      <c r="R105" s="60"/>
      <c r="S105" s="60"/>
      <c r="T105" s="60"/>
    </row>
    <row r="106" spans="14:20" s="11" customFormat="1" ht="13.15">
      <c r="N106" s="60"/>
      <c r="O106" s="60"/>
      <c r="P106" s="60"/>
      <c r="Q106" s="60"/>
      <c r="R106" s="60"/>
      <c r="S106" s="60"/>
      <c r="T106" s="60"/>
    </row>
    <row r="107" spans="14:20" s="11" customFormat="1" ht="13.15">
      <c r="N107" s="60"/>
      <c r="O107" s="60"/>
      <c r="P107" s="60"/>
      <c r="Q107" s="60"/>
      <c r="R107" s="60"/>
      <c r="S107" s="60"/>
      <c r="T107" s="60"/>
    </row>
    <row r="108" spans="14:20" s="11" customFormat="1" ht="13.15">
      <c r="N108" s="60"/>
      <c r="O108" s="60"/>
      <c r="P108" s="60"/>
      <c r="Q108" s="60"/>
      <c r="R108" s="60"/>
      <c r="S108" s="60"/>
      <c r="T108" s="60"/>
    </row>
    <row r="109" spans="14:20" s="11" customFormat="1" ht="13.15">
      <c r="N109" s="60"/>
      <c r="O109" s="60"/>
      <c r="P109" s="60"/>
      <c r="Q109" s="60"/>
      <c r="R109" s="60"/>
      <c r="S109" s="60"/>
      <c r="T109" s="60"/>
    </row>
    <row r="110" spans="14:20" s="11" customFormat="1" ht="13.15">
      <c r="N110" s="60"/>
      <c r="O110" s="60"/>
      <c r="P110" s="60"/>
      <c r="Q110" s="60"/>
      <c r="R110" s="60"/>
      <c r="S110" s="60"/>
      <c r="T110" s="60"/>
    </row>
    <row r="111" spans="14:20" s="11" customFormat="1" ht="13.15">
      <c r="N111" s="60"/>
      <c r="O111" s="60"/>
      <c r="P111" s="60"/>
      <c r="Q111" s="60"/>
      <c r="R111" s="60"/>
      <c r="S111" s="60"/>
      <c r="T111" s="60"/>
    </row>
    <row r="112" spans="14:20" s="11" customFormat="1" ht="13.15">
      <c r="N112" s="60"/>
      <c r="O112" s="60"/>
      <c r="P112" s="60"/>
      <c r="Q112" s="60"/>
      <c r="R112" s="60"/>
      <c r="S112" s="60"/>
      <c r="T112" s="60"/>
    </row>
    <row r="113" spans="14:20" s="11" customFormat="1" ht="13.15">
      <c r="N113" s="60"/>
      <c r="O113" s="60"/>
      <c r="P113" s="60"/>
      <c r="Q113" s="60"/>
      <c r="R113" s="60"/>
      <c r="S113" s="60"/>
      <c r="T113" s="60"/>
    </row>
    <row r="114" spans="14:20" s="11" customFormat="1" ht="13.15">
      <c r="N114" s="60"/>
      <c r="O114" s="60"/>
      <c r="P114" s="60"/>
      <c r="Q114" s="60"/>
      <c r="R114" s="60"/>
      <c r="S114" s="60"/>
      <c r="T114" s="60"/>
    </row>
    <row r="115" spans="14:20" s="11" customFormat="1" ht="13.15">
      <c r="N115" s="60"/>
      <c r="O115" s="60"/>
      <c r="P115" s="60"/>
      <c r="Q115" s="60"/>
      <c r="R115" s="60"/>
      <c r="S115" s="60"/>
      <c r="T115" s="60"/>
    </row>
    <row r="116" spans="14:20" s="11" customFormat="1" ht="13.15">
      <c r="N116" s="60"/>
      <c r="O116" s="60"/>
      <c r="P116" s="60"/>
      <c r="Q116" s="60"/>
      <c r="R116" s="60"/>
      <c r="S116" s="60"/>
      <c r="T116" s="60"/>
    </row>
    <row r="117" spans="14:20" s="11" customFormat="1" ht="13.15">
      <c r="N117" s="60"/>
      <c r="O117" s="60"/>
      <c r="P117" s="60"/>
      <c r="Q117" s="60"/>
      <c r="R117" s="60"/>
      <c r="S117" s="60"/>
      <c r="T117" s="60"/>
    </row>
    <row r="118" spans="14:20" s="11" customFormat="1" ht="13.15">
      <c r="N118" s="60"/>
      <c r="O118" s="60"/>
      <c r="P118" s="60"/>
      <c r="Q118" s="60"/>
      <c r="R118" s="60"/>
      <c r="S118" s="60"/>
      <c r="T118" s="60"/>
    </row>
    <row r="119" spans="14:20" s="11" customFormat="1" ht="13.15">
      <c r="N119" s="60"/>
      <c r="O119" s="60"/>
      <c r="P119" s="60"/>
      <c r="Q119" s="60"/>
      <c r="R119" s="60"/>
      <c r="S119" s="60"/>
      <c r="T119" s="60"/>
    </row>
    <row r="120" spans="14:20" s="11" customFormat="1" ht="13.15">
      <c r="N120" s="60"/>
      <c r="O120" s="60"/>
      <c r="P120" s="60"/>
      <c r="Q120" s="60"/>
      <c r="R120" s="60"/>
      <c r="S120" s="60"/>
      <c r="T120" s="60"/>
    </row>
    <row r="121" spans="14:20" s="11" customFormat="1" ht="13.15">
      <c r="N121" s="60"/>
      <c r="O121" s="60"/>
      <c r="P121" s="60"/>
      <c r="Q121" s="60"/>
      <c r="R121" s="60"/>
      <c r="S121" s="60"/>
      <c r="T121" s="60"/>
    </row>
    <row r="122" spans="14:20" s="11" customFormat="1" ht="13.15">
      <c r="N122" s="60"/>
      <c r="O122" s="60"/>
      <c r="P122" s="60"/>
      <c r="Q122" s="60"/>
      <c r="R122" s="60"/>
      <c r="S122" s="60"/>
      <c r="T122" s="60"/>
    </row>
    <row r="123" spans="14:20" s="11" customFormat="1" ht="13.15">
      <c r="N123" s="60"/>
      <c r="O123" s="60"/>
      <c r="P123" s="60"/>
      <c r="Q123" s="60"/>
      <c r="R123" s="60"/>
      <c r="S123" s="60"/>
      <c r="T123" s="60"/>
    </row>
    <row r="124" spans="14:20" s="11" customFormat="1" ht="13.15">
      <c r="N124" s="60"/>
      <c r="O124" s="60"/>
      <c r="P124" s="60"/>
      <c r="Q124" s="60"/>
      <c r="R124" s="60"/>
      <c r="S124" s="60"/>
      <c r="T124" s="60"/>
    </row>
    <row r="125" spans="14:20" s="11" customFormat="1" ht="13.15">
      <c r="N125" s="60"/>
      <c r="O125" s="60"/>
      <c r="P125" s="60"/>
      <c r="Q125" s="60"/>
      <c r="R125" s="60"/>
      <c r="S125" s="60"/>
      <c r="T125" s="60"/>
    </row>
    <row r="126" spans="14:20" s="11" customFormat="1" ht="13.15">
      <c r="N126" s="60"/>
      <c r="O126" s="60"/>
      <c r="P126" s="60"/>
      <c r="Q126" s="60"/>
      <c r="R126" s="60"/>
      <c r="S126" s="60"/>
      <c r="T126" s="60"/>
    </row>
    <row r="127" spans="14:20" s="11" customFormat="1" ht="13.15">
      <c r="N127" s="60"/>
      <c r="O127" s="60"/>
      <c r="P127" s="60"/>
      <c r="Q127" s="60"/>
      <c r="R127" s="60"/>
      <c r="S127" s="60"/>
      <c r="T127" s="60"/>
    </row>
    <row r="128" spans="14:20" s="11" customFormat="1" ht="13.15">
      <c r="N128" s="60"/>
      <c r="O128" s="60"/>
      <c r="P128" s="60"/>
      <c r="Q128" s="60"/>
      <c r="R128" s="60"/>
      <c r="S128" s="60"/>
      <c r="T128" s="60"/>
    </row>
    <row r="129" spans="14:20" s="11" customFormat="1" ht="13.15">
      <c r="N129" s="60"/>
      <c r="O129" s="60"/>
      <c r="P129" s="60"/>
      <c r="Q129" s="60"/>
      <c r="R129" s="60"/>
      <c r="S129" s="60"/>
      <c r="T129" s="60"/>
    </row>
    <row r="130" spans="14:20" s="11" customFormat="1" ht="13.15">
      <c r="N130" s="60"/>
      <c r="O130" s="60"/>
      <c r="P130" s="60"/>
      <c r="Q130" s="60"/>
      <c r="R130" s="60"/>
      <c r="S130" s="60"/>
      <c r="T130" s="60"/>
    </row>
    <row r="131" spans="14:20" s="11" customFormat="1" ht="13.15">
      <c r="N131" s="60"/>
      <c r="O131" s="60"/>
      <c r="P131" s="60"/>
      <c r="Q131" s="60"/>
      <c r="R131" s="60"/>
      <c r="S131" s="60"/>
      <c r="T131" s="60"/>
    </row>
    <row r="132" spans="14:20" s="11" customFormat="1" ht="13.15">
      <c r="N132" s="60"/>
      <c r="O132" s="60"/>
      <c r="P132" s="60"/>
      <c r="Q132" s="60"/>
      <c r="R132" s="60"/>
      <c r="S132" s="60"/>
      <c r="T132" s="60"/>
    </row>
    <row r="133" spans="14:20" s="11" customFormat="1" ht="13.15">
      <c r="N133" s="60"/>
      <c r="O133" s="60"/>
      <c r="P133" s="60"/>
      <c r="Q133" s="60"/>
      <c r="R133" s="60"/>
      <c r="S133" s="60"/>
      <c r="T133" s="60"/>
    </row>
    <row r="134" spans="14:20" s="11" customFormat="1" ht="13.15">
      <c r="N134" s="60"/>
      <c r="O134" s="60"/>
      <c r="P134" s="60"/>
      <c r="Q134" s="60"/>
      <c r="R134" s="60"/>
      <c r="S134" s="60"/>
      <c r="T134" s="60"/>
    </row>
    <row r="135" spans="14:20" s="11" customFormat="1" ht="13.15">
      <c r="N135" s="60"/>
      <c r="O135" s="60"/>
      <c r="P135" s="60"/>
      <c r="Q135" s="60"/>
      <c r="R135" s="60"/>
      <c r="S135" s="60"/>
      <c r="T135" s="60"/>
    </row>
    <row r="136" spans="14:20" s="11" customFormat="1" ht="13.15">
      <c r="N136" s="60"/>
      <c r="O136" s="60"/>
      <c r="P136" s="60"/>
      <c r="Q136" s="60"/>
      <c r="R136" s="60"/>
      <c r="S136" s="60"/>
      <c r="T136" s="60"/>
    </row>
    <row r="137" spans="14:20" s="11" customFormat="1" ht="13.15">
      <c r="N137" s="60"/>
      <c r="O137" s="60"/>
      <c r="P137" s="60"/>
      <c r="Q137" s="60"/>
      <c r="R137" s="60"/>
      <c r="S137" s="60"/>
      <c r="T137" s="60"/>
    </row>
    <row r="138" spans="14:20" s="11" customFormat="1" ht="13.15">
      <c r="N138" s="60"/>
      <c r="O138" s="60"/>
      <c r="P138" s="60"/>
      <c r="Q138" s="60"/>
      <c r="R138" s="60"/>
      <c r="S138" s="60"/>
      <c r="T138" s="60"/>
    </row>
    <row r="139" spans="14:20" s="11" customFormat="1" ht="13.15">
      <c r="N139" s="60"/>
      <c r="O139" s="60"/>
      <c r="P139" s="60"/>
      <c r="Q139" s="60"/>
      <c r="R139" s="60"/>
      <c r="S139" s="60"/>
      <c r="T139" s="60"/>
    </row>
    <row r="140" spans="14:20" s="11" customFormat="1" ht="13.15">
      <c r="N140" s="60"/>
      <c r="O140" s="60"/>
      <c r="P140" s="60"/>
      <c r="Q140" s="60"/>
      <c r="R140" s="60"/>
      <c r="S140" s="60"/>
      <c r="T140" s="60"/>
    </row>
    <row r="141" spans="14:20" s="11" customFormat="1" ht="13.15">
      <c r="N141" s="60"/>
      <c r="O141" s="60"/>
      <c r="P141" s="60"/>
      <c r="Q141" s="60"/>
      <c r="R141" s="60"/>
      <c r="S141" s="60"/>
      <c r="T141" s="60"/>
    </row>
    <row r="142" spans="14:20" s="11" customFormat="1" ht="13.15">
      <c r="N142" s="60"/>
      <c r="O142" s="60"/>
      <c r="P142" s="60"/>
      <c r="Q142" s="60"/>
      <c r="R142" s="60"/>
      <c r="S142" s="60"/>
      <c r="T142" s="60"/>
    </row>
    <row r="143" spans="14:20" s="11" customFormat="1" ht="13.15">
      <c r="N143" s="60"/>
      <c r="O143" s="60"/>
      <c r="P143" s="60"/>
      <c r="Q143" s="60"/>
      <c r="R143" s="60"/>
      <c r="S143" s="60"/>
      <c r="T143" s="60"/>
    </row>
    <row r="144" spans="14:20" s="11" customFormat="1" ht="13.15">
      <c r="N144" s="60"/>
      <c r="O144" s="60"/>
      <c r="P144" s="60"/>
      <c r="Q144" s="60"/>
      <c r="R144" s="60"/>
      <c r="S144" s="60"/>
      <c r="T144" s="60"/>
    </row>
    <row r="145" spans="14:20" s="11" customFormat="1" ht="13.15">
      <c r="N145" s="60"/>
      <c r="O145" s="60"/>
      <c r="P145" s="60"/>
      <c r="Q145" s="60"/>
      <c r="R145" s="60"/>
      <c r="S145" s="60"/>
      <c r="T145" s="60"/>
    </row>
    <row r="146" spans="14:20" s="11" customFormat="1" ht="13.15">
      <c r="N146" s="60"/>
      <c r="O146" s="60"/>
      <c r="P146" s="60"/>
      <c r="Q146" s="60"/>
      <c r="R146" s="60"/>
      <c r="S146" s="60"/>
      <c r="T146" s="60"/>
    </row>
    <row r="147" spans="14:20" s="11" customFormat="1" ht="13.15">
      <c r="N147" s="60"/>
      <c r="O147" s="60"/>
      <c r="P147" s="60"/>
      <c r="Q147" s="60"/>
      <c r="R147" s="60"/>
      <c r="S147" s="60"/>
      <c r="T147" s="60"/>
    </row>
    <row r="148" spans="14:20" s="11" customFormat="1" ht="13.15">
      <c r="N148" s="60"/>
      <c r="O148" s="60"/>
      <c r="P148" s="60"/>
      <c r="Q148" s="60"/>
      <c r="R148" s="60"/>
      <c r="S148" s="60"/>
      <c r="T148" s="60"/>
    </row>
    <row r="149" spans="14:20" s="11" customFormat="1" ht="13.15">
      <c r="N149" s="60"/>
      <c r="O149" s="60"/>
      <c r="P149" s="60"/>
      <c r="Q149" s="60"/>
      <c r="R149" s="60"/>
      <c r="S149" s="60"/>
      <c r="T149" s="60"/>
    </row>
    <row r="150" spans="14:20" s="11" customFormat="1" ht="13.15">
      <c r="N150" s="60"/>
      <c r="O150" s="60"/>
      <c r="P150" s="60"/>
      <c r="Q150" s="60"/>
      <c r="R150" s="60"/>
      <c r="S150" s="60"/>
      <c r="T150" s="60"/>
    </row>
    <row r="151" spans="14:20" s="11" customFormat="1" ht="13.15">
      <c r="N151" s="60"/>
      <c r="O151" s="60"/>
      <c r="P151" s="60"/>
      <c r="Q151" s="60"/>
      <c r="R151" s="60"/>
      <c r="S151" s="60"/>
      <c r="T151" s="60"/>
    </row>
    <row r="152" spans="14:20" s="11" customFormat="1" ht="13.15">
      <c r="N152" s="60"/>
      <c r="O152" s="60"/>
      <c r="P152" s="60"/>
      <c r="Q152" s="60"/>
      <c r="R152" s="60"/>
      <c r="S152" s="60"/>
      <c r="T152" s="60"/>
    </row>
    <row r="153" spans="14:20" s="11" customFormat="1" ht="13.15">
      <c r="N153" s="60"/>
      <c r="O153" s="60"/>
      <c r="P153" s="60"/>
      <c r="Q153" s="60"/>
      <c r="R153" s="60"/>
      <c r="S153" s="60"/>
      <c r="T153" s="60"/>
    </row>
    <row r="154" spans="14:20" s="11" customFormat="1" ht="13.15">
      <c r="N154" s="60"/>
      <c r="O154" s="60"/>
      <c r="P154" s="60"/>
      <c r="Q154" s="60"/>
      <c r="R154" s="60"/>
      <c r="S154" s="60"/>
      <c r="T154" s="60"/>
    </row>
    <row r="155" spans="14:20" s="11" customFormat="1" ht="13.15">
      <c r="N155" s="60"/>
      <c r="O155" s="60"/>
      <c r="P155" s="60"/>
      <c r="Q155" s="60"/>
      <c r="R155" s="60"/>
      <c r="S155" s="60"/>
      <c r="T155" s="60"/>
    </row>
    <row r="156" spans="14:20" s="11" customFormat="1" ht="13.15">
      <c r="N156" s="60"/>
      <c r="O156" s="60"/>
      <c r="P156" s="60"/>
      <c r="Q156" s="60"/>
      <c r="R156" s="60"/>
      <c r="S156" s="60"/>
      <c r="T156" s="60"/>
    </row>
    <row r="157" spans="14:20" s="11" customFormat="1" ht="13.15">
      <c r="N157" s="60"/>
      <c r="O157" s="60"/>
      <c r="P157" s="60"/>
      <c r="Q157" s="60"/>
      <c r="R157" s="60"/>
      <c r="S157" s="60"/>
      <c r="T157" s="60"/>
    </row>
    <row r="158" spans="14:20" s="11" customFormat="1" ht="13.15">
      <c r="N158" s="60"/>
      <c r="O158" s="60"/>
      <c r="P158" s="60"/>
      <c r="Q158" s="60"/>
      <c r="R158" s="60"/>
      <c r="S158" s="60"/>
      <c r="T158" s="60"/>
    </row>
    <row r="159" spans="14:20" s="11" customFormat="1" ht="13.15">
      <c r="N159" s="60"/>
      <c r="O159" s="60"/>
      <c r="P159" s="60"/>
      <c r="Q159" s="60"/>
      <c r="R159" s="60"/>
      <c r="S159" s="60"/>
      <c r="T159" s="60"/>
    </row>
    <row r="160" spans="14:20" s="11" customFormat="1" ht="13.15">
      <c r="N160" s="60"/>
      <c r="O160" s="60"/>
      <c r="P160" s="60"/>
      <c r="Q160" s="60"/>
      <c r="R160" s="60"/>
      <c r="S160" s="60"/>
      <c r="T160" s="60"/>
    </row>
    <row r="161" spans="14:20" s="11" customFormat="1" ht="13.15">
      <c r="N161" s="60"/>
      <c r="O161" s="60"/>
      <c r="P161" s="60"/>
      <c r="Q161" s="60"/>
      <c r="R161" s="60"/>
      <c r="S161" s="60"/>
      <c r="T161" s="60"/>
    </row>
    <row r="162" spans="14:20" s="11" customFormat="1" ht="13.15">
      <c r="N162" s="60"/>
      <c r="O162" s="60"/>
      <c r="P162" s="60"/>
      <c r="Q162" s="60"/>
      <c r="R162" s="60"/>
      <c r="S162" s="60"/>
      <c r="T162" s="60"/>
    </row>
    <row r="163" spans="14:20" s="11" customFormat="1" ht="13.15">
      <c r="N163" s="60"/>
      <c r="O163" s="60"/>
      <c r="P163" s="60"/>
      <c r="Q163" s="60"/>
      <c r="R163" s="60"/>
      <c r="S163" s="60"/>
      <c r="T163" s="60"/>
    </row>
    <row r="164" spans="14:20" s="11" customFormat="1" ht="13.15">
      <c r="N164" s="60"/>
      <c r="O164" s="60"/>
      <c r="P164" s="60"/>
      <c r="Q164" s="60"/>
      <c r="R164" s="60"/>
      <c r="S164" s="60"/>
      <c r="T164" s="60"/>
    </row>
    <row r="165" spans="14:20" s="11" customFormat="1" ht="13.15">
      <c r="N165" s="60"/>
      <c r="O165" s="60"/>
      <c r="P165" s="60"/>
      <c r="Q165" s="60"/>
      <c r="R165" s="60"/>
      <c r="S165" s="60"/>
      <c r="T165" s="60"/>
    </row>
    <row r="166" spans="14:20" s="11" customFormat="1" ht="13.15">
      <c r="N166" s="60"/>
      <c r="O166" s="60"/>
      <c r="P166" s="60"/>
      <c r="Q166" s="60"/>
      <c r="R166" s="60"/>
      <c r="S166" s="60"/>
      <c r="T166" s="60"/>
    </row>
    <row r="167" spans="14:20" s="11" customFormat="1" ht="13.15">
      <c r="N167" s="60"/>
      <c r="O167" s="60"/>
      <c r="P167" s="60"/>
      <c r="Q167" s="60"/>
      <c r="R167" s="60"/>
      <c r="S167" s="60"/>
      <c r="T167" s="60"/>
    </row>
    <row r="168" spans="14:20" s="11" customFormat="1" ht="13.15">
      <c r="N168" s="60"/>
      <c r="O168" s="60"/>
      <c r="P168" s="60"/>
      <c r="Q168" s="60"/>
      <c r="R168" s="60"/>
      <c r="S168" s="60"/>
      <c r="T168" s="60"/>
    </row>
    <row r="169" spans="14:20" s="11" customFormat="1" ht="13.15">
      <c r="N169" s="60"/>
      <c r="O169" s="60"/>
      <c r="P169" s="60"/>
      <c r="Q169" s="60"/>
      <c r="R169" s="60"/>
      <c r="S169" s="60"/>
      <c r="T169" s="60"/>
    </row>
    <row r="170" spans="14:20" s="11" customFormat="1" ht="13.15">
      <c r="N170" s="60"/>
      <c r="O170" s="60"/>
      <c r="P170" s="60"/>
      <c r="Q170" s="60"/>
      <c r="R170" s="60"/>
      <c r="S170" s="60"/>
      <c r="T170" s="60"/>
    </row>
    <row r="171" spans="14:20" s="11" customFormat="1" ht="13.15">
      <c r="N171" s="60"/>
      <c r="O171" s="60"/>
      <c r="P171" s="60"/>
      <c r="Q171" s="60"/>
      <c r="R171" s="60"/>
      <c r="S171" s="60"/>
      <c r="T171" s="60"/>
    </row>
    <row r="172" spans="14:20" s="11" customFormat="1" ht="13.15">
      <c r="N172" s="60"/>
      <c r="O172" s="60"/>
      <c r="P172" s="60"/>
      <c r="Q172" s="60"/>
      <c r="R172" s="60"/>
      <c r="S172" s="60"/>
      <c r="T172" s="60"/>
    </row>
    <row r="173" spans="14:20" s="11" customFormat="1" ht="13.15">
      <c r="N173" s="60"/>
      <c r="O173" s="60"/>
      <c r="P173" s="60"/>
      <c r="Q173" s="60"/>
      <c r="R173" s="60"/>
      <c r="S173" s="60"/>
      <c r="T173" s="60"/>
    </row>
    <row r="174" spans="14:20" s="11" customFormat="1" ht="13.15">
      <c r="N174" s="60"/>
      <c r="O174" s="60"/>
      <c r="P174" s="60"/>
      <c r="Q174" s="60"/>
      <c r="R174" s="60"/>
      <c r="S174" s="60"/>
      <c r="T174" s="60"/>
    </row>
    <row r="175" spans="14:20" s="11" customFormat="1" ht="13.15">
      <c r="N175" s="60"/>
      <c r="O175" s="60"/>
      <c r="P175" s="60"/>
      <c r="Q175" s="60"/>
      <c r="R175" s="60"/>
      <c r="S175" s="60"/>
      <c r="T175" s="60"/>
    </row>
    <row r="176" spans="14:20" s="11" customFormat="1" ht="13.15">
      <c r="N176" s="60"/>
      <c r="O176" s="60"/>
      <c r="P176" s="60"/>
      <c r="Q176" s="60"/>
      <c r="R176" s="60"/>
      <c r="S176" s="60"/>
      <c r="T176" s="60"/>
    </row>
    <row r="177" spans="14:20" s="11" customFormat="1" ht="13.15">
      <c r="N177" s="60"/>
      <c r="O177" s="60"/>
      <c r="P177" s="60"/>
      <c r="Q177" s="60"/>
      <c r="R177" s="60"/>
      <c r="S177" s="60"/>
      <c r="T177" s="60"/>
    </row>
    <row r="178" spans="14:20" s="11" customFormat="1" ht="13.15">
      <c r="N178" s="60"/>
      <c r="O178" s="60"/>
      <c r="P178" s="60"/>
      <c r="Q178" s="60"/>
      <c r="R178" s="60"/>
      <c r="S178" s="60"/>
      <c r="T178" s="60"/>
    </row>
    <row r="179" spans="14:20" s="11" customFormat="1" ht="13.15">
      <c r="N179" s="60"/>
      <c r="O179" s="60"/>
      <c r="P179" s="60"/>
      <c r="Q179" s="60"/>
      <c r="R179" s="60"/>
      <c r="S179" s="60"/>
      <c r="T179" s="60"/>
    </row>
    <row r="180" spans="14:20" s="11" customFormat="1" ht="13.15">
      <c r="N180" s="60"/>
      <c r="O180" s="60"/>
      <c r="P180" s="60"/>
      <c r="Q180" s="60"/>
      <c r="R180" s="60"/>
      <c r="S180" s="60"/>
      <c r="T180" s="60"/>
    </row>
    <row r="181" spans="14:20" s="11" customFormat="1" ht="13.15">
      <c r="N181" s="60"/>
      <c r="O181" s="60"/>
      <c r="P181" s="60"/>
      <c r="Q181" s="60"/>
      <c r="R181" s="60"/>
      <c r="S181" s="60"/>
      <c r="T181" s="60"/>
    </row>
    <row r="182" spans="14:20" s="11" customFormat="1" ht="13.15">
      <c r="N182" s="60"/>
      <c r="O182" s="60"/>
      <c r="P182" s="60"/>
      <c r="Q182" s="60"/>
      <c r="R182" s="60"/>
      <c r="S182" s="60"/>
      <c r="T182" s="60"/>
    </row>
    <row r="183" spans="14:20" s="11" customFormat="1" ht="13.15">
      <c r="N183" s="60"/>
      <c r="O183" s="60"/>
      <c r="P183" s="60"/>
      <c r="Q183" s="60"/>
      <c r="R183" s="60"/>
      <c r="S183" s="60"/>
      <c r="T183" s="60"/>
    </row>
    <row r="184" spans="14:20" s="11" customFormat="1" ht="13.15">
      <c r="N184" s="60"/>
      <c r="O184" s="60"/>
      <c r="P184" s="60"/>
      <c r="Q184" s="60"/>
      <c r="R184" s="60"/>
      <c r="S184" s="60"/>
      <c r="T184" s="60"/>
    </row>
    <row r="185" spans="14:20" s="11" customFormat="1" ht="13.15">
      <c r="N185" s="60"/>
      <c r="O185" s="60"/>
      <c r="P185" s="60"/>
      <c r="Q185" s="60"/>
      <c r="R185" s="60"/>
      <c r="S185" s="60"/>
      <c r="T185" s="60"/>
    </row>
    <row r="186" spans="14:20" s="11" customFormat="1" ht="13.15">
      <c r="N186" s="60"/>
      <c r="O186" s="60"/>
      <c r="P186" s="60"/>
      <c r="Q186" s="60"/>
      <c r="R186" s="60"/>
      <c r="S186" s="60"/>
      <c r="T186" s="60"/>
    </row>
    <row r="187" spans="14:20" s="11" customFormat="1" ht="13.15">
      <c r="N187" s="60"/>
      <c r="O187" s="60"/>
      <c r="P187" s="60"/>
      <c r="Q187" s="60"/>
      <c r="R187" s="60"/>
      <c r="S187" s="60"/>
      <c r="T187" s="60"/>
    </row>
    <row r="188" spans="14:20" s="11" customFormat="1" ht="13.15">
      <c r="N188" s="60"/>
      <c r="O188" s="60"/>
      <c r="P188" s="60"/>
      <c r="Q188" s="60"/>
      <c r="R188" s="60"/>
      <c r="S188" s="60"/>
      <c r="T188" s="60"/>
    </row>
    <row r="189" spans="14:20" s="11" customFormat="1" ht="13.15">
      <c r="N189" s="60"/>
      <c r="O189" s="60"/>
      <c r="P189" s="60"/>
      <c r="Q189" s="60"/>
      <c r="R189" s="60"/>
      <c r="S189" s="60"/>
      <c r="T189" s="60"/>
    </row>
    <row r="190" spans="14:20" s="11" customFormat="1" ht="13.15">
      <c r="N190" s="60"/>
      <c r="O190" s="60"/>
      <c r="P190" s="60"/>
      <c r="Q190" s="60"/>
      <c r="R190" s="60"/>
      <c r="S190" s="60"/>
      <c r="T190" s="60"/>
    </row>
    <row r="191" spans="14:20" s="11" customFormat="1" ht="13.15">
      <c r="N191" s="60"/>
      <c r="O191" s="60"/>
      <c r="P191" s="60"/>
      <c r="Q191" s="60"/>
      <c r="R191" s="60"/>
      <c r="S191" s="60"/>
      <c r="T191" s="60"/>
    </row>
    <row r="192" spans="14:20" s="11" customFormat="1" ht="13.15">
      <c r="N192" s="60"/>
      <c r="O192" s="60"/>
      <c r="P192" s="60"/>
      <c r="Q192" s="60"/>
      <c r="R192" s="60"/>
      <c r="S192" s="60"/>
      <c r="T192" s="60"/>
    </row>
    <row r="193" spans="14:20" s="11" customFormat="1" ht="13.15">
      <c r="N193" s="60"/>
      <c r="O193" s="60"/>
      <c r="P193" s="60"/>
      <c r="Q193" s="60"/>
      <c r="R193" s="60"/>
      <c r="S193" s="60"/>
      <c r="T193" s="60"/>
    </row>
    <row r="194" spans="14:20" s="11" customFormat="1" ht="13.15">
      <c r="N194" s="60"/>
      <c r="O194" s="60"/>
      <c r="P194" s="60"/>
      <c r="Q194" s="60"/>
      <c r="R194" s="60"/>
      <c r="S194" s="60"/>
      <c r="T194" s="60"/>
    </row>
    <row r="195" spans="14:20" s="11" customFormat="1" ht="13.15">
      <c r="N195" s="60"/>
      <c r="O195" s="60"/>
      <c r="P195" s="60"/>
      <c r="Q195" s="60"/>
      <c r="R195" s="60"/>
      <c r="S195" s="60"/>
      <c r="T195" s="60"/>
    </row>
    <row r="196" spans="14:20" s="11" customFormat="1" ht="13.15">
      <c r="N196" s="60"/>
      <c r="O196" s="60"/>
      <c r="P196" s="60"/>
      <c r="Q196" s="60"/>
      <c r="R196" s="60"/>
      <c r="S196" s="60"/>
      <c r="T196" s="60"/>
    </row>
    <row r="197" spans="14:20" s="11" customFormat="1" ht="13.15">
      <c r="N197" s="60"/>
      <c r="O197" s="60"/>
      <c r="P197" s="60"/>
      <c r="Q197" s="60"/>
      <c r="R197" s="60"/>
      <c r="S197" s="60"/>
      <c r="T197" s="60"/>
    </row>
    <row r="198" spans="14:20" s="11" customFormat="1" ht="13.15">
      <c r="N198" s="60"/>
      <c r="O198" s="60"/>
      <c r="P198" s="60"/>
      <c r="Q198" s="60"/>
      <c r="R198" s="60"/>
      <c r="S198" s="60"/>
      <c r="T198" s="60"/>
    </row>
    <row r="199" spans="14:20" s="11" customFormat="1" ht="13.15">
      <c r="N199" s="60"/>
      <c r="O199" s="60"/>
      <c r="P199" s="60"/>
      <c r="Q199" s="60"/>
      <c r="R199" s="60"/>
      <c r="S199" s="60"/>
      <c r="T199" s="60"/>
    </row>
    <row r="200" spans="14:20" s="11" customFormat="1" ht="13.15">
      <c r="N200" s="60"/>
      <c r="O200" s="60"/>
      <c r="P200" s="60"/>
      <c r="Q200" s="60"/>
      <c r="R200" s="60"/>
      <c r="S200" s="60"/>
      <c r="T200" s="60"/>
    </row>
    <row r="201" spans="14:20" s="11" customFormat="1" ht="13.15">
      <c r="N201" s="60"/>
      <c r="O201" s="60"/>
      <c r="P201" s="60"/>
      <c r="Q201" s="60"/>
      <c r="R201" s="60"/>
      <c r="S201" s="60"/>
      <c r="T201" s="60"/>
    </row>
    <row r="202" spans="14:20" s="11" customFormat="1" ht="13.15">
      <c r="N202" s="60"/>
      <c r="O202" s="60"/>
      <c r="P202" s="60"/>
      <c r="Q202" s="60"/>
      <c r="R202" s="60"/>
      <c r="S202" s="60"/>
      <c r="T202" s="60"/>
    </row>
    <row r="203" spans="14:20" s="11" customFormat="1" ht="13.15">
      <c r="N203" s="60"/>
      <c r="O203" s="60"/>
      <c r="P203" s="60"/>
      <c r="Q203" s="60"/>
      <c r="R203" s="60"/>
      <c r="S203" s="60"/>
      <c r="T203" s="60"/>
    </row>
    <row r="204" spans="14:20" s="11" customFormat="1" ht="13.15">
      <c r="N204" s="60"/>
      <c r="O204" s="60"/>
      <c r="P204" s="60"/>
      <c r="Q204" s="60"/>
      <c r="R204" s="60"/>
      <c r="S204" s="60"/>
      <c r="T204" s="60"/>
    </row>
    <row r="205" spans="14:20" s="11" customFormat="1" ht="13.15">
      <c r="N205" s="60"/>
      <c r="O205" s="60"/>
      <c r="P205" s="60"/>
      <c r="Q205" s="60"/>
      <c r="R205" s="60"/>
      <c r="S205" s="60"/>
      <c r="T205" s="60"/>
    </row>
    <row r="206" spans="14:20" s="11" customFormat="1" ht="13.15">
      <c r="N206" s="60"/>
      <c r="O206" s="60"/>
      <c r="P206" s="60"/>
      <c r="Q206" s="60"/>
      <c r="R206" s="60"/>
      <c r="S206" s="60"/>
      <c r="T206" s="60"/>
    </row>
    <row r="207" spans="14:20" s="11" customFormat="1" ht="13.15">
      <c r="N207" s="60"/>
      <c r="O207" s="60"/>
      <c r="P207" s="60"/>
      <c r="Q207" s="60"/>
      <c r="R207" s="60"/>
      <c r="S207" s="60"/>
      <c r="T207" s="60"/>
    </row>
    <row r="208" spans="14:20" s="11" customFormat="1" ht="13.15">
      <c r="N208" s="60"/>
      <c r="O208" s="60"/>
      <c r="P208" s="60"/>
      <c r="Q208" s="60"/>
      <c r="R208" s="60"/>
      <c r="S208" s="60"/>
      <c r="T208" s="60"/>
    </row>
    <row r="209" spans="14:20" s="11" customFormat="1" ht="13.15">
      <c r="N209" s="60"/>
      <c r="O209" s="60"/>
      <c r="P209" s="60"/>
      <c r="Q209" s="60"/>
      <c r="R209" s="60"/>
      <c r="S209" s="60"/>
      <c r="T209" s="60"/>
    </row>
    <row r="210" spans="14:20" s="11" customFormat="1" ht="13.15">
      <c r="N210" s="60"/>
      <c r="O210" s="60"/>
      <c r="P210" s="60"/>
      <c r="Q210" s="60"/>
      <c r="R210" s="60"/>
      <c r="S210" s="60"/>
      <c r="T210" s="60"/>
    </row>
    <row r="211" spans="14:20" s="11" customFormat="1" ht="13.15">
      <c r="N211" s="60"/>
      <c r="O211" s="60"/>
      <c r="P211" s="60"/>
      <c r="Q211" s="60"/>
      <c r="R211" s="60"/>
      <c r="S211" s="60"/>
      <c r="T211" s="60"/>
    </row>
    <row r="212" spans="14:20" s="11" customFormat="1" ht="13.15">
      <c r="N212" s="60"/>
      <c r="O212" s="60"/>
      <c r="P212" s="60"/>
      <c r="Q212" s="60"/>
      <c r="R212" s="60"/>
      <c r="S212" s="60"/>
      <c r="T212" s="60"/>
    </row>
    <row r="213" spans="14:20" s="11" customFormat="1" ht="13.15">
      <c r="N213" s="60"/>
      <c r="O213" s="60"/>
      <c r="P213" s="60"/>
      <c r="Q213" s="60"/>
      <c r="R213" s="60"/>
      <c r="S213" s="60"/>
      <c r="T213" s="60"/>
    </row>
    <row r="214" spans="14:20" s="11" customFormat="1" ht="13.15">
      <c r="N214" s="60"/>
      <c r="O214" s="60"/>
      <c r="P214" s="60"/>
      <c r="Q214" s="60"/>
      <c r="R214" s="60"/>
      <c r="S214" s="60"/>
      <c r="T214" s="60"/>
    </row>
    <row r="215" spans="14:20" s="11" customFormat="1" ht="13.15">
      <c r="N215" s="60"/>
      <c r="O215" s="60"/>
      <c r="P215" s="60"/>
      <c r="Q215" s="60"/>
      <c r="R215" s="60"/>
      <c r="S215" s="60"/>
      <c r="T215" s="60"/>
    </row>
    <row r="216" spans="14:20" s="11" customFormat="1" ht="13.15">
      <c r="N216" s="60"/>
      <c r="O216" s="60"/>
      <c r="P216" s="60"/>
      <c r="Q216" s="60"/>
      <c r="R216" s="60"/>
      <c r="S216" s="60"/>
      <c r="T216" s="60"/>
    </row>
    <row r="217" spans="14:20" s="11" customFormat="1" ht="13.15">
      <c r="N217" s="60"/>
      <c r="O217" s="60"/>
      <c r="P217" s="60"/>
      <c r="Q217" s="60"/>
      <c r="R217" s="60"/>
      <c r="S217" s="60"/>
      <c r="T217" s="60"/>
    </row>
    <row r="218" spans="14:20" s="11" customFormat="1" ht="13.15">
      <c r="N218" s="60"/>
      <c r="O218" s="60"/>
      <c r="P218" s="60"/>
      <c r="Q218" s="60"/>
      <c r="R218" s="60"/>
      <c r="S218" s="60"/>
      <c r="T218" s="60"/>
    </row>
    <row r="219" spans="14:20" s="11" customFormat="1" ht="13.15">
      <c r="N219" s="60"/>
      <c r="O219" s="60"/>
      <c r="P219" s="60"/>
      <c r="Q219" s="60"/>
      <c r="R219" s="60"/>
      <c r="S219" s="60"/>
      <c r="T219" s="60"/>
    </row>
    <row r="220" spans="14:20" s="11" customFormat="1" ht="13.15">
      <c r="N220" s="60"/>
      <c r="O220" s="60"/>
      <c r="P220" s="60"/>
      <c r="Q220" s="60"/>
      <c r="R220" s="60"/>
      <c r="S220" s="60"/>
      <c r="T220" s="60"/>
    </row>
    <row r="221" spans="14:20" s="11" customFormat="1" ht="13.15">
      <c r="N221" s="60"/>
      <c r="O221" s="60"/>
      <c r="P221" s="60"/>
      <c r="Q221" s="60"/>
      <c r="R221" s="60"/>
      <c r="S221" s="60"/>
      <c r="T221" s="60"/>
    </row>
    <row r="222" spans="14:20" s="11" customFormat="1" ht="13.15">
      <c r="N222" s="60"/>
      <c r="O222" s="60"/>
      <c r="P222" s="60"/>
      <c r="Q222" s="60"/>
      <c r="R222" s="60"/>
      <c r="S222" s="60"/>
      <c r="T222" s="60"/>
    </row>
    <row r="223" spans="14:20" s="11" customFormat="1" ht="13.15">
      <c r="N223" s="60"/>
      <c r="O223" s="60"/>
      <c r="P223" s="60"/>
      <c r="Q223" s="60"/>
      <c r="R223" s="60"/>
      <c r="S223" s="60"/>
      <c r="T223" s="60"/>
    </row>
    <row r="224" spans="14:20" s="11" customFormat="1" ht="13.15">
      <c r="N224" s="60"/>
      <c r="O224" s="60"/>
      <c r="P224" s="60"/>
      <c r="Q224" s="60"/>
      <c r="R224" s="60"/>
      <c r="S224" s="60"/>
      <c r="T224" s="60"/>
    </row>
    <row r="225" spans="14:20" s="11" customFormat="1" ht="13.15">
      <c r="N225" s="60"/>
      <c r="O225" s="60"/>
      <c r="P225" s="60"/>
      <c r="Q225" s="60"/>
      <c r="R225" s="60"/>
      <c r="S225" s="60"/>
      <c r="T225" s="60"/>
    </row>
    <row r="226" spans="14:20" s="11" customFormat="1" ht="13.15">
      <c r="N226" s="60"/>
      <c r="O226" s="60"/>
      <c r="P226" s="60"/>
      <c r="Q226" s="60"/>
      <c r="R226" s="60"/>
      <c r="S226" s="60"/>
      <c r="T226" s="60"/>
    </row>
    <row r="227" spans="14:20" s="11" customFormat="1" ht="13.15">
      <c r="N227" s="60"/>
      <c r="O227" s="60"/>
      <c r="P227" s="60"/>
      <c r="Q227" s="60"/>
      <c r="R227" s="60"/>
      <c r="S227" s="60"/>
      <c r="T227" s="60"/>
    </row>
    <row r="228" spans="14:20" s="11" customFormat="1" ht="13.15">
      <c r="N228" s="60"/>
      <c r="O228" s="60"/>
      <c r="P228" s="60"/>
      <c r="Q228" s="60"/>
      <c r="R228" s="60"/>
      <c r="S228" s="60"/>
      <c r="T228" s="60"/>
    </row>
    <row r="229" spans="14:20" s="11" customFormat="1" ht="13.15">
      <c r="N229" s="60"/>
      <c r="O229" s="60"/>
      <c r="P229" s="60"/>
      <c r="Q229" s="60"/>
      <c r="R229" s="60"/>
      <c r="S229" s="60"/>
      <c r="T229" s="60"/>
    </row>
    <row r="230" spans="14:20" s="11" customFormat="1" ht="13.15">
      <c r="N230" s="60"/>
      <c r="O230" s="60"/>
      <c r="P230" s="60"/>
      <c r="Q230" s="60"/>
      <c r="R230" s="60"/>
      <c r="S230" s="60"/>
      <c r="T230" s="60"/>
    </row>
    <row r="231" spans="14:20" s="11" customFormat="1" ht="13.15">
      <c r="N231" s="60"/>
      <c r="O231" s="60"/>
      <c r="P231" s="60"/>
      <c r="Q231" s="60"/>
      <c r="R231" s="60"/>
      <c r="S231" s="60"/>
      <c r="T231" s="60"/>
    </row>
    <row r="232" spans="14:20" s="11" customFormat="1" ht="13.15">
      <c r="N232" s="60"/>
      <c r="O232" s="60"/>
      <c r="P232" s="60"/>
      <c r="Q232" s="60"/>
      <c r="R232" s="60"/>
      <c r="S232" s="60"/>
      <c r="T232" s="60"/>
    </row>
    <row r="233" spans="14:20" s="11" customFormat="1" ht="13.15">
      <c r="N233" s="60"/>
      <c r="O233" s="60"/>
      <c r="P233" s="60"/>
      <c r="Q233" s="60"/>
      <c r="R233" s="60"/>
      <c r="S233" s="60"/>
      <c r="T233" s="60"/>
    </row>
    <row r="234" spans="14:20" s="11" customFormat="1" ht="13.15">
      <c r="N234" s="60"/>
      <c r="O234" s="60"/>
      <c r="P234" s="60"/>
      <c r="Q234" s="60"/>
      <c r="R234" s="60"/>
      <c r="S234" s="60"/>
      <c r="T234" s="60"/>
    </row>
    <row r="235" spans="14:20" s="11" customFormat="1" ht="13.15">
      <c r="N235" s="60"/>
      <c r="O235" s="60"/>
      <c r="P235" s="60"/>
      <c r="Q235" s="60"/>
      <c r="R235" s="60"/>
      <c r="S235" s="60"/>
      <c r="T235" s="60"/>
    </row>
    <row r="236" spans="14:20" s="11" customFormat="1" ht="13.15">
      <c r="N236" s="60"/>
      <c r="O236" s="60"/>
      <c r="P236" s="60"/>
      <c r="Q236" s="60"/>
      <c r="R236" s="60"/>
      <c r="S236" s="60"/>
      <c r="T236" s="60"/>
    </row>
    <row r="237" spans="14:20" s="11" customFormat="1" ht="13.15">
      <c r="N237" s="60"/>
      <c r="O237" s="60"/>
      <c r="P237" s="60"/>
      <c r="Q237" s="60"/>
      <c r="R237" s="60"/>
      <c r="S237" s="60"/>
      <c r="T237" s="60"/>
    </row>
    <row r="238" spans="14:20" s="11" customFormat="1" ht="13.15">
      <c r="N238" s="60"/>
      <c r="O238" s="60"/>
      <c r="P238" s="60"/>
      <c r="Q238" s="60"/>
      <c r="R238" s="60"/>
      <c r="S238" s="60"/>
      <c r="T238" s="60"/>
    </row>
    <row r="239" spans="14:20" s="11" customFormat="1" ht="13.15">
      <c r="N239" s="60"/>
      <c r="O239" s="60"/>
      <c r="P239" s="60"/>
      <c r="Q239" s="60"/>
      <c r="R239" s="60"/>
      <c r="S239" s="60"/>
      <c r="T239" s="60"/>
    </row>
    <row r="240" spans="14:20" s="11" customFormat="1" ht="13.15">
      <c r="N240" s="60"/>
      <c r="O240" s="60"/>
      <c r="P240" s="60"/>
      <c r="Q240" s="60"/>
      <c r="R240" s="60"/>
      <c r="S240" s="60"/>
      <c r="T240" s="60"/>
    </row>
    <row r="241" spans="14:20" s="11" customFormat="1" ht="13.15">
      <c r="N241" s="60"/>
      <c r="O241" s="60"/>
      <c r="P241" s="60"/>
      <c r="Q241" s="60"/>
      <c r="R241" s="60"/>
      <c r="S241" s="60"/>
      <c r="T241" s="60"/>
    </row>
    <row r="242" spans="14:20" s="11" customFormat="1" ht="13.15">
      <c r="N242" s="60"/>
      <c r="O242" s="60"/>
      <c r="P242" s="60"/>
      <c r="Q242" s="60"/>
      <c r="R242" s="60"/>
      <c r="S242" s="60"/>
      <c r="T242" s="60"/>
    </row>
    <row r="243" spans="14:20" s="11" customFormat="1" ht="13.15">
      <c r="N243" s="60"/>
      <c r="O243" s="60"/>
      <c r="P243" s="60"/>
      <c r="Q243" s="60"/>
      <c r="R243" s="60"/>
      <c r="S243" s="60"/>
      <c r="T243" s="60"/>
    </row>
    <row r="244" spans="14:20" s="11" customFormat="1" ht="13.15">
      <c r="N244" s="60"/>
      <c r="O244" s="60"/>
      <c r="P244" s="60"/>
      <c r="Q244" s="60"/>
      <c r="R244" s="60"/>
      <c r="S244" s="60"/>
      <c r="T244" s="60"/>
    </row>
    <row r="245" spans="14:20" s="11" customFormat="1" ht="13.15">
      <c r="N245" s="60"/>
      <c r="O245" s="60"/>
      <c r="P245" s="60"/>
      <c r="Q245" s="60"/>
      <c r="R245" s="60"/>
      <c r="S245" s="60"/>
      <c r="T245" s="60"/>
    </row>
    <row r="246" spans="14:20" s="11" customFormat="1" ht="13.15">
      <c r="N246" s="60"/>
      <c r="O246" s="60"/>
      <c r="P246" s="60"/>
      <c r="Q246" s="60"/>
      <c r="R246" s="60"/>
      <c r="S246" s="60"/>
      <c r="T246" s="60"/>
    </row>
    <row r="247" spans="14:20" s="11" customFormat="1" ht="13.15">
      <c r="N247" s="60"/>
      <c r="O247" s="60"/>
      <c r="P247" s="60"/>
      <c r="Q247" s="60"/>
      <c r="R247" s="60"/>
      <c r="S247" s="60"/>
      <c r="T247" s="60"/>
    </row>
    <row r="248" spans="14:20" s="11" customFormat="1" ht="13.15">
      <c r="N248" s="60"/>
      <c r="O248" s="60"/>
      <c r="P248" s="60"/>
      <c r="Q248" s="60"/>
      <c r="R248" s="60"/>
      <c r="S248" s="60"/>
      <c r="T248" s="60"/>
    </row>
    <row r="249" spans="14:20" s="11" customFormat="1" ht="13.15">
      <c r="N249" s="60"/>
      <c r="O249" s="60"/>
      <c r="P249" s="60"/>
      <c r="Q249" s="60"/>
      <c r="R249" s="60"/>
      <c r="S249" s="60"/>
      <c r="T249" s="60"/>
    </row>
    <row r="250" spans="14:20" s="11" customFormat="1" ht="13.15">
      <c r="N250" s="60"/>
      <c r="O250" s="60"/>
      <c r="P250" s="60"/>
      <c r="Q250" s="60"/>
      <c r="R250" s="60"/>
      <c r="S250" s="60"/>
      <c r="T250" s="60"/>
    </row>
    <row r="251" spans="14:20" s="11" customFormat="1" ht="13.15">
      <c r="N251" s="60"/>
      <c r="O251" s="60"/>
      <c r="P251" s="60"/>
      <c r="Q251" s="60"/>
      <c r="R251" s="60"/>
      <c r="S251" s="60"/>
      <c r="T251" s="60"/>
    </row>
    <row r="252" spans="14:20" s="11" customFormat="1" ht="13.15">
      <c r="N252" s="60"/>
      <c r="O252" s="60"/>
      <c r="P252" s="60"/>
      <c r="Q252" s="60"/>
      <c r="R252" s="60"/>
      <c r="S252" s="60"/>
      <c r="T252" s="60"/>
    </row>
    <row r="253" spans="14:20" s="11" customFormat="1" ht="13.15">
      <c r="N253" s="60"/>
      <c r="O253" s="60"/>
      <c r="P253" s="60"/>
      <c r="Q253" s="60"/>
      <c r="R253" s="60"/>
      <c r="S253" s="60"/>
      <c r="T253" s="60"/>
    </row>
    <row r="254" spans="14:20" s="11" customFormat="1" ht="13.15">
      <c r="N254" s="60"/>
      <c r="O254" s="60"/>
      <c r="P254" s="60"/>
      <c r="Q254" s="60"/>
      <c r="R254" s="60"/>
      <c r="S254" s="60"/>
      <c r="T254" s="60"/>
    </row>
    <row r="255" spans="14:20" s="11" customFormat="1" ht="13.15">
      <c r="N255" s="60"/>
      <c r="O255" s="60"/>
      <c r="P255" s="60"/>
      <c r="Q255" s="60"/>
      <c r="R255" s="60"/>
      <c r="S255" s="60"/>
      <c r="T255" s="60"/>
    </row>
    <row r="256" spans="14:20" s="11" customFormat="1" ht="13.15">
      <c r="N256" s="60"/>
      <c r="O256" s="60"/>
      <c r="P256" s="60"/>
      <c r="Q256" s="60"/>
      <c r="R256" s="60"/>
      <c r="S256" s="60"/>
      <c r="T256" s="60"/>
    </row>
    <row r="257" spans="14:20" s="11" customFormat="1" ht="13.15">
      <c r="N257" s="60"/>
      <c r="O257" s="60"/>
      <c r="P257" s="60"/>
      <c r="Q257" s="60"/>
      <c r="R257" s="60"/>
      <c r="S257" s="60"/>
      <c r="T257" s="60"/>
    </row>
    <row r="258" spans="14:20" s="11" customFormat="1" ht="13.15">
      <c r="N258" s="60"/>
      <c r="O258" s="60"/>
      <c r="P258" s="60"/>
      <c r="Q258" s="60"/>
      <c r="R258" s="60"/>
      <c r="S258" s="60"/>
      <c r="T258" s="60"/>
    </row>
    <row r="259" spans="14:20" s="11" customFormat="1" ht="13.15">
      <c r="N259" s="60"/>
      <c r="O259" s="60"/>
      <c r="P259" s="60"/>
      <c r="Q259" s="60"/>
      <c r="R259" s="60"/>
      <c r="S259" s="60"/>
      <c r="T259" s="60"/>
    </row>
    <row r="260" spans="14:20" s="11" customFormat="1" ht="13.15">
      <c r="N260" s="60"/>
      <c r="O260" s="60"/>
      <c r="P260" s="60"/>
      <c r="Q260" s="60"/>
      <c r="R260" s="60"/>
      <c r="S260" s="60"/>
      <c r="T260" s="60"/>
    </row>
    <row r="261" spans="14:20" s="11" customFormat="1" ht="13.15">
      <c r="N261" s="60"/>
      <c r="O261" s="60"/>
      <c r="P261" s="60"/>
      <c r="Q261" s="60"/>
      <c r="R261" s="60"/>
      <c r="S261" s="60"/>
      <c r="T261" s="60"/>
    </row>
    <row r="262" spans="14:20" s="11" customFormat="1" ht="13.15">
      <c r="N262" s="60"/>
      <c r="O262" s="60"/>
      <c r="P262" s="60"/>
      <c r="Q262" s="60"/>
      <c r="R262" s="60"/>
      <c r="S262" s="60"/>
      <c r="T262" s="60"/>
    </row>
    <row r="263" spans="14:20" s="11" customFormat="1" ht="13.15">
      <c r="N263" s="60"/>
      <c r="O263" s="60"/>
      <c r="P263" s="60"/>
      <c r="Q263" s="60"/>
      <c r="R263" s="60"/>
      <c r="S263" s="60"/>
      <c r="T263" s="60"/>
    </row>
    <row r="264" spans="14:20" s="11" customFormat="1" ht="13.15">
      <c r="N264" s="60"/>
      <c r="O264" s="60"/>
      <c r="P264" s="60"/>
      <c r="Q264" s="60"/>
      <c r="R264" s="60"/>
      <c r="S264" s="60"/>
      <c r="T264" s="60"/>
    </row>
    <row r="265" spans="14:20" s="11" customFormat="1" ht="13.15">
      <c r="N265" s="60"/>
      <c r="O265" s="60"/>
      <c r="P265" s="60"/>
      <c r="Q265" s="60"/>
      <c r="R265" s="60"/>
      <c r="S265" s="60"/>
      <c r="T265" s="60"/>
    </row>
    <row r="266" spans="14:20" s="11" customFormat="1" ht="13.15">
      <c r="N266" s="60"/>
      <c r="O266" s="60"/>
      <c r="P266" s="60"/>
      <c r="Q266" s="60"/>
      <c r="R266" s="60"/>
      <c r="S266" s="60"/>
      <c r="T266" s="60"/>
    </row>
    <row r="267" spans="14:20" s="11" customFormat="1" ht="13.15">
      <c r="N267" s="60"/>
      <c r="O267" s="60"/>
      <c r="P267" s="60"/>
      <c r="Q267" s="60"/>
      <c r="R267" s="60"/>
      <c r="S267" s="60"/>
      <c r="T267" s="60"/>
    </row>
    <row r="268" spans="14:20" s="11" customFormat="1" ht="13.15">
      <c r="N268" s="60"/>
      <c r="O268" s="60"/>
      <c r="P268" s="60"/>
      <c r="Q268" s="60"/>
      <c r="R268" s="60"/>
      <c r="S268" s="60"/>
      <c r="T268" s="60"/>
    </row>
    <row r="269" spans="14:20" s="11" customFormat="1" ht="13.15">
      <c r="N269" s="60"/>
      <c r="O269" s="60"/>
      <c r="P269" s="60"/>
      <c r="Q269" s="60"/>
      <c r="R269" s="60"/>
      <c r="S269" s="60"/>
      <c r="T269" s="60"/>
    </row>
    <row r="270" spans="14:20" s="11" customFormat="1" ht="13.15">
      <c r="N270" s="60"/>
      <c r="O270" s="60"/>
      <c r="P270" s="60"/>
      <c r="Q270" s="60"/>
      <c r="R270" s="60"/>
      <c r="S270" s="60"/>
      <c r="T270" s="60"/>
    </row>
    <row r="271" spans="14:20" s="11" customFormat="1" ht="13.15">
      <c r="N271" s="60"/>
      <c r="O271" s="60"/>
      <c r="P271" s="60"/>
      <c r="Q271" s="60"/>
      <c r="R271" s="60"/>
      <c r="S271" s="60"/>
      <c r="T271" s="60"/>
    </row>
    <row r="272" spans="14:20" s="11" customFormat="1" ht="13.15">
      <c r="N272" s="60"/>
      <c r="O272" s="60"/>
      <c r="P272" s="60"/>
      <c r="Q272" s="60"/>
      <c r="R272" s="60"/>
      <c r="S272" s="60"/>
      <c r="T272" s="60"/>
    </row>
    <row r="273" spans="14:20" s="11" customFormat="1" ht="13.15">
      <c r="N273" s="60"/>
      <c r="O273" s="60"/>
      <c r="P273" s="60"/>
      <c r="Q273" s="60"/>
      <c r="R273" s="60"/>
      <c r="S273" s="60"/>
      <c r="T273" s="60"/>
    </row>
    <row r="274" spans="14:20" s="11" customFormat="1" ht="13.15">
      <c r="N274" s="60"/>
      <c r="O274" s="60"/>
      <c r="P274" s="60"/>
      <c r="Q274" s="60"/>
      <c r="R274" s="60"/>
      <c r="S274" s="60"/>
      <c r="T274" s="60"/>
    </row>
    <row r="275" spans="14:20" s="11" customFormat="1" ht="13.15">
      <c r="N275" s="60"/>
      <c r="O275" s="60"/>
      <c r="P275" s="60"/>
      <c r="Q275" s="60"/>
      <c r="R275" s="60"/>
      <c r="S275" s="60"/>
      <c r="T275" s="60"/>
    </row>
    <row r="276" spans="14:20" s="11" customFormat="1" ht="13.15">
      <c r="N276" s="60"/>
      <c r="O276" s="60"/>
      <c r="P276" s="60"/>
      <c r="Q276" s="60"/>
      <c r="R276" s="60"/>
      <c r="S276" s="60"/>
      <c r="T276" s="60"/>
    </row>
    <row r="277" spans="14:20" s="11" customFormat="1" ht="13.15">
      <c r="N277" s="60"/>
      <c r="O277" s="60"/>
      <c r="P277" s="60"/>
      <c r="Q277" s="60"/>
      <c r="R277" s="60"/>
      <c r="S277" s="60"/>
      <c r="T277" s="60"/>
    </row>
    <row r="278" spans="14:20" s="11" customFormat="1" ht="13.15">
      <c r="N278" s="60"/>
      <c r="O278" s="60"/>
      <c r="P278" s="60"/>
      <c r="Q278" s="60"/>
      <c r="R278" s="60"/>
      <c r="S278" s="60"/>
      <c r="T278" s="60"/>
    </row>
    <row r="279" spans="14:20" s="11" customFormat="1" ht="13.15">
      <c r="N279" s="60"/>
      <c r="O279" s="60"/>
      <c r="P279" s="60"/>
      <c r="Q279" s="60"/>
      <c r="R279" s="60"/>
      <c r="S279" s="60"/>
      <c r="T279" s="60"/>
    </row>
    <row r="280" spans="14:20" s="11" customFormat="1" ht="13.15">
      <c r="N280" s="60"/>
      <c r="O280" s="60"/>
      <c r="P280" s="60"/>
      <c r="Q280" s="60"/>
      <c r="R280" s="60"/>
      <c r="S280" s="60"/>
      <c r="T280" s="60"/>
    </row>
    <row r="281" spans="14:20" s="11" customFormat="1" ht="13.15">
      <c r="N281" s="60"/>
      <c r="O281" s="60"/>
      <c r="P281" s="60"/>
      <c r="Q281" s="60"/>
      <c r="R281" s="60"/>
      <c r="S281" s="60"/>
      <c r="T281" s="60"/>
    </row>
    <row r="282" spans="14:20" s="11" customFormat="1" ht="13.15">
      <c r="N282" s="60"/>
      <c r="O282" s="60"/>
      <c r="P282" s="60"/>
      <c r="Q282" s="60"/>
      <c r="R282" s="60"/>
      <c r="S282" s="60"/>
      <c r="T282" s="60"/>
    </row>
    <row r="283" spans="14:20" s="11" customFormat="1" ht="13.15">
      <c r="N283" s="60"/>
      <c r="O283" s="60"/>
      <c r="P283" s="60"/>
      <c r="Q283" s="60"/>
      <c r="R283" s="60"/>
      <c r="S283" s="60"/>
      <c r="T283" s="60"/>
    </row>
    <row r="284" spans="14:20" s="11" customFormat="1" ht="13.15">
      <c r="N284" s="60"/>
      <c r="O284" s="60"/>
      <c r="P284" s="60"/>
      <c r="Q284" s="60"/>
      <c r="R284" s="60"/>
      <c r="S284" s="60"/>
      <c r="T284" s="60"/>
    </row>
    <row r="285" spans="14:20" s="11" customFormat="1" ht="13.15">
      <c r="N285" s="60"/>
      <c r="O285" s="60"/>
      <c r="P285" s="60"/>
      <c r="Q285" s="60"/>
      <c r="R285" s="60"/>
      <c r="S285" s="60"/>
      <c r="T285" s="60"/>
    </row>
    <row r="286" spans="14:20" s="11" customFormat="1" ht="13.15">
      <c r="N286" s="60"/>
      <c r="O286" s="60"/>
      <c r="P286" s="60"/>
      <c r="Q286" s="60"/>
      <c r="R286" s="60"/>
      <c r="S286" s="60"/>
      <c r="T286" s="60"/>
    </row>
    <row r="287" spans="14:20" s="11" customFormat="1" ht="13.15">
      <c r="N287" s="60"/>
      <c r="O287" s="60"/>
      <c r="P287" s="60"/>
      <c r="Q287" s="60"/>
      <c r="R287" s="60"/>
      <c r="S287" s="60"/>
      <c r="T287" s="60"/>
    </row>
    <row r="288" spans="14:20" s="11" customFormat="1" ht="13.15">
      <c r="N288" s="60"/>
      <c r="O288" s="60"/>
      <c r="P288" s="60"/>
      <c r="Q288" s="60"/>
      <c r="R288" s="60"/>
      <c r="S288" s="60"/>
      <c r="T288" s="60"/>
    </row>
    <row r="289" spans="14:20" s="11" customFormat="1" ht="13.15">
      <c r="N289" s="60"/>
      <c r="O289" s="60"/>
      <c r="P289" s="60"/>
      <c r="Q289" s="60"/>
      <c r="R289" s="60"/>
      <c r="S289" s="60"/>
      <c r="T289" s="60"/>
    </row>
    <row r="290" spans="14:20" s="11" customFormat="1" ht="13.15">
      <c r="N290" s="60"/>
      <c r="O290" s="60"/>
      <c r="P290" s="60"/>
      <c r="Q290" s="60"/>
      <c r="R290" s="60"/>
      <c r="S290" s="60"/>
      <c r="T290" s="60"/>
    </row>
    <row r="291" spans="14:20" s="11" customFormat="1" ht="13.15">
      <c r="N291" s="60"/>
      <c r="O291" s="60"/>
      <c r="P291" s="60"/>
      <c r="Q291" s="60"/>
      <c r="R291" s="60"/>
      <c r="S291" s="60"/>
      <c r="T291" s="60"/>
    </row>
    <row r="292" spans="14:20" s="11" customFormat="1" ht="13.15">
      <c r="N292" s="60"/>
      <c r="O292" s="60"/>
      <c r="P292" s="60"/>
      <c r="Q292" s="60"/>
      <c r="R292" s="60"/>
      <c r="S292" s="60"/>
      <c r="T292" s="60"/>
    </row>
    <row r="293" spans="14:20" s="11" customFormat="1" ht="13.15">
      <c r="N293" s="60"/>
      <c r="O293" s="60"/>
      <c r="P293" s="60"/>
      <c r="Q293" s="60"/>
      <c r="R293" s="60"/>
      <c r="S293" s="60"/>
      <c r="T293" s="60"/>
    </row>
    <row r="294" spans="14:20" s="11" customFormat="1" ht="13.15">
      <c r="N294" s="60"/>
      <c r="O294" s="60"/>
      <c r="P294" s="60"/>
      <c r="Q294" s="60"/>
      <c r="R294" s="60"/>
      <c r="S294" s="60"/>
      <c r="T294" s="60"/>
    </row>
    <row r="295" spans="14:20" s="11" customFormat="1" ht="13.15">
      <c r="N295" s="60"/>
      <c r="O295" s="60"/>
      <c r="P295" s="60"/>
      <c r="Q295" s="60"/>
      <c r="R295" s="60"/>
      <c r="S295" s="60"/>
      <c r="T295" s="60"/>
    </row>
    <row r="296" spans="14:20" s="11" customFormat="1" ht="13.15">
      <c r="N296" s="60"/>
      <c r="O296" s="60"/>
      <c r="P296" s="60"/>
      <c r="Q296" s="60"/>
      <c r="R296" s="60"/>
      <c r="S296" s="60"/>
      <c r="T296" s="60"/>
    </row>
    <row r="297" spans="14:20" s="11" customFormat="1" ht="13.15">
      <c r="N297" s="60"/>
      <c r="O297" s="60"/>
      <c r="P297" s="60"/>
      <c r="Q297" s="60"/>
      <c r="R297" s="60"/>
      <c r="S297" s="60"/>
      <c r="T297" s="60"/>
    </row>
    <row r="298" spans="14:20" s="11" customFormat="1" ht="13.15">
      <c r="N298" s="60"/>
      <c r="O298" s="60"/>
      <c r="P298" s="60"/>
      <c r="Q298" s="60"/>
      <c r="R298" s="60"/>
      <c r="S298" s="60"/>
      <c r="T298" s="60"/>
    </row>
    <row r="299" spans="14:20" s="11" customFormat="1" ht="13.15">
      <c r="N299" s="60"/>
      <c r="O299" s="60"/>
      <c r="P299" s="60"/>
      <c r="Q299" s="60"/>
      <c r="R299" s="60"/>
      <c r="S299" s="60"/>
      <c r="T299" s="60"/>
    </row>
    <row r="300" spans="14:20" s="11" customFormat="1" ht="13.15">
      <c r="N300" s="60"/>
      <c r="O300" s="60"/>
      <c r="P300" s="60"/>
      <c r="Q300" s="60"/>
      <c r="R300" s="60"/>
      <c r="S300" s="60"/>
      <c r="T300" s="60"/>
    </row>
    <row r="301" spans="14:20" s="11" customFormat="1" ht="13.15">
      <c r="N301" s="60"/>
      <c r="O301" s="60"/>
      <c r="P301" s="60"/>
      <c r="Q301" s="60"/>
      <c r="R301" s="60"/>
      <c r="S301" s="60"/>
      <c r="T301" s="60"/>
    </row>
    <row r="302" spans="14:20" s="11" customFormat="1" ht="13.15">
      <c r="N302" s="60"/>
      <c r="O302" s="60"/>
      <c r="P302" s="60"/>
      <c r="Q302" s="60"/>
      <c r="R302" s="60"/>
      <c r="S302" s="60"/>
      <c r="T302" s="60"/>
    </row>
    <row r="303" spans="14:20" s="11" customFormat="1" ht="13.15">
      <c r="N303" s="60"/>
      <c r="O303" s="60"/>
      <c r="P303" s="60"/>
      <c r="Q303" s="60"/>
      <c r="R303" s="60"/>
      <c r="S303" s="60"/>
      <c r="T303" s="60"/>
    </row>
    <row r="304" spans="14:20" s="11" customFormat="1" ht="13.15">
      <c r="N304" s="60"/>
      <c r="O304" s="60"/>
      <c r="P304" s="60"/>
      <c r="Q304" s="60"/>
      <c r="R304" s="60"/>
      <c r="S304" s="60"/>
      <c r="T304" s="60"/>
    </row>
    <row r="305" spans="14:20" s="11" customFormat="1" ht="13.15">
      <c r="N305" s="60"/>
      <c r="O305" s="60"/>
      <c r="P305" s="60"/>
      <c r="Q305" s="60"/>
      <c r="R305" s="60"/>
      <c r="S305" s="60"/>
      <c r="T305" s="60"/>
    </row>
    <row r="306" spans="14:20" s="11" customFormat="1" ht="13.15">
      <c r="N306" s="60"/>
      <c r="O306" s="60"/>
      <c r="P306" s="60"/>
      <c r="Q306" s="60"/>
      <c r="R306" s="60"/>
      <c r="S306" s="60"/>
      <c r="T306" s="60"/>
    </row>
    <row r="307" spans="14:20" s="11" customFormat="1" ht="13.15">
      <c r="N307" s="60"/>
      <c r="O307" s="60"/>
      <c r="P307" s="60"/>
      <c r="Q307" s="60"/>
      <c r="R307" s="60"/>
      <c r="S307" s="60"/>
      <c r="T307" s="60"/>
    </row>
    <row r="308" spans="14:20" s="11" customFormat="1" ht="13.15">
      <c r="N308" s="60"/>
      <c r="O308" s="60"/>
      <c r="P308" s="60"/>
      <c r="Q308" s="60"/>
      <c r="R308" s="60"/>
      <c r="S308" s="60"/>
      <c r="T308" s="60"/>
    </row>
    <row r="309" spans="14:20" s="11" customFormat="1" ht="13.15">
      <c r="N309" s="60"/>
      <c r="O309" s="60"/>
      <c r="P309" s="60"/>
      <c r="Q309" s="60"/>
      <c r="R309" s="60"/>
      <c r="S309" s="60"/>
      <c r="T309" s="60"/>
    </row>
    <row r="310" spans="14:20" s="11" customFormat="1" ht="13.15">
      <c r="N310" s="60"/>
      <c r="O310" s="60"/>
      <c r="P310" s="60"/>
      <c r="Q310" s="60"/>
      <c r="R310" s="60"/>
      <c r="S310" s="60"/>
      <c r="T310" s="60"/>
    </row>
    <row r="311" spans="14:20" s="11" customFormat="1" ht="13.15">
      <c r="N311" s="60"/>
      <c r="O311" s="60"/>
      <c r="P311" s="60"/>
      <c r="Q311" s="60"/>
      <c r="R311" s="60"/>
      <c r="S311" s="60"/>
      <c r="T311" s="60"/>
    </row>
    <row r="312" spans="14:20" s="11" customFormat="1" ht="13.15">
      <c r="N312" s="60"/>
      <c r="O312" s="60"/>
      <c r="P312" s="60"/>
      <c r="Q312" s="60"/>
      <c r="R312" s="60"/>
      <c r="S312" s="60"/>
      <c r="T312" s="60"/>
    </row>
    <row r="313" spans="14:20" s="11" customFormat="1" ht="13.15">
      <c r="N313" s="60"/>
      <c r="O313" s="60"/>
      <c r="P313" s="60"/>
      <c r="Q313" s="60"/>
      <c r="R313" s="60"/>
      <c r="S313" s="60"/>
      <c r="T313" s="60"/>
    </row>
    <row r="314" spans="14:20" s="11" customFormat="1" ht="13.15">
      <c r="N314" s="60"/>
      <c r="O314" s="60"/>
      <c r="P314" s="60"/>
      <c r="Q314" s="60"/>
      <c r="R314" s="60"/>
      <c r="S314" s="60"/>
      <c r="T314" s="60"/>
    </row>
    <row r="315" spans="14:20" s="11" customFormat="1" ht="13.15">
      <c r="N315" s="60"/>
      <c r="O315" s="60"/>
      <c r="P315" s="60"/>
      <c r="Q315" s="60"/>
      <c r="R315" s="60"/>
      <c r="S315" s="60"/>
      <c r="T315" s="60"/>
    </row>
    <row r="316" spans="14:20" s="11" customFormat="1" ht="13.15">
      <c r="N316" s="60"/>
      <c r="O316" s="60"/>
      <c r="P316" s="60"/>
      <c r="Q316" s="60"/>
      <c r="R316" s="60"/>
      <c r="S316" s="60"/>
      <c r="T316" s="60"/>
    </row>
    <row r="317" spans="14:20" s="11" customFormat="1" ht="13.15">
      <c r="N317" s="60"/>
      <c r="O317" s="60"/>
      <c r="P317" s="60"/>
      <c r="Q317" s="60"/>
      <c r="R317" s="60"/>
      <c r="S317" s="60"/>
      <c r="T317" s="60"/>
    </row>
    <row r="318" spans="14:20" s="11" customFormat="1" ht="13.15">
      <c r="N318" s="60"/>
      <c r="O318" s="60"/>
      <c r="P318" s="60"/>
      <c r="Q318" s="60"/>
      <c r="R318" s="60"/>
      <c r="S318" s="60"/>
      <c r="T318" s="60"/>
    </row>
    <row r="319" spans="14:20" s="11" customFormat="1" ht="13.15">
      <c r="N319" s="60"/>
      <c r="O319" s="60"/>
      <c r="P319" s="60"/>
      <c r="Q319" s="60"/>
      <c r="R319" s="60"/>
      <c r="S319" s="60"/>
      <c r="T319" s="60"/>
    </row>
    <row r="320" spans="14:20" s="11" customFormat="1" ht="13.15">
      <c r="N320" s="60"/>
      <c r="O320" s="60"/>
      <c r="P320" s="60"/>
      <c r="Q320" s="60"/>
      <c r="R320" s="60"/>
      <c r="S320" s="60"/>
      <c r="T320" s="60"/>
    </row>
    <row r="321" spans="14:20" s="11" customFormat="1" ht="13.15">
      <c r="N321" s="60"/>
      <c r="O321" s="60"/>
      <c r="P321" s="60"/>
      <c r="Q321" s="60"/>
      <c r="R321" s="60"/>
      <c r="S321" s="60"/>
      <c r="T321" s="60"/>
    </row>
    <row r="322" spans="14:20" s="11" customFormat="1" ht="13.15">
      <c r="N322" s="60"/>
      <c r="O322" s="60"/>
      <c r="P322" s="60"/>
      <c r="Q322" s="60"/>
      <c r="R322" s="60"/>
      <c r="S322" s="60"/>
      <c r="T322" s="60"/>
    </row>
    <row r="323" spans="14:20" s="11" customFormat="1" ht="13.15">
      <c r="N323" s="60"/>
      <c r="O323" s="60"/>
      <c r="P323" s="60"/>
      <c r="Q323" s="60"/>
      <c r="R323" s="60"/>
      <c r="S323" s="60"/>
      <c r="T323" s="60"/>
    </row>
    <row r="324" spans="14:20" s="11" customFormat="1" ht="13.15">
      <c r="N324" s="60"/>
      <c r="O324" s="60"/>
      <c r="P324" s="60"/>
      <c r="Q324" s="60"/>
      <c r="R324" s="60"/>
      <c r="S324" s="60"/>
      <c r="T324" s="60"/>
    </row>
    <row r="325" spans="14:20" s="11" customFormat="1" ht="13.15">
      <c r="N325" s="60"/>
      <c r="O325" s="60"/>
      <c r="P325" s="60"/>
      <c r="Q325" s="60"/>
      <c r="R325" s="60"/>
      <c r="S325" s="60"/>
      <c r="T325" s="60"/>
    </row>
    <row r="326" spans="14:20" s="11" customFormat="1" ht="13.15">
      <c r="N326" s="60"/>
      <c r="O326" s="60"/>
      <c r="P326" s="60"/>
      <c r="Q326" s="60"/>
      <c r="R326" s="60"/>
      <c r="S326" s="60"/>
      <c r="T326" s="60"/>
    </row>
    <row r="327" spans="14:20" s="11" customFormat="1" ht="13.15">
      <c r="N327" s="60"/>
      <c r="O327" s="60"/>
      <c r="P327" s="60"/>
      <c r="Q327" s="60"/>
      <c r="R327" s="60"/>
      <c r="S327" s="60"/>
      <c r="T327" s="60"/>
    </row>
    <row r="328" spans="14:20" s="11" customFormat="1" ht="13.15">
      <c r="N328" s="60"/>
      <c r="O328" s="60"/>
      <c r="P328" s="60"/>
      <c r="Q328" s="60"/>
      <c r="R328" s="60"/>
      <c r="S328" s="60"/>
      <c r="T328" s="60"/>
    </row>
    <row r="329" spans="14:20" s="11" customFormat="1" ht="13.15">
      <c r="N329" s="60"/>
      <c r="O329" s="60"/>
      <c r="P329" s="60"/>
      <c r="Q329" s="60"/>
      <c r="R329" s="60"/>
      <c r="S329" s="60"/>
      <c r="T329" s="60"/>
    </row>
    <row r="330" spans="14:20" s="11" customFormat="1" ht="13.15">
      <c r="N330" s="60"/>
      <c r="O330" s="60"/>
      <c r="P330" s="60"/>
      <c r="Q330" s="60"/>
      <c r="R330" s="60"/>
      <c r="S330" s="60"/>
      <c r="T330" s="60"/>
    </row>
    <row r="331" spans="14:20" s="11" customFormat="1" ht="13.15">
      <c r="N331" s="60"/>
      <c r="O331" s="60"/>
      <c r="P331" s="60"/>
      <c r="Q331" s="60"/>
      <c r="R331" s="60"/>
      <c r="S331" s="60"/>
      <c r="T331" s="60"/>
    </row>
    <row r="332" spans="14:20" s="11" customFormat="1" ht="13.15">
      <c r="N332" s="60"/>
      <c r="O332" s="60"/>
      <c r="P332" s="60"/>
      <c r="Q332" s="60"/>
      <c r="R332" s="60"/>
      <c r="S332" s="60"/>
      <c r="T332" s="60"/>
    </row>
    <row r="333" spans="14:20" s="11" customFormat="1" ht="13.15">
      <c r="N333" s="60"/>
      <c r="O333" s="60"/>
      <c r="P333" s="60"/>
      <c r="Q333" s="60"/>
      <c r="R333" s="60"/>
      <c r="S333" s="60"/>
      <c r="T333" s="60"/>
    </row>
    <row r="334" spans="14:20" s="11" customFormat="1" ht="13.15">
      <c r="N334" s="60"/>
      <c r="O334" s="60"/>
      <c r="P334" s="60"/>
      <c r="Q334" s="60"/>
      <c r="R334" s="60"/>
      <c r="S334" s="60"/>
      <c r="T334" s="60"/>
    </row>
    <row r="335" spans="14:20" s="11" customFormat="1" ht="13.15">
      <c r="N335" s="60"/>
      <c r="O335" s="60"/>
      <c r="P335" s="60"/>
      <c r="Q335" s="60"/>
      <c r="R335" s="60"/>
      <c r="S335" s="60"/>
      <c r="T335" s="60"/>
    </row>
    <row r="336" spans="14:20" s="11" customFormat="1" ht="13.15">
      <c r="N336" s="60"/>
      <c r="O336" s="60"/>
      <c r="P336" s="60"/>
      <c r="Q336" s="60"/>
      <c r="R336" s="60"/>
      <c r="S336" s="60"/>
      <c r="T336" s="60"/>
    </row>
    <row r="337" spans="14:20" s="11" customFormat="1" ht="13.15">
      <c r="N337" s="60"/>
      <c r="O337" s="60"/>
      <c r="P337" s="60"/>
      <c r="Q337" s="60"/>
      <c r="R337" s="60"/>
      <c r="S337" s="60"/>
      <c r="T337" s="60"/>
    </row>
    <row r="338" spans="14:20" s="11" customFormat="1" ht="13.15">
      <c r="N338" s="60"/>
      <c r="O338" s="60"/>
      <c r="P338" s="60"/>
      <c r="Q338" s="60"/>
      <c r="R338" s="60"/>
      <c r="S338" s="60"/>
      <c r="T338" s="60"/>
    </row>
    <row r="339" spans="14:20" s="11" customFormat="1" ht="13.15">
      <c r="N339" s="60"/>
      <c r="O339" s="60"/>
      <c r="P339" s="60"/>
      <c r="Q339" s="60"/>
      <c r="R339" s="60"/>
      <c r="S339" s="60"/>
      <c r="T339" s="60"/>
    </row>
    <row r="340" spans="14:20" s="11" customFormat="1" ht="13.15">
      <c r="N340" s="60"/>
      <c r="O340" s="60"/>
      <c r="P340" s="60"/>
      <c r="Q340" s="60"/>
      <c r="R340" s="60"/>
      <c r="S340" s="60"/>
      <c r="T340" s="60"/>
    </row>
    <row r="341" spans="14:20" s="11" customFormat="1" ht="13.15">
      <c r="N341" s="60"/>
      <c r="O341" s="60"/>
      <c r="P341" s="60"/>
      <c r="Q341" s="60"/>
      <c r="R341" s="60"/>
      <c r="S341" s="60"/>
      <c r="T341" s="60"/>
    </row>
    <row r="342" spans="14:20" s="11" customFormat="1" ht="13.15">
      <c r="N342" s="60"/>
      <c r="O342" s="60"/>
      <c r="P342" s="60"/>
      <c r="Q342" s="60"/>
      <c r="R342" s="60"/>
      <c r="S342" s="60"/>
      <c r="T342" s="60"/>
    </row>
    <row r="343" spans="14:20" s="11" customFormat="1" ht="13.15">
      <c r="N343" s="60"/>
      <c r="O343" s="60"/>
      <c r="P343" s="60"/>
      <c r="Q343" s="60"/>
      <c r="R343" s="60"/>
      <c r="S343" s="60"/>
      <c r="T343" s="60"/>
    </row>
    <row r="344" spans="14:20" s="11" customFormat="1" ht="13.15">
      <c r="N344" s="60"/>
      <c r="O344" s="60"/>
      <c r="P344" s="60"/>
      <c r="Q344" s="60"/>
      <c r="R344" s="60"/>
      <c r="S344" s="60"/>
      <c r="T344" s="60"/>
    </row>
    <row r="345" spans="14:20" s="11" customFormat="1" ht="13.15">
      <c r="N345" s="60"/>
      <c r="O345" s="60"/>
      <c r="P345" s="60"/>
      <c r="Q345" s="60"/>
      <c r="R345" s="60"/>
      <c r="S345" s="60"/>
      <c r="T345" s="60"/>
    </row>
    <row r="346" spans="14:20" s="11" customFormat="1" ht="13.15">
      <c r="N346" s="60"/>
      <c r="O346" s="60"/>
      <c r="P346" s="60"/>
      <c r="Q346" s="60"/>
      <c r="R346" s="60"/>
      <c r="S346" s="60"/>
      <c r="T346" s="60"/>
    </row>
    <row r="347" spans="14:20" s="11" customFormat="1" ht="13.15">
      <c r="N347" s="60"/>
      <c r="O347" s="60"/>
      <c r="P347" s="60"/>
      <c r="Q347" s="60"/>
      <c r="R347" s="60"/>
      <c r="S347" s="60"/>
      <c r="T347" s="60"/>
    </row>
    <row r="348" spans="14:20" s="11" customFormat="1" ht="13.15">
      <c r="N348" s="60"/>
      <c r="O348" s="60"/>
      <c r="P348" s="60"/>
      <c r="Q348" s="60"/>
      <c r="R348" s="60"/>
      <c r="S348" s="60"/>
      <c r="T348" s="60"/>
    </row>
    <row r="349" spans="14:20" s="11" customFormat="1" ht="13.15">
      <c r="N349" s="60"/>
      <c r="O349" s="60"/>
      <c r="P349" s="60"/>
      <c r="Q349" s="60"/>
      <c r="R349" s="60"/>
      <c r="S349" s="60"/>
      <c r="T349" s="60"/>
    </row>
    <row r="350" spans="14:20" s="11" customFormat="1" ht="13.15">
      <c r="N350" s="60"/>
      <c r="O350" s="60"/>
      <c r="P350" s="60"/>
      <c r="Q350" s="60"/>
      <c r="R350" s="60"/>
      <c r="S350" s="60"/>
      <c r="T350" s="60"/>
    </row>
    <row r="351" spans="14:20" s="11" customFormat="1" ht="13.15">
      <c r="N351" s="60"/>
      <c r="O351" s="60"/>
      <c r="P351" s="60"/>
      <c r="Q351" s="60"/>
      <c r="R351" s="60"/>
      <c r="S351" s="60"/>
      <c r="T351" s="60"/>
    </row>
    <row r="352" spans="14:20" s="11" customFormat="1" ht="13.15">
      <c r="N352" s="60"/>
      <c r="O352" s="60"/>
      <c r="P352" s="60"/>
      <c r="Q352" s="60"/>
      <c r="R352" s="60"/>
      <c r="S352" s="60"/>
      <c r="T352" s="60"/>
    </row>
    <row r="353" spans="14:20" s="11" customFormat="1" ht="13.15">
      <c r="N353" s="60"/>
      <c r="O353" s="60"/>
      <c r="P353" s="60"/>
      <c r="Q353" s="60"/>
      <c r="R353" s="60"/>
      <c r="S353" s="60"/>
      <c r="T353" s="60"/>
    </row>
    <row r="354" spans="14:20" s="11" customFormat="1" ht="13.15">
      <c r="N354" s="60"/>
      <c r="O354" s="60"/>
      <c r="P354" s="60"/>
      <c r="Q354" s="60"/>
      <c r="R354" s="60"/>
      <c r="S354" s="60"/>
      <c r="T354" s="60"/>
    </row>
    <row r="355" spans="14:20" s="11" customFormat="1" ht="13.15">
      <c r="N355" s="60"/>
      <c r="O355" s="60"/>
      <c r="P355" s="60"/>
      <c r="Q355" s="60"/>
      <c r="R355" s="60"/>
      <c r="S355" s="60"/>
      <c r="T355" s="60"/>
    </row>
    <row r="356" spans="14:20" s="11" customFormat="1" ht="13.15">
      <c r="N356" s="60"/>
      <c r="O356" s="60"/>
      <c r="P356" s="60"/>
      <c r="Q356" s="60"/>
      <c r="R356" s="60"/>
      <c r="S356" s="60"/>
      <c r="T356" s="60"/>
    </row>
    <row r="357" spans="14:20" s="11" customFormat="1" ht="13.15">
      <c r="N357" s="60"/>
      <c r="O357" s="60"/>
      <c r="P357" s="60"/>
      <c r="Q357" s="60"/>
      <c r="R357" s="60"/>
      <c r="S357" s="60"/>
      <c r="T357" s="60"/>
    </row>
    <row r="358" spans="14:20" s="11" customFormat="1" ht="13.15">
      <c r="N358" s="60"/>
      <c r="O358" s="60"/>
      <c r="P358" s="60"/>
      <c r="Q358" s="60"/>
      <c r="R358" s="60"/>
      <c r="S358" s="60"/>
      <c r="T358" s="60"/>
    </row>
    <row r="359" spans="14:20" s="11" customFormat="1" ht="13.15">
      <c r="N359" s="60"/>
      <c r="O359" s="60"/>
      <c r="P359" s="60"/>
      <c r="Q359" s="60"/>
      <c r="R359" s="60"/>
      <c r="S359" s="60"/>
      <c r="T359" s="60"/>
    </row>
    <row r="360" spans="14:20" s="11" customFormat="1" ht="13.15">
      <c r="N360" s="60"/>
      <c r="O360" s="60"/>
      <c r="P360" s="60"/>
      <c r="Q360" s="60"/>
      <c r="R360" s="60"/>
      <c r="S360" s="60"/>
      <c r="T360" s="60"/>
    </row>
    <row r="361" spans="14:20" s="11" customFormat="1" ht="13.15">
      <c r="N361" s="60"/>
      <c r="O361" s="60"/>
      <c r="P361" s="60"/>
      <c r="Q361" s="60"/>
      <c r="R361" s="60"/>
      <c r="S361" s="60"/>
      <c r="T361" s="60"/>
    </row>
    <row r="362" spans="14:20" s="11" customFormat="1" ht="13.15">
      <c r="N362" s="60"/>
      <c r="O362" s="60"/>
      <c r="P362" s="60"/>
      <c r="Q362" s="60"/>
      <c r="R362" s="60"/>
      <c r="S362" s="60"/>
      <c r="T362" s="60"/>
    </row>
    <row r="363" spans="14:20" s="11" customFormat="1" ht="13.15">
      <c r="N363" s="60"/>
      <c r="O363" s="60"/>
      <c r="P363" s="60"/>
      <c r="Q363" s="60"/>
      <c r="R363" s="60"/>
      <c r="S363" s="60"/>
      <c r="T363" s="60"/>
    </row>
    <row r="364" spans="14:20" s="11" customFormat="1" ht="13.15">
      <c r="N364" s="60"/>
      <c r="O364" s="60"/>
      <c r="P364" s="60"/>
      <c r="Q364" s="60"/>
      <c r="R364" s="60"/>
      <c r="S364" s="60"/>
      <c r="T364" s="60"/>
    </row>
    <row r="365" spans="14:20" s="11" customFormat="1" ht="13.15">
      <c r="N365" s="60"/>
      <c r="O365" s="60"/>
      <c r="P365" s="60"/>
      <c r="Q365" s="60"/>
      <c r="R365" s="60"/>
      <c r="S365" s="60"/>
      <c r="T365" s="60"/>
    </row>
    <row r="366" spans="14:20" s="11" customFormat="1" ht="13.15">
      <c r="N366" s="60"/>
      <c r="O366" s="60"/>
      <c r="P366" s="60"/>
      <c r="Q366" s="60"/>
      <c r="R366" s="60"/>
      <c r="S366" s="60"/>
      <c r="T366" s="60"/>
    </row>
    <row r="367" spans="14:20" s="11" customFormat="1" ht="13.15">
      <c r="N367" s="60"/>
      <c r="O367" s="60"/>
      <c r="P367" s="60"/>
      <c r="Q367" s="60"/>
      <c r="R367" s="60"/>
      <c r="S367" s="60"/>
      <c r="T367" s="60"/>
    </row>
    <row r="368" spans="14:20" s="11" customFormat="1" ht="13.15">
      <c r="N368" s="60"/>
      <c r="O368" s="60"/>
      <c r="P368" s="60"/>
      <c r="Q368" s="60"/>
      <c r="R368" s="60"/>
      <c r="S368" s="60"/>
      <c r="T368" s="60"/>
    </row>
    <row r="369" spans="14:20" s="11" customFormat="1" ht="13.15">
      <c r="N369" s="60"/>
      <c r="O369" s="60"/>
      <c r="P369" s="60"/>
      <c r="Q369" s="60"/>
      <c r="R369" s="60"/>
      <c r="S369" s="60"/>
      <c r="T369" s="60"/>
    </row>
    <row r="370" spans="14:20" s="11" customFormat="1" ht="13.15">
      <c r="N370" s="60"/>
      <c r="O370" s="60"/>
      <c r="P370" s="60"/>
      <c r="Q370" s="60"/>
      <c r="R370" s="60"/>
      <c r="S370" s="60"/>
      <c r="T370" s="60"/>
    </row>
    <row r="371" spans="14:20" s="11" customFormat="1" ht="13.15">
      <c r="N371" s="60"/>
      <c r="O371" s="60"/>
      <c r="P371" s="60"/>
      <c r="Q371" s="60"/>
      <c r="R371" s="60"/>
      <c r="S371" s="60"/>
      <c r="T371" s="60"/>
    </row>
    <row r="372" spans="14:20" s="11" customFormat="1" ht="13.15">
      <c r="N372" s="60"/>
      <c r="O372" s="60"/>
      <c r="P372" s="60"/>
      <c r="Q372" s="60"/>
      <c r="R372" s="60"/>
      <c r="S372" s="60"/>
      <c r="T372" s="60"/>
    </row>
    <row r="373" spans="14:20" s="11" customFormat="1" ht="13.15">
      <c r="N373" s="60"/>
      <c r="O373" s="60"/>
      <c r="P373" s="60"/>
      <c r="Q373" s="60"/>
      <c r="R373" s="60"/>
      <c r="S373" s="60"/>
      <c r="T373" s="60"/>
    </row>
    <row r="374" spans="14:20" s="11" customFormat="1" ht="13.15">
      <c r="N374" s="60"/>
      <c r="O374" s="60"/>
      <c r="P374" s="60"/>
      <c r="Q374" s="60"/>
      <c r="R374" s="60"/>
      <c r="S374" s="60"/>
      <c r="T374" s="60"/>
    </row>
    <row r="375" spans="14:20" s="11" customFormat="1" ht="13.15">
      <c r="N375" s="60"/>
      <c r="O375" s="60"/>
      <c r="P375" s="60"/>
      <c r="Q375" s="60"/>
      <c r="R375" s="60"/>
      <c r="S375" s="60"/>
      <c r="T375" s="60"/>
    </row>
    <row r="376" spans="14:20" s="11" customFormat="1" ht="13.15">
      <c r="N376" s="60"/>
      <c r="O376" s="60"/>
      <c r="P376" s="60"/>
      <c r="Q376" s="60"/>
      <c r="R376" s="60"/>
      <c r="S376" s="60"/>
      <c r="T376" s="60"/>
    </row>
    <row r="377" spans="14:20" s="11" customFormat="1" ht="13.15">
      <c r="N377" s="60"/>
      <c r="O377" s="60"/>
      <c r="P377" s="60"/>
      <c r="Q377" s="60"/>
      <c r="R377" s="60"/>
      <c r="S377" s="60"/>
      <c r="T377" s="60"/>
    </row>
    <row r="378" spans="14:20" s="11" customFormat="1" ht="13.15">
      <c r="N378" s="60"/>
      <c r="O378" s="60"/>
      <c r="P378" s="60"/>
      <c r="Q378" s="60"/>
      <c r="R378" s="60"/>
      <c r="S378" s="60"/>
      <c r="T378" s="60"/>
    </row>
    <row r="379" spans="14:20" s="11" customFormat="1" ht="13.15">
      <c r="N379" s="60"/>
      <c r="O379" s="60"/>
      <c r="P379" s="60"/>
      <c r="Q379" s="60"/>
      <c r="R379" s="60"/>
      <c r="S379" s="60"/>
      <c r="T379" s="60"/>
    </row>
    <row r="380" spans="14:20" s="11" customFormat="1" ht="13.15">
      <c r="N380" s="60"/>
      <c r="O380" s="60"/>
      <c r="P380" s="60"/>
      <c r="Q380" s="60"/>
      <c r="R380" s="60"/>
      <c r="S380" s="60"/>
      <c r="T380" s="60"/>
    </row>
    <row r="381" spans="14:20" s="11" customFormat="1" ht="13.15">
      <c r="N381" s="60"/>
      <c r="O381" s="60"/>
      <c r="P381" s="60"/>
      <c r="Q381" s="60"/>
      <c r="R381" s="60"/>
      <c r="S381" s="60"/>
      <c r="T381" s="60"/>
    </row>
    <row r="382" spans="14:20" s="11" customFormat="1" ht="13.15">
      <c r="N382" s="60"/>
      <c r="O382" s="60"/>
      <c r="P382" s="60"/>
      <c r="Q382" s="60"/>
      <c r="R382" s="60"/>
      <c r="S382" s="60"/>
      <c r="T382" s="60"/>
    </row>
    <row r="383" spans="14:20" s="11" customFormat="1" ht="13.15">
      <c r="N383" s="60"/>
      <c r="O383" s="60"/>
      <c r="P383" s="60"/>
      <c r="Q383" s="60"/>
      <c r="R383" s="60"/>
      <c r="S383" s="60"/>
      <c r="T383" s="60"/>
    </row>
    <row r="384" spans="14:20" s="11" customFormat="1" ht="13.15">
      <c r="N384" s="60"/>
      <c r="O384" s="60"/>
      <c r="P384" s="60"/>
      <c r="Q384" s="60"/>
      <c r="R384" s="60"/>
      <c r="S384" s="60"/>
      <c r="T384" s="60"/>
    </row>
    <row r="385" spans="14:20" s="11" customFormat="1" ht="13.15">
      <c r="N385" s="60"/>
      <c r="O385" s="60"/>
      <c r="P385" s="60"/>
      <c r="Q385" s="60"/>
      <c r="R385" s="60"/>
      <c r="S385" s="60"/>
      <c r="T385" s="60"/>
    </row>
    <row r="386" spans="14:20" s="11" customFormat="1" ht="13.15">
      <c r="N386" s="60"/>
      <c r="O386" s="60"/>
      <c r="P386" s="60"/>
      <c r="Q386" s="60"/>
      <c r="R386" s="60"/>
      <c r="S386" s="60"/>
      <c r="T386" s="60"/>
    </row>
    <row r="387" spans="14:20" s="11" customFormat="1" ht="13.15">
      <c r="N387" s="60"/>
      <c r="O387" s="60"/>
      <c r="P387" s="60"/>
      <c r="Q387" s="60"/>
      <c r="R387" s="60"/>
      <c r="S387" s="60"/>
      <c r="T387" s="60"/>
    </row>
    <row r="388" spans="14:20" s="11" customFormat="1" ht="13.15">
      <c r="N388" s="60"/>
      <c r="O388" s="60"/>
      <c r="P388" s="60"/>
      <c r="Q388" s="60"/>
      <c r="R388" s="60"/>
      <c r="S388" s="60"/>
      <c r="T388" s="60"/>
    </row>
    <row r="389" spans="14:20" s="11" customFormat="1" ht="13.15">
      <c r="N389" s="60"/>
      <c r="O389" s="60"/>
      <c r="P389" s="60"/>
      <c r="Q389" s="60"/>
      <c r="R389" s="60"/>
      <c r="S389" s="60"/>
      <c r="T389" s="60"/>
    </row>
    <row r="390" spans="14:20" s="11" customFormat="1" ht="13.15">
      <c r="N390" s="60"/>
      <c r="O390" s="60"/>
      <c r="P390" s="60"/>
      <c r="Q390" s="60"/>
      <c r="R390" s="60"/>
      <c r="S390" s="60"/>
      <c r="T390" s="60"/>
    </row>
    <row r="391" spans="14:20" s="11" customFormat="1" ht="13.15">
      <c r="N391" s="60"/>
      <c r="O391" s="60"/>
      <c r="P391" s="60"/>
      <c r="Q391" s="60"/>
      <c r="R391" s="60"/>
      <c r="S391" s="60"/>
      <c r="T391" s="60"/>
    </row>
    <row r="392" spans="14:20" s="11" customFormat="1" ht="13.15">
      <c r="N392" s="60"/>
      <c r="O392" s="60"/>
      <c r="P392" s="60"/>
      <c r="Q392" s="60"/>
      <c r="R392" s="60"/>
      <c r="S392" s="60"/>
      <c r="T392" s="60"/>
    </row>
    <row r="393" spans="14:20" s="11" customFormat="1" ht="13.15">
      <c r="N393" s="60"/>
      <c r="O393" s="60"/>
      <c r="P393" s="60"/>
      <c r="Q393" s="60"/>
      <c r="R393" s="60"/>
      <c r="S393" s="60"/>
      <c r="T393" s="60"/>
    </row>
    <row r="394" spans="14:20" s="11" customFormat="1" ht="13.15">
      <c r="N394" s="60"/>
      <c r="O394" s="60"/>
      <c r="P394" s="60"/>
      <c r="Q394" s="60"/>
      <c r="R394" s="60"/>
      <c r="S394" s="60"/>
      <c r="T394" s="60"/>
    </row>
    <row r="395" spans="14:20" s="11" customFormat="1" ht="13.15">
      <c r="N395" s="60"/>
      <c r="O395" s="60"/>
      <c r="P395" s="60"/>
      <c r="Q395" s="60"/>
      <c r="R395" s="60"/>
      <c r="S395" s="60"/>
      <c r="T395" s="60"/>
    </row>
    <row r="396" spans="14:20" s="11" customFormat="1" ht="13.15">
      <c r="N396" s="60"/>
      <c r="O396" s="60"/>
      <c r="P396" s="60"/>
      <c r="Q396" s="60"/>
      <c r="R396" s="60"/>
      <c r="S396" s="60"/>
      <c r="T396" s="60"/>
    </row>
    <row r="397" spans="14:20" s="11" customFormat="1" ht="13.15">
      <c r="N397" s="60"/>
      <c r="O397" s="60"/>
      <c r="P397" s="60"/>
      <c r="Q397" s="60"/>
      <c r="R397" s="60"/>
      <c r="S397" s="60"/>
      <c r="T397" s="60"/>
    </row>
    <row r="398" spans="14:20" s="11" customFormat="1" ht="13.15">
      <c r="N398" s="60"/>
      <c r="O398" s="60"/>
      <c r="P398" s="60"/>
      <c r="Q398" s="60"/>
      <c r="R398" s="60"/>
      <c r="S398" s="60"/>
      <c r="T398" s="60"/>
    </row>
    <row r="399" spans="14:20" s="11" customFormat="1" ht="13.15">
      <c r="N399" s="60"/>
      <c r="O399" s="60"/>
      <c r="P399" s="60"/>
      <c r="Q399" s="60"/>
      <c r="R399" s="60"/>
      <c r="S399" s="60"/>
      <c r="T399" s="60"/>
    </row>
    <row r="400" spans="14:20" s="11" customFormat="1" ht="13.15">
      <c r="N400" s="60"/>
      <c r="O400" s="60"/>
      <c r="P400" s="60"/>
      <c r="Q400" s="60"/>
      <c r="R400" s="60"/>
      <c r="S400" s="60"/>
      <c r="T400" s="60"/>
    </row>
    <row r="401" spans="14:20" s="11" customFormat="1" ht="13.15">
      <c r="N401" s="60"/>
      <c r="O401" s="60"/>
      <c r="P401" s="60"/>
      <c r="Q401" s="60"/>
      <c r="R401" s="60"/>
      <c r="S401" s="60"/>
      <c r="T401" s="60"/>
    </row>
    <row r="402" spans="14:20" s="11" customFormat="1" ht="13.15">
      <c r="N402" s="60"/>
      <c r="O402" s="60"/>
      <c r="P402" s="60"/>
      <c r="Q402" s="60"/>
      <c r="R402" s="60"/>
      <c r="S402" s="60"/>
      <c r="T402" s="60"/>
    </row>
    <row r="403" spans="14:20" s="11" customFormat="1" ht="13.15">
      <c r="N403" s="60"/>
      <c r="O403" s="60"/>
      <c r="P403" s="60"/>
      <c r="Q403" s="60"/>
      <c r="R403" s="60"/>
      <c r="S403" s="60"/>
      <c r="T403" s="60"/>
    </row>
    <row r="404" spans="14:20" s="11" customFormat="1" ht="13.15">
      <c r="N404" s="60"/>
      <c r="O404" s="60"/>
      <c r="P404" s="60"/>
      <c r="Q404" s="60"/>
      <c r="R404" s="60"/>
      <c r="S404" s="60"/>
      <c r="T404" s="60"/>
    </row>
    <row r="405" spans="14:20" s="11" customFormat="1" ht="13.15">
      <c r="N405" s="60"/>
      <c r="O405" s="60"/>
      <c r="P405" s="60"/>
      <c r="Q405" s="60"/>
      <c r="R405" s="60"/>
      <c r="S405" s="60"/>
      <c r="T405" s="60"/>
    </row>
    <row r="406" spans="14:20" s="11" customFormat="1" ht="13.15">
      <c r="N406" s="60"/>
      <c r="O406" s="60"/>
      <c r="P406" s="60"/>
      <c r="Q406" s="60"/>
      <c r="R406" s="60"/>
      <c r="S406" s="60"/>
      <c r="T406" s="60"/>
    </row>
    <row r="407" spans="14:20" s="11" customFormat="1" ht="13.15">
      <c r="N407" s="60"/>
      <c r="O407" s="60"/>
      <c r="P407" s="60"/>
      <c r="Q407" s="60"/>
      <c r="R407" s="60"/>
      <c r="S407" s="60"/>
      <c r="T407" s="60"/>
    </row>
    <row r="408" spans="14:20" s="11" customFormat="1" ht="13.15">
      <c r="N408" s="60"/>
      <c r="O408" s="60"/>
      <c r="P408" s="60"/>
      <c r="Q408" s="60"/>
      <c r="R408" s="60"/>
      <c r="S408" s="60"/>
      <c r="T408" s="60"/>
    </row>
    <row r="409" spans="14:20" s="11" customFormat="1" ht="13.15">
      <c r="N409" s="60"/>
      <c r="O409" s="60"/>
      <c r="P409" s="60"/>
      <c r="Q409" s="60"/>
      <c r="R409" s="60"/>
      <c r="S409" s="60"/>
      <c r="T409" s="60"/>
    </row>
    <row r="410" spans="14:20" s="11" customFormat="1" ht="13.15">
      <c r="N410" s="60"/>
      <c r="O410" s="60"/>
      <c r="P410" s="60"/>
      <c r="Q410" s="60"/>
      <c r="R410" s="60"/>
      <c r="S410" s="60"/>
      <c r="T410" s="60"/>
    </row>
    <row r="411" spans="14:20" s="11" customFormat="1" ht="13.15">
      <c r="N411" s="60"/>
      <c r="O411" s="60"/>
      <c r="P411" s="60"/>
      <c r="Q411" s="60"/>
      <c r="R411" s="60"/>
      <c r="S411" s="60"/>
      <c r="T411" s="60"/>
    </row>
    <row r="412" spans="14:20" s="11" customFormat="1" ht="13.15">
      <c r="N412" s="60"/>
      <c r="O412" s="60"/>
      <c r="P412" s="60"/>
      <c r="Q412" s="60"/>
      <c r="R412" s="60"/>
      <c r="S412" s="60"/>
      <c r="T412" s="60"/>
    </row>
    <row r="413" spans="14:20" s="11" customFormat="1" ht="13.15">
      <c r="N413" s="60"/>
      <c r="O413" s="60"/>
      <c r="P413" s="60"/>
      <c r="Q413" s="60"/>
      <c r="R413" s="60"/>
      <c r="S413" s="60"/>
      <c r="T413" s="60"/>
    </row>
    <row r="414" spans="14:20" s="11" customFormat="1" ht="13.15">
      <c r="N414" s="60"/>
      <c r="O414" s="60"/>
      <c r="P414" s="60"/>
      <c r="Q414" s="60"/>
      <c r="R414" s="60"/>
      <c r="S414" s="60"/>
      <c r="T414" s="60"/>
    </row>
    <row r="415" spans="14:20" s="11" customFormat="1" ht="13.15">
      <c r="N415" s="60"/>
      <c r="O415" s="60"/>
      <c r="P415" s="60"/>
      <c r="Q415" s="60"/>
      <c r="R415" s="60"/>
      <c r="S415" s="60"/>
      <c r="T415" s="60"/>
    </row>
    <row r="416" spans="14:20" s="11" customFormat="1" ht="13.15">
      <c r="N416" s="60"/>
      <c r="O416" s="60"/>
      <c r="P416" s="60"/>
      <c r="Q416" s="60"/>
      <c r="R416" s="60"/>
      <c r="S416" s="60"/>
      <c r="T416" s="60"/>
    </row>
    <row r="417" spans="14:20" s="11" customFormat="1" ht="13.15">
      <c r="N417" s="60"/>
      <c r="O417" s="60"/>
      <c r="P417" s="60"/>
      <c r="Q417" s="60"/>
      <c r="R417" s="60"/>
      <c r="S417" s="60"/>
      <c r="T417" s="60"/>
    </row>
    <row r="418" spans="14:20" s="11" customFormat="1" ht="13.15">
      <c r="N418" s="60"/>
      <c r="O418" s="60"/>
      <c r="P418" s="60"/>
      <c r="Q418" s="60"/>
      <c r="R418" s="60"/>
      <c r="S418" s="60"/>
      <c r="T418" s="60"/>
    </row>
    <row r="419" spans="14:20" s="11" customFormat="1" ht="13.15">
      <c r="N419" s="60"/>
      <c r="O419" s="60"/>
      <c r="P419" s="60"/>
      <c r="Q419" s="60"/>
      <c r="R419" s="60"/>
      <c r="S419" s="60"/>
      <c r="T419" s="60"/>
    </row>
    <row r="420" spans="14:20" s="11" customFormat="1" ht="13.15">
      <c r="N420" s="60"/>
      <c r="O420" s="60"/>
      <c r="P420" s="60"/>
      <c r="Q420" s="60"/>
      <c r="R420" s="60"/>
      <c r="S420" s="60"/>
      <c r="T420" s="60"/>
    </row>
    <row r="421" spans="14:20" s="11" customFormat="1" ht="13.15">
      <c r="N421" s="60"/>
      <c r="O421" s="60"/>
      <c r="P421" s="60"/>
      <c r="Q421" s="60"/>
      <c r="R421" s="60"/>
      <c r="S421" s="60"/>
      <c r="T421" s="60"/>
    </row>
    <row r="422" spans="14:20" s="11" customFormat="1" ht="13.15">
      <c r="N422" s="60"/>
      <c r="O422" s="60"/>
      <c r="P422" s="60"/>
      <c r="Q422" s="60"/>
      <c r="R422" s="60"/>
      <c r="S422" s="60"/>
      <c r="T422" s="60"/>
    </row>
    <row r="423" spans="14:20" s="11" customFormat="1" ht="13.15">
      <c r="N423" s="60"/>
      <c r="O423" s="60"/>
      <c r="P423" s="60"/>
      <c r="Q423" s="60"/>
      <c r="R423" s="60"/>
      <c r="S423" s="60"/>
      <c r="T423" s="60"/>
    </row>
    <row r="424" spans="14:20" s="11" customFormat="1" ht="13.15">
      <c r="N424" s="60"/>
      <c r="O424" s="60"/>
      <c r="P424" s="60"/>
      <c r="Q424" s="60"/>
      <c r="R424" s="60"/>
      <c r="S424" s="60"/>
      <c r="T424" s="60"/>
    </row>
    <row r="425" spans="14:20" s="11" customFormat="1" ht="13.15">
      <c r="N425" s="60"/>
      <c r="O425" s="60"/>
      <c r="P425" s="60"/>
      <c r="Q425" s="60"/>
      <c r="R425" s="60"/>
      <c r="S425" s="60"/>
      <c r="T425" s="60"/>
    </row>
    <row r="426" spans="14:20" s="11" customFormat="1" ht="13.15">
      <c r="N426" s="60"/>
      <c r="O426" s="60"/>
      <c r="P426" s="60"/>
      <c r="Q426" s="60"/>
      <c r="R426" s="60"/>
      <c r="S426" s="60"/>
      <c r="T426" s="60"/>
    </row>
    <row r="427" spans="14:20" s="11" customFormat="1" ht="13.15">
      <c r="N427" s="60"/>
      <c r="O427" s="60"/>
      <c r="P427" s="60"/>
      <c r="Q427" s="60"/>
      <c r="R427" s="60"/>
      <c r="S427" s="60"/>
      <c r="T427" s="60"/>
    </row>
    <row r="428" spans="14:20" s="11" customFormat="1" ht="13.15">
      <c r="N428" s="60"/>
      <c r="O428" s="60"/>
      <c r="P428" s="60"/>
      <c r="Q428" s="60"/>
      <c r="R428" s="60"/>
      <c r="S428" s="60"/>
      <c r="T428" s="60"/>
    </row>
    <row r="429" spans="14:20" s="11" customFormat="1" ht="13.15">
      <c r="N429" s="60"/>
      <c r="O429" s="60"/>
      <c r="P429" s="60"/>
      <c r="Q429" s="60"/>
      <c r="R429" s="60"/>
      <c r="S429" s="60"/>
      <c r="T429" s="60"/>
    </row>
    <row r="430" spans="14:20" s="11" customFormat="1" ht="13.15">
      <c r="N430" s="60"/>
      <c r="O430" s="60"/>
      <c r="P430" s="60"/>
      <c r="Q430" s="60"/>
      <c r="R430" s="60"/>
      <c r="S430" s="60"/>
      <c r="T430" s="60"/>
    </row>
    <row r="431" spans="14:20" s="11" customFormat="1" ht="13.15">
      <c r="N431" s="60"/>
      <c r="O431" s="60"/>
      <c r="P431" s="60"/>
      <c r="Q431" s="60"/>
      <c r="R431" s="60"/>
      <c r="S431" s="60"/>
      <c r="T431" s="60"/>
    </row>
    <row r="432" spans="14:20" s="11" customFormat="1" ht="13.15">
      <c r="N432" s="60"/>
      <c r="O432" s="60"/>
      <c r="P432" s="60"/>
      <c r="Q432" s="60"/>
      <c r="R432" s="60"/>
      <c r="S432" s="60"/>
      <c r="T432" s="60"/>
    </row>
    <row r="433" spans="14:20" s="11" customFormat="1" ht="13.15">
      <c r="N433" s="60"/>
      <c r="O433" s="60"/>
      <c r="P433" s="60"/>
      <c r="Q433" s="60"/>
      <c r="R433" s="60"/>
      <c r="S433" s="60"/>
      <c r="T433" s="60"/>
    </row>
    <row r="434" spans="14:20" s="11" customFormat="1" ht="13.15">
      <c r="N434" s="60"/>
      <c r="O434" s="60"/>
      <c r="P434" s="60"/>
      <c r="Q434" s="60"/>
      <c r="R434" s="60"/>
      <c r="S434" s="60"/>
      <c r="T434" s="60"/>
    </row>
    <row r="435" spans="14:20" s="11" customFormat="1" ht="13.15">
      <c r="N435" s="60"/>
      <c r="O435" s="60"/>
      <c r="P435" s="60"/>
      <c r="Q435" s="60"/>
      <c r="R435" s="60"/>
      <c r="S435" s="60"/>
      <c r="T435" s="60"/>
    </row>
    <row r="436" spans="14:20" s="11" customFormat="1" ht="13.15">
      <c r="N436" s="60"/>
      <c r="O436" s="60"/>
      <c r="P436" s="60"/>
      <c r="Q436" s="60"/>
      <c r="R436" s="60"/>
      <c r="S436" s="60"/>
      <c r="T436" s="60"/>
    </row>
    <row r="437" spans="14:20" s="11" customFormat="1" ht="13.15">
      <c r="N437" s="60"/>
      <c r="O437" s="60"/>
      <c r="P437" s="60"/>
      <c r="Q437" s="60"/>
      <c r="R437" s="60"/>
      <c r="S437" s="60"/>
      <c r="T437" s="60"/>
    </row>
    <row r="438" spans="14:20" s="11" customFormat="1" ht="13.15">
      <c r="N438" s="60"/>
      <c r="O438" s="60"/>
      <c r="P438" s="60"/>
      <c r="Q438" s="60"/>
      <c r="R438" s="60"/>
      <c r="S438" s="60"/>
      <c r="T438" s="60"/>
    </row>
    <row r="439" spans="14:20" s="11" customFormat="1" ht="13.15">
      <c r="N439" s="60"/>
      <c r="O439" s="60"/>
      <c r="P439" s="60"/>
      <c r="Q439" s="60"/>
      <c r="R439" s="60"/>
      <c r="S439" s="60"/>
      <c r="T439" s="60"/>
    </row>
    <row r="440" spans="14:20" s="11" customFormat="1" ht="13.15">
      <c r="N440" s="60"/>
      <c r="O440" s="60"/>
      <c r="P440" s="60"/>
      <c r="Q440" s="60"/>
      <c r="R440" s="60"/>
      <c r="S440" s="60"/>
      <c r="T440" s="60"/>
    </row>
    <row r="441" spans="14:20" s="11" customFormat="1" ht="13.15">
      <c r="N441" s="60"/>
      <c r="O441" s="60"/>
      <c r="P441" s="60"/>
      <c r="Q441" s="60"/>
      <c r="R441" s="60"/>
      <c r="S441" s="60"/>
      <c r="T441" s="60"/>
    </row>
    <row r="442" spans="14:20" s="11" customFormat="1" ht="13.15">
      <c r="N442" s="60"/>
      <c r="O442" s="60"/>
      <c r="P442" s="60"/>
      <c r="Q442" s="60"/>
      <c r="R442" s="60"/>
      <c r="S442" s="60"/>
      <c r="T442" s="60"/>
    </row>
    <row r="443" spans="14:20" s="11" customFormat="1" ht="13.15">
      <c r="N443" s="60"/>
      <c r="O443" s="60"/>
      <c r="P443" s="60"/>
      <c r="Q443" s="60"/>
      <c r="R443" s="60"/>
      <c r="S443" s="60"/>
      <c r="T443" s="60"/>
    </row>
    <row r="444" spans="14:20" s="11" customFormat="1" ht="13.15">
      <c r="N444" s="60"/>
      <c r="O444" s="60"/>
      <c r="P444" s="60"/>
      <c r="Q444" s="60"/>
      <c r="R444" s="60"/>
      <c r="S444" s="60"/>
      <c r="T444" s="60"/>
    </row>
    <row r="445" spans="14:20" s="11" customFormat="1" ht="13.15">
      <c r="N445" s="60"/>
      <c r="O445" s="60"/>
      <c r="P445" s="60"/>
      <c r="Q445" s="60"/>
      <c r="R445" s="60"/>
      <c r="S445" s="60"/>
      <c r="T445" s="60"/>
    </row>
    <row r="446" spans="14:20" s="11" customFormat="1" ht="13.15">
      <c r="N446" s="60"/>
      <c r="O446" s="60"/>
      <c r="P446" s="60"/>
      <c r="Q446" s="60"/>
      <c r="R446" s="60"/>
      <c r="S446" s="60"/>
      <c r="T446" s="60"/>
    </row>
    <row r="447" spans="14:20" s="11" customFormat="1" ht="13.15">
      <c r="N447" s="60"/>
      <c r="O447" s="60"/>
      <c r="P447" s="60"/>
      <c r="Q447" s="60"/>
      <c r="R447" s="60"/>
      <c r="S447" s="60"/>
      <c r="T447" s="60"/>
    </row>
    <row r="448" spans="14:20" s="11" customFormat="1" ht="13.15">
      <c r="N448" s="60"/>
      <c r="O448" s="60"/>
      <c r="P448" s="60"/>
      <c r="Q448" s="60"/>
      <c r="R448" s="60"/>
      <c r="S448" s="60"/>
      <c r="T448" s="60"/>
    </row>
    <row r="449" spans="14:20" s="11" customFormat="1" ht="13.15">
      <c r="N449" s="60"/>
      <c r="O449" s="60"/>
      <c r="P449" s="60"/>
      <c r="Q449" s="60"/>
      <c r="R449" s="60"/>
      <c r="S449" s="60"/>
      <c r="T449" s="60"/>
    </row>
    <row r="450" spans="14:20" s="11" customFormat="1" ht="13.15">
      <c r="N450" s="60"/>
      <c r="O450" s="60"/>
      <c r="P450" s="60"/>
      <c r="Q450" s="60"/>
      <c r="R450" s="60"/>
      <c r="S450" s="60"/>
      <c r="T450" s="60"/>
    </row>
    <row r="451" spans="14:20" s="11" customFormat="1" ht="13.15">
      <c r="N451" s="60"/>
      <c r="O451" s="60"/>
      <c r="P451" s="60"/>
      <c r="Q451" s="60"/>
      <c r="R451" s="60"/>
      <c r="S451" s="60"/>
      <c r="T451" s="60"/>
    </row>
    <row r="452" spans="14:20" s="11" customFormat="1" ht="13.15">
      <c r="N452" s="60"/>
      <c r="O452" s="60"/>
      <c r="P452" s="60"/>
      <c r="Q452" s="60"/>
      <c r="R452" s="60"/>
      <c r="S452" s="60"/>
      <c r="T452" s="60"/>
    </row>
    <row r="453" spans="14:20" s="11" customFormat="1" ht="13.15">
      <c r="N453" s="60"/>
      <c r="O453" s="60"/>
      <c r="P453" s="60"/>
      <c r="Q453" s="60"/>
      <c r="R453" s="60"/>
      <c r="S453" s="60"/>
      <c r="T453" s="60"/>
    </row>
    <row r="454" spans="14:20" s="11" customFormat="1" ht="13.15">
      <c r="N454" s="60"/>
      <c r="O454" s="60"/>
      <c r="P454" s="60"/>
      <c r="Q454" s="60"/>
      <c r="R454" s="60"/>
      <c r="S454" s="60"/>
      <c r="T454" s="60"/>
    </row>
    <row r="455" spans="14:20" s="11" customFormat="1" ht="13.15">
      <c r="N455" s="60"/>
      <c r="O455" s="60"/>
      <c r="P455" s="60"/>
      <c r="Q455" s="60"/>
      <c r="R455" s="60"/>
      <c r="S455" s="60"/>
      <c r="T455" s="60"/>
    </row>
    <row r="456" spans="14:20" s="11" customFormat="1" ht="13.15">
      <c r="N456" s="60"/>
      <c r="O456" s="60"/>
      <c r="P456" s="60"/>
      <c r="Q456" s="60"/>
      <c r="R456" s="60"/>
      <c r="S456" s="60"/>
      <c r="T456" s="60"/>
    </row>
    <row r="457" spans="14:20" s="11" customFormat="1" ht="13.15">
      <c r="N457" s="60"/>
      <c r="O457" s="60"/>
      <c r="P457" s="60"/>
      <c r="Q457" s="60"/>
      <c r="R457" s="60"/>
      <c r="S457" s="60"/>
      <c r="T457" s="60"/>
    </row>
    <row r="458" spans="14:20" s="11" customFormat="1" ht="13.15">
      <c r="N458" s="60"/>
      <c r="O458" s="60"/>
      <c r="P458" s="60"/>
      <c r="Q458" s="60"/>
      <c r="R458" s="60"/>
      <c r="S458" s="60"/>
      <c r="T458" s="60"/>
    </row>
    <row r="459" spans="14:20" s="11" customFormat="1" ht="13.15">
      <c r="N459" s="60"/>
      <c r="O459" s="60"/>
      <c r="P459" s="60"/>
      <c r="Q459" s="60"/>
      <c r="R459" s="60"/>
      <c r="S459" s="60"/>
      <c r="T459" s="60"/>
    </row>
    <row r="460" spans="14:20" s="11" customFormat="1" ht="13.15">
      <c r="N460" s="60"/>
      <c r="O460" s="60"/>
      <c r="P460" s="60"/>
      <c r="Q460" s="60"/>
      <c r="R460" s="60"/>
      <c r="S460" s="60"/>
      <c r="T460" s="60"/>
    </row>
    <row r="461" spans="14:20" s="11" customFormat="1" ht="13.15">
      <c r="N461" s="60"/>
      <c r="O461" s="60"/>
      <c r="P461" s="60"/>
      <c r="Q461" s="60"/>
      <c r="R461" s="60"/>
      <c r="S461" s="60"/>
      <c r="T461" s="60"/>
    </row>
    <row r="462" spans="14:20" s="11" customFormat="1" ht="13.15">
      <c r="N462" s="60"/>
      <c r="O462" s="60"/>
      <c r="P462" s="60"/>
      <c r="Q462" s="60"/>
      <c r="R462" s="60"/>
      <c r="S462" s="60"/>
      <c r="T462" s="60"/>
    </row>
    <row r="463" spans="14:20" s="11" customFormat="1" ht="13.15">
      <c r="N463" s="60"/>
      <c r="O463" s="60"/>
      <c r="P463" s="60"/>
      <c r="Q463" s="60"/>
      <c r="R463" s="60"/>
      <c r="S463" s="60"/>
      <c r="T463" s="60"/>
    </row>
    <row r="464" spans="14:20" s="11" customFormat="1" ht="13.15">
      <c r="N464" s="60"/>
      <c r="O464" s="60"/>
      <c r="P464" s="60"/>
      <c r="Q464" s="60"/>
      <c r="R464" s="60"/>
      <c r="S464" s="60"/>
      <c r="T464" s="60"/>
    </row>
    <row r="465" spans="14:20" s="11" customFormat="1" ht="13.15">
      <c r="N465" s="60"/>
      <c r="O465" s="60"/>
      <c r="P465" s="60"/>
      <c r="Q465" s="60"/>
      <c r="R465" s="60"/>
      <c r="S465" s="60"/>
      <c r="T465" s="60"/>
    </row>
    <row r="466" spans="14:20" s="11" customFormat="1" ht="13.15">
      <c r="N466" s="60"/>
      <c r="O466" s="60"/>
      <c r="P466" s="60"/>
      <c r="Q466" s="60"/>
      <c r="R466" s="60"/>
      <c r="S466" s="60"/>
      <c r="T466" s="60"/>
    </row>
    <row r="467" spans="14:20" s="11" customFormat="1" ht="13.15">
      <c r="N467" s="60"/>
      <c r="O467" s="60"/>
      <c r="P467" s="60"/>
      <c r="Q467" s="60"/>
      <c r="R467" s="60"/>
      <c r="S467" s="60"/>
      <c r="T467" s="60"/>
    </row>
    <row r="468" spans="14:20" s="11" customFormat="1" ht="13.15">
      <c r="N468" s="60"/>
      <c r="O468" s="60"/>
      <c r="P468" s="60"/>
      <c r="Q468" s="60"/>
      <c r="R468" s="60"/>
      <c r="S468" s="60"/>
      <c r="T468" s="60"/>
    </row>
    <row r="469" spans="14:20" s="11" customFormat="1" ht="13.15">
      <c r="N469" s="60"/>
      <c r="O469" s="60"/>
      <c r="P469" s="60"/>
      <c r="Q469" s="60"/>
      <c r="R469" s="60"/>
      <c r="S469" s="60"/>
      <c r="T469" s="60"/>
    </row>
    <row r="470" spans="14:20" s="11" customFormat="1" ht="13.15">
      <c r="N470" s="60"/>
      <c r="O470" s="60"/>
      <c r="P470" s="60"/>
      <c r="Q470" s="60"/>
      <c r="R470" s="60"/>
      <c r="S470" s="60"/>
      <c r="T470" s="60"/>
    </row>
    <row r="471" spans="14:20" s="11" customFormat="1" ht="13.15">
      <c r="N471" s="60"/>
      <c r="O471" s="60"/>
      <c r="P471" s="60"/>
      <c r="Q471" s="60"/>
      <c r="R471" s="60"/>
      <c r="S471" s="60"/>
      <c r="T471" s="60"/>
    </row>
    <row r="472" spans="14:20" s="11" customFormat="1" ht="13.15">
      <c r="N472" s="60"/>
      <c r="O472" s="60"/>
      <c r="P472" s="60"/>
      <c r="Q472" s="60"/>
      <c r="R472" s="60"/>
      <c r="S472" s="60"/>
      <c r="T472" s="60"/>
    </row>
    <row r="473" spans="14:20" s="11" customFormat="1" ht="13.15">
      <c r="N473" s="60"/>
      <c r="O473" s="60"/>
      <c r="P473" s="60"/>
      <c r="Q473" s="60"/>
      <c r="R473" s="60"/>
      <c r="S473" s="60"/>
      <c r="T473" s="60"/>
    </row>
    <row r="474" spans="14:20" s="11" customFormat="1" ht="13.15">
      <c r="N474" s="60"/>
      <c r="O474" s="60"/>
      <c r="P474" s="60"/>
      <c r="Q474" s="60"/>
      <c r="R474" s="60"/>
      <c r="S474" s="60"/>
      <c r="T474" s="60"/>
    </row>
    <row r="475" spans="14:20" s="11" customFormat="1" ht="13.15">
      <c r="N475" s="60"/>
      <c r="O475" s="60"/>
      <c r="P475" s="60"/>
      <c r="Q475" s="60"/>
      <c r="R475" s="60"/>
      <c r="S475" s="60"/>
      <c r="T475" s="60"/>
    </row>
    <row r="476" spans="14:20" s="11" customFormat="1" ht="13.15">
      <c r="N476" s="60"/>
      <c r="O476" s="60"/>
      <c r="P476" s="60"/>
      <c r="Q476" s="60"/>
      <c r="R476" s="60"/>
      <c r="S476" s="60"/>
      <c r="T476" s="60"/>
    </row>
    <row r="477" spans="14:20" s="11" customFormat="1" ht="13.15">
      <c r="N477" s="60"/>
      <c r="O477" s="60"/>
      <c r="P477" s="60"/>
      <c r="Q477" s="60"/>
      <c r="R477" s="60"/>
      <c r="S477" s="60"/>
      <c r="T477" s="60"/>
    </row>
    <row r="478" spans="14:20" s="11" customFormat="1" ht="13.15">
      <c r="N478" s="60"/>
      <c r="O478" s="60"/>
      <c r="P478" s="60"/>
      <c r="Q478" s="60"/>
      <c r="R478" s="60"/>
      <c r="S478" s="60"/>
      <c r="T478" s="60"/>
    </row>
    <row r="479" spans="14:20" s="11" customFormat="1" ht="13.15">
      <c r="N479" s="60"/>
      <c r="O479" s="60"/>
      <c r="P479" s="60"/>
      <c r="Q479" s="60"/>
      <c r="R479" s="60"/>
      <c r="S479" s="60"/>
      <c r="T479" s="60"/>
    </row>
    <row r="480" spans="14:20" s="11" customFormat="1" ht="13.15">
      <c r="N480" s="60"/>
      <c r="O480" s="60"/>
      <c r="P480" s="60"/>
      <c r="Q480" s="60"/>
      <c r="R480" s="60"/>
      <c r="S480" s="60"/>
      <c r="T480" s="60"/>
    </row>
    <row r="481" spans="14:20" s="11" customFormat="1" ht="13.15">
      <c r="N481" s="60"/>
      <c r="O481" s="60"/>
      <c r="P481" s="60"/>
      <c r="Q481" s="60"/>
      <c r="R481" s="60"/>
      <c r="S481" s="60"/>
      <c r="T481" s="60"/>
    </row>
    <row r="482" spans="14:20" s="11" customFormat="1" ht="13.15">
      <c r="N482" s="60"/>
      <c r="O482" s="60"/>
      <c r="P482" s="60"/>
      <c r="Q482" s="60"/>
      <c r="R482" s="60"/>
      <c r="S482" s="60"/>
      <c r="T482" s="60"/>
    </row>
    <row r="483" spans="14:20" s="11" customFormat="1" ht="13.15">
      <c r="N483" s="60"/>
      <c r="O483" s="60"/>
      <c r="P483" s="60"/>
      <c r="Q483" s="60"/>
      <c r="R483" s="60"/>
      <c r="S483" s="60"/>
      <c r="T483" s="60"/>
    </row>
    <row r="484" spans="14:20" s="11" customFormat="1" ht="13.15">
      <c r="N484" s="60"/>
      <c r="O484" s="60"/>
      <c r="P484" s="60"/>
      <c r="Q484" s="60"/>
      <c r="R484" s="60"/>
      <c r="S484" s="60"/>
      <c r="T484" s="60"/>
    </row>
    <row r="485" spans="14:20" s="11" customFormat="1" ht="13.15">
      <c r="N485" s="60"/>
      <c r="O485" s="60"/>
      <c r="P485" s="60"/>
      <c r="Q485" s="60"/>
      <c r="R485" s="60"/>
      <c r="S485" s="60"/>
      <c r="T485" s="60"/>
    </row>
    <row r="486" spans="14:20" s="11" customFormat="1" ht="13.15">
      <c r="N486" s="60"/>
      <c r="O486" s="60"/>
      <c r="P486" s="60"/>
      <c r="Q486" s="60"/>
      <c r="R486" s="60"/>
      <c r="S486" s="60"/>
      <c r="T486" s="60"/>
    </row>
    <row r="487" spans="14:20" s="11" customFormat="1" ht="13.15">
      <c r="N487" s="60"/>
      <c r="O487" s="60"/>
      <c r="P487" s="60"/>
      <c r="Q487" s="60"/>
      <c r="R487" s="60"/>
      <c r="S487" s="60"/>
      <c r="T487" s="60"/>
    </row>
    <row r="488" spans="14:20" s="11" customFormat="1" ht="13.15">
      <c r="N488" s="60"/>
      <c r="O488" s="60"/>
      <c r="P488" s="60"/>
      <c r="Q488" s="60"/>
      <c r="R488" s="60"/>
      <c r="S488" s="60"/>
      <c r="T488" s="60"/>
    </row>
    <row r="489" spans="14:20" s="11" customFormat="1" ht="13.15">
      <c r="N489" s="60"/>
      <c r="O489" s="60"/>
      <c r="P489" s="60"/>
      <c r="Q489" s="60"/>
      <c r="R489" s="60"/>
      <c r="S489" s="60"/>
      <c r="T489" s="60"/>
    </row>
    <row r="490" spans="14:20" s="11" customFormat="1" ht="13.15">
      <c r="N490" s="60"/>
      <c r="O490" s="60"/>
      <c r="P490" s="60"/>
      <c r="Q490" s="60"/>
      <c r="R490" s="60"/>
      <c r="S490" s="60"/>
      <c r="T490" s="60"/>
    </row>
    <row r="491" spans="14:20" s="11" customFormat="1" ht="13.15">
      <c r="N491" s="60"/>
      <c r="O491" s="60"/>
      <c r="P491" s="60"/>
      <c r="Q491" s="60"/>
      <c r="R491" s="60"/>
      <c r="S491" s="60"/>
      <c r="T491" s="60"/>
    </row>
    <row r="492" spans="14:20" s="11" customFormat="1" ht="13.15">
      <c r="N492" s="60"/>
      <c r="O492" s="60"/>
      <c r="P492" s="60"/>
      <c r="Q492" s="60"/>
      <c r="R492" s="60"/>
      <c r="S492" s="60"/>
      <c r="T492" s="60"/>
    </row>
    <row r="493" spans="14:20" s="11" customFormat="1" ht="13.15">
      <c r="N493" s="60"/>
      <c r="O493" s="60"/>
      <c r="P493" s="60"/>
      <c r="Q493" s="60"/>
      <c r="R493" s="60"/>
      <c r="S493" s="60"/>
      <c r="T493" s="60"/>
    </row>
    <row r="494" spans="14:20" s="11" customFormat="1" ht="13.15">
      <c r="N494" s="60"/>
      <c r="O494" s="60"/>
      <c r="P494" s="60"/>
      <c r="Q494" s="60"/>
      <c r="R494" s="60"/>
      <c r="S494" s="60"/>
      <c r="T494" s="60"/>
    </row>
    <row r="495" spans="14:20" s="11" customFormat="1" ht="13.15">
      <c r="N495" s="60"/>
      <c r="O495" s="60"/>
      <c r="P495" s="60"/>
      <c r="Q495" s="60"/>
      <c r="R495" s="60"/>
      <c r="S495" s="60"/>
      <c r="T495" s="60"/>
    </row>
    <row r="496" spans="14:20" s="11" customFormat="1" ht="13.15">
      <c r="N496" s="60"/>
      <c r="O496" s="60"/>
      <c r="P496" s="60"/>
      <c r="Q496" s="60"/>
      <c r="R496" s="60"/>
      <c r="S496" s="60"/>
      <c r="T496" s="60"/>
    </row>
    <row r="497" spans="14:20" s="11" customFormat="1" ht="13.15">
      <c r="N497" s="60"/>
      <c r="O497" s="60"/>
      <c r="P497" s="60"/>
      <c r="Q497" s="60"/>
      <c r="R497" s="60"/>
      <c r="S497" s="60"/>
      <c r="T497" s="60"/>
    </row>
    <row r="498" spans="14:20" s="11" customFormat="1" ht="13.15">
      <c r="N498" s="60"/>
      <c r="O498" s="60"/>
      <c r="P498" s="60"/>
      <c r="Q498" s="60"/>
      <c r="R498" s="60"/>
      <c r="S498" s="60"/>
      <c r="T498" s="60"/>
    </row>
    <row r="499" spans="14:20" s="11" customFormat="1" ht="13.15">
      <c r="N499" s="60"/>
      <c r="O499" s="60"/>
      <c r="P499" s="60"/>
      <c r="Q499" s="60"/>
      <c r="R499" s="60"/>
      <c r="S499" s="60"/>
      <c r="T499" s="60"/>
    </row>
    <row r="500" spans="14:20" s="11" customFormat="1" ht="13.15">
      <c r="N500" s="60"/>
      <c r="O500" s="60"/>
      <c r="P500" s="60"/>
      <c r="Q500" s="60"/>
      <c r="R500" s="60"/>
      <c r="S500" s="60"/>
      <c r="T500" s="60"/>
    </row>
    <row r="501" spans="14:20" s="11" customFormat="1" ht="13.15">
      <c r="N501" s="60"/>
      <c r="O501" s="60"/>
      <c r="P501" s="60"/>
      <c r="Q501" s="60"/>
      <c r="R501" s="60"/>
      <c r="S501" s="60"/>
      <c r="T501" s="60"/>
    </row>
    <row r="502" spans="14:20" s="11" customFormat="1" ht="13.15">
      <c r="N502" s="60"/>
      <c r="O502" s="60"/>
      <c r="P502" s="60"/>
      <c r="Q502" s="60"/>
      <c r="R502" s="60"/>
      <c r="S502" s="60"/>
      <c r="T502" s="60"/>
    </row>
    <row r="503" spans="14:20" s="11" customFormat="1" ht="13.15">
      <c r="N503" s="60"/>
      <c r="O503" s="60"/>
      <c r="P503" s="60"/>
      <c r="Q503" s="60"/>
      <c r="R503" s="60"/>
      <c r="S503" s="60"/>
      <c r="T503" s="60"/>
    </row>
    <row r="504" spans="14:20" s="11" customFormat="1" ht="13.15">
      <c r="N504" s="60"/>
      <c r="O504" s="60"/>
      <c r="P504" s="60"/>
      <c r="Q504" s="60"/>
      <c r="R504" s="60"/>
      <c r="S504" s="60"/>
      <c r="T504" s="60"/>
    </row>
    <row r="505" spans="14:20" s="11" customFormat="1" ht="13.15">
      <c r="N505" s="60"/>
      <c r="O505" s="60"/>
      <c r="P505" s="60"/>
      <c r="Q505" s="60"/>
      <c r="R505" s="60"/>
      <c r="S505" s="60"/>
      <c r="T505" s="60"/>
    </row>
    <row r="506" spans="14:20" s="11" customFormat="1" ht="13.15">
      <c r="N506" s="60"/>
      <c r="O506" s="60"/>
      <c r="P506" s="60"/>
      <c r="Q506" s="60"/>
      <c r="R506" s="60"/>
      <c r="S506" s="60"/>
      <c r="T506" s="60"/>
    </row>
    <row r="507" spans="14:20" s="11" customFormat="1" ht="13.15">
      <c r="N507" s="60"/>
      <c r="O507" s="60"/>
      <c r="P507" s="60"/>
      <c r="Q507" s="60"/>
      <c r="R507" s="60"/>
      <c r="S507" s="60"/>
      <c r="T507" s="60"/>
    </row>
    <row r="508" spans="14:20" s="11" customFormat="1" ht="13.15">
      <c r="N508" s="60"/>
      <c r="O508" s="60"/>
      <c r="P508" s="60"/>
      <c r="Q508" s="60"/>
      <c r="R508" s="60"/>
      <c r="S508" s="60"/>
      <c r="T508" s="60"/>
    </row>
    <row r="509" spans="14:20" s="11" customFormat="1" ht="13.15">
      <c r="N509" s="60"/>
      <c r="O509" s="60"/>
      <c r="P509" s="60"/>
      <c r="Q509" s="60"/>
      <c r="R509" s="60"/>
      <c r="S509" s="60"/>
      <c r="T509" s="60"/>
    </row>
    <row r="510" spans="14:20" s="11" customFormat="1" ht="13.15">
      <c r="N510" s="60"/>
      <c r="O510" s="60"/>
      <c r="P510" s="60"/>
      <c r="Q510" s="60"/>
      <c r="R510" s="60"/>
      <c r="S510" s="60"/>
      <c r="T510" s="60"/>
    </row>
    <row r="511" spans="14:20" s="11" customFormat="1" ht="13.15">
      <c r="N511" s="60"/>
      <c r="O511" s="60"/>
      <c r="P511" s="60"/>
      <c r="Q511" s="60"/>
      <c r="R511" s="60"/>
      <c r="S511" s="60"/>
      <c r="T511" s="60"/>
    </row>
    <row r="512" spans="14:20" s="11" customFormat="1" ht="13.15">
      <c r="N512" s="60"/>
      <c r="O512" s="60"/>
      <c r="P512" s="60"/>
      <c r="Q512" s="60"/>
      <c r="R512" s="60"/>
      <c r="S512" s="60"/>
      <c r="T512" s="60"/>
    </row>
    <row r="513" spans="14:20" s="11" customFormat="1" ht="13.15">
      <c r="N513" s="60"/>
      <c r="O513" s="60"/>
      <c r="P513" s="60"/>
      <c r="Q513" s="60"/>
      <c r="R513" s="60"/>
      <c r="S513" s="60"/>
      <c r="T513" s="60"/>
    </row>
    <row r="514" spans="14:20" s="11" customFormat="1" ht="13.15">
      <c r="N514" s="60"/>
      <c r="O514" s="60"/>
      <c r="P514" s="60"/>
      <c r="Q514" s="60"/>
      <c r="R514" s="60"/>
      <c r="S514" s="60"/>
      <c r="T514" s="60"/>
    </row>
    <row r="515" spans="14:20" s="11" customFormat="1" ht="13.15">
      <c r="N515" s="60"/>
      <c r="O515" s="60"/>
      <c r="P515" s="60"/>
      <c r="Q515" s="60"/>
      <c r="R515" s="60"/>
      <c r="S515" s="60"/>
      <c r="T515" s="60"/>
    </row>
    <row r="516" spans="14:20" s="11" customFormat="1" ht="13.15">
      <c r="N516" s="60"/>
      <c r="O516" s="60"/>
      <c r="P516" s="60"/>
      <c r="Q516" s="60"/>
      <c r="R516" s="60"/>
      <c r="S516" s="60"/>
      <c r="T516" s="60"/>
    </row>
    <row r="517" spans="14:20" s="11" customFormat="1" ht="13.15">
      <c r="N517" s="60"/>
      <c r="O517" s="60"/>
      <c r="P517" s="60"/>
      <c r="Q517" s="60"/>
      <c r="R517" s="60"/>
      <c r="S517" s="60"/>
      <c r="T517" s="60"/>
    </row>
    <row r="518" spans="14:20" s="11" customFormat="1" ht="13.15">
      <c r="N518" s="60"/>
      <c r="O518" s="60"/>
      <c r="P518" s="60"/>
      <c r="Q518" s="60"/>
      <c r="R518" s="60"/>
      <c r="S518" s="60"/>
      <c r="T518" s="60"/>
    </row>
    <row r="519" spans="14:20" s="11" customFormat="1" ht="13.15">
      <c r="N519" s="60"/>
      <c r="O519" s="60"/>
      <c r="P519" s="60"/>
      <c r="Q519" s="60"/>
      <c r="R519" s="60"/>
      <c r="S519" s="60"/>
      <c r="T519" s="60"/>
    </row>
    <row r="520" spans="14:20" s="11" customFormat="1" ht="13.15">
      <c r="N520" s="60"/>
      <c r="O520" s="60"/>
      <c r="P520" s="60"/>
      <c r="Q520" s="60"/>
      <c r="R520" s="60"/>
      <c r="S520" s="60"/>
      <c r="T520" s="60"/>
    </row>
    <row r="521" spans="14:20" s="11" customFormat="1" ht="13.15">
      <c r="N521" s="60"/>
      <c r="O521" s="60"/>
      <c r="P521" s="60"/>
      <c r="Q521" s="60"/>
      <c r="R521" s="60"/>
      <c r="S521" s="60"/>
      <c r="T521" s="60"/>
    </row>
    <row r="522" spans="14:20" s="11" customFormat="1" ht="13.15">
      <c r="N522" s="60"/>
      <c r="O522" s="60"/>
      <c r="P522" s="60"/>
      <c r="Q522" s="60"/>
      <c r="R522" s="60"/>
      <c r="S522" s="60"/>
      <c r="T522" s="60"/>
    </row>
    <row r="523" spans="14:20" s="11" customFormat="1" ht="13.15">
      <c r="N523" s="60"/>
      <c r="O523" s="60"/>
      <c r="P523" s="60"/>
      <c r="Q523" s="60"/>
      <c r="R523" s="60"/>
      <c r="S523" s="60"/>
      <c r="T523" s="60"/>
    </row>
    <row r="524" spans="14:20" s="11" customFormat="1" ht="13.15">
      <c r="N524" s="60"/>
      <c r="O524" s="60"/>
      <c r="P524" s="60"/>
      <c r="Q524" s="60"/>
      <c r="R524" s="60"/>
      <c r="S524" s="60"/>
      <c r="T524" s="60"/>
    </row>
    <row r="525" spans="14:20" s="11" customFormat="1" ht="13.15">
      <c r="N525" s="60"/>
      <c r="O525" s="60"/>
      <c r="P525" s="60"/>
      <c r="Q525" s="60"/>
      <c r="R525" s="60"/>
      <c r="S525" s="60"/>
      <c r="T525" s="60"/>
    </row>
    <row r="526" spans="14:20" s="11" customFormat="1" ht="13.15">
      <c r="N526" s="60"/>
      <c r="O526" s="60"/>
      <c r="P526" s="60"/>
      <c r="Q526" s="60"/>
      <c r="R526" s="60"/>
      <c r="S526" s="60"/>
      <c r="T526" s="60"/>
    </row>
    <row r="527" spans="14:20" s="11" customFormat="1" ht="13.15">
      <c r="N527" s="60"/>
      <c r="O527" s="60"/>
      <c r="P527" s="60"/>
      <c r="Q527" s="60"/>
      <c r="R527" s="60"/>
      <c r="S527" s="60"/>
      <c r="T527" s="60"/>
    </row>
    <row r="528" spans="14:20" s="11" customFormat="1" ht="13.15">
      <c r="N528" s="60"/>
      <c r="O528" s="60"/>
      <c r="P528" s="60"/>
      <c r="Q528" s="60"/>
      <c r="R528" s="60"/>
      <c r="S528" s="60"/>
      <c r="T528" s="60"/>
    </row>
    <row r="529" spans="14:20" s="11" customFormat="1" ht="13.15">
      <c r="N529" s="60"/>
      <c r="O529" s="60"/>
      <c r="P529" s="60"/>
      <c r="Q529" s="60"/>
      <c r="R529" s="60"/>
      <c r="S529" s="60"/>
      <c r="T529" s="60"/>
    </row>
    <row r="530" spans="14:20" s="11" customFormat="1" ht="13.15">
      <c r="N530" s="60"/>
      <c r="O530" s="60"/>
      <c r="P530" s="60"/>
      <c r="Q530" s="60"/>
      <c r="R530" s="60"/>
      <c r="S530" s="60"/>
      <c r="T530" s="60"/>
    </row>
    <row r="531" spans="14:20" s="11" customFormat="1" ht="13.15">
      <c r="N531" s="60"/>
      <c r="O531" s="60"/>
      <c r="P531" s="60"/>
      <c r="Q531" s="60"/>
      <c r="R531" s="60"/>
      <c r="S531" s="60"/>
      <c r="T531" s="60"/>
    </row>
    <row r="532" spans="14:20" s="11" customFormat="1" ht="13.15">
      <c r="N532" s="60"/>
      <c r="O532" s="60"/>
      <c r="P532" s="60"/>
      <c r="Q532" s="60"/>
      <c r="R532" s="60"/>
      <c r="S532" s="60"/>
      <c r="T532" s="60"/>
    </row>
    <row r="533" spans="14:20" s="11" customFormat="1" ht="13.15">
      <c r="N533" s="60"/>
      <c r="O533" s="60"/>
      <c r="P533" s="60"/>
      <c r="Q533" s="60"/>
      <c r="R533" s="60"/>
      <c r="S533" s="60"/>
      <c r="T533" s="60"/>
    </row>
    <row r="534" spans="14:20" s="11" customFormat="1" ht="13.15">
      <c r="N534" s="60"/>
      <c r="O534" s="60"/>
      <c r="P534" s="60"/>
      <c r="Q534" s="60"/>
      <c r="R534" s="60"/>
      <c r="S534" s="60"/>
      <c r="T534" s="60"/>
    </row>
    <row r="535" spans="14:20" s="11" customFormat="1" ht="13.15">
      <c r="N535" s="60"/>
      <c r="O535" s="60"/>
      <c r="P535" s="60"/>
      <c r="Q535" s="60"/>
      <c r="R535" s="60"/>
      <c r="S535" s="60"/>
      <c r="T535" s="60"/>
    </row>
    <row r="536" spans="14:20" s="11" customFormat="1" ht="13.15">
      <c r="N536" s="60"/>
      <c r="O536" s="60"/>
      <c r="P536" s="60"/>
      <c r="Q536" s="60"/>
      <c r="R536" s="60"/>
      <c r="S536" s="60"/>
      <c r="T536" s="60"/>
    </row>
    <row r="537" spans="14:20" s="11" customFormat="1" ht="13.15">
      <c r="N537" s="60"/>
      <c r="O537" s="60"/>
      <c r="P537" s="60"/>
      <c r="Q537" s="60"/>
      <c r="R537" s="60"/>
      <c r="S537" s="60"/>
      <c r="T537" s="60"/>
    </row>
    <row r="538" spans="14:20" s="11" customFormat="1" ht="13.15">
      <c r="N538" s="60"/>
      <c r="O538" s="60"/>
      <c r="P538" s="60"/>
      <c r="Q538" s="60"/>
      <c r="R538" s="60"/>
      <c r="S538" s="60"/>
      <c r="T538" s="60"/>
    </row>
    <row r="539" spans="14:20" s="11" customFormat="1" ht="13.15">
      <c r="N539" s="60"/>
      <c r="O539" s="60"/>
      <c r="P539" s="60"/>
      <c r="Q539" s="60"/>
      <c r="R539" s="60"/>
      <c r="S539" s="60"/>
      <c r="T539" s="60"/>
    </row>
    <row r="540" spans="14:20" s="11" customFormat="1" ht="13.15">
      <c r="N540" s="60"/>
      <c r="O540" s="60"/>
      <c r="P540" s="60"/>
      <c r="Q540" s="60"/>
      <c r="R540" s="60"/>
      <c r="S540" s="60"/>
      <c r="T540" s="60"/>
    </row>
    <row r="541" spans="14:20" s="11" customFormat="1" ht="13.15">
      <c r="N541" s="60"/>
      <c r="O541" s="60"/>
      <c r="P541" s="60"/>
      <c r="Q541" s="60"/>
      <c r="R541" s="60"/>
      <c r="S541" s="60"/>
      <c r="T541" s="60"/>
    </row>
    <row r="542" spans="14:20" s="11" customFormat="1" ht="13.15">
      <c r="N542" s="60"/>
      <c r="O542" s="60"/>
      <c r="P542" s="60"/>
      <c r="Q542" s="60"/>
      <c r="R542" s="60"/>
      <c r="S542" s="60"/>
      <c r="T542" s="60"/>
    </row>
    <row r="543" spans="14:20" s="11" customFormat="1" ht="13.15">
      <c r="N543" s="60"/>
      <c r="O543" s="60"/>
      <c r="P543" s="60"/>
      <c r="Q543" s="60"/>
      <c r="R543" s="60"/>
      <c r="S543" s="60"/>
      <c r="T543" s="60"/>
    </row>
    <row r="544" spans="14:20" s="11" customFormat="1" ht="13.15">
      <c r="N544" s="60"/>
      <c r="O544" s="60"/>
      <c r="P544" s="60"/>
      <c r="Q544" s="60"/>
      <c r="R544" s="60"/>
      <c r="S544" s="60"/>
      <c r="T544" s="60"/>
    </row>
    <row r="545" spans="14:20" s="11" customFormat="1" ht="13.15">
      <c r="N545" s="60"/>
      <c r="O545" s="60"/>
      <c r="P545" s="60"/>
      <c r="Q545" s="60"/>
      <c r="R545" s="60"/>
      <c r="S545" s="60"/>
      <c r="T545" s="60"/>
    </row>
    <row r="546" spans="14:20" s="11" customFormat="1" ht="13.15">
      <c r="N546" s="60"/>
      <c r="O546" s="60"/>
      <c r="P546" s="60"/>
      <c r="Q546" s="60"/>
      <c r="R546" s="60"/>
      <c r="S546" s="60"/>
      <c r="T546" s="60"/>
    </row>
    <row r="547" spans="14:20" s="11" customFormat="1" ht="13.15">
      <c r="N547" s="60"/>
      <c r="O547" s="60"/>
      <c r="P547" s="60"/>
      <c r="Q547" s="60"/>
      <c r="R547" s="60"/>
      <c r="S547" s="60"/>
      <c r="T547" s="60"/>
    </row>
    <row r="548" spans="14:20" s="11" customFormat="1" ht="13.15">
      <c r="N548" s="60"/>
      <c r="O548" s="60"/>
      <c r="P548" s="60"/>
      <c r="Q548" s="60"/>
      <c r="R548" s="60"/>
      <c r="S548" s="60"/>
      <c r="T548" s="60"/>
    </row>
    <row r="549" spans="14:20" s="11" customFormat="1" ht="13.15">
      <c r="N549" s="60"/>
      <c r="O549" s="60"/>
      <c r="P549" s="60"/>
      <c r="Q549" s="60"/>
      <c r="R549" s="60"/>
      <c r="S549" s="60"/>
      <c r="T549" s="60"/>
    </row>
    <row r="550" spans="14:20" s="11" customFormat="1" ht="13.15">
      <c r="N550" s="60"/>
      <c r="O550" s="60"/>
      <c r="P550" s="60"/>
      <c r="Q550" s="60"/>
      <c r="R550" s="60"/>
      <c r="S550" s="60"/>
      <c r="T550" s="60"/>
    </row>
    <row r="551" spans="14:20" s="11" customFormat="1" ht="13.15">
      <c r="N551" s="60"/>
      <c r="O551" s="60"/>
      <c r="P551" s="60"/>
      <c r="Q551" s="60"/>
      <c r="R551" s="60"/>
      <c r="S551" s="60"/>
      <c r="T551" s="60"/>
    </row>
    <row r="552" spans="14:20" s="11" customFormat="1" ht="13.15">
      <c r="N552" s="60"/>
      <c r="O552" s="60"/>
      <c r="P552" s="60"/>
      <c r="Q552" s="60"/>
      <c r="R552" s="60"/>
      <c r="S552" s="60"/>
      <c r="T552" s="60"/>
    </row>
    <row r="553" spans="14:20" s="11" customFormat="1" ht="13.15">
      <c r="N553" s="60"/>
      <c r="O553" s="60"/>
      <c r="P553" s="60"/>
      <c r="Q553" s="60"/>
      <c r="R553" s="60"/>
      <c r="S553" s="60"/>
      <c r="T553" s="60"/>
    </row>
    <row r="554" spans="14:20" s="11" customFormat="1" ht="13.15">
      <c r="N554" s="60"/>
      <c r="O554" s="60"/>
      <c r="P554" s="60"/>
      <c r="Q554" s="60"/>
      <c r="R554" s="60"/>
      <c r="S554" s="60"/>
      <c r="T554" s="60"/>
    </row>
    <row r="555" spans="14:20" s="11" customFormat="1" ht="13.15">
      <c r="N555" s="60"/>
      <c r="O555" s="60"/>
      <c r="P555" s="60"/>
      <c r="Q555" s="60"/>
      <c r="R555" s="60"/>
      <c r="S555" s="60"/>
      <c r="T555" s="60"/>
    </row>
    <row r="556" spans="14:20" s="11" customFormat="1" ht="13.15">
      <c r="N556" s="60"/>
      <c r="O556" s="60"/>
      <c r="P556" s="60"/>
      <c r="Q556" s="60"/>
      <c r="R556" s="60"/>
      <c r="S556" s="60"/>
      <c r="T556" s="60"/>
    </row>
    <row r="557" spans="14:20" s="11" customFormat="1" ht="13.15">
      <c r="N557" s="60"/>
      <c r="O557" s="60"/>
      <c r="P557" s="60"/>
      <c r="Q557" s="60"/>
      <c r="R557" s="60"/>
      <c r="S557" s="60"/>
      <c r="T557" s="60"/>
    </row>
    <row r="558" spans="14:20" s="11" customFormat="1" ht="13.15">
      <c r="N558" s="60"/>
      <c r="O558" s="60"/>
      <c r="P558" s="60"/>
      <c r="Q558" s="60"/>
      <c r="R558" s="60"/>
      <c r="S558" s="60"/>
      <c r="T558" s="60"/>
    </row>
    <row r="559" spans="14:20" s="11" customFormat="1" ht="13.15">
      <c r="N559" s="60"/>
      <c r="O559" s="60"/>
      <c r="P559" s="60"/>
      <c r="Q559" s="60"/>
      <c r="R559" s="60"/>
      <c r="S559" s="60"/>
      <c r="T559" s="60"/>
    </row>
    <row r="560" spans="14:20" s="11" customFormat="1" ht="13.15">
      <c r="N560" s="60"/>
      <c r="O560" s="60"/>
      <c r="P560" s="60"/>
      <c r="Q560" s="60"/>
      <c r="R560" s="60"/>
      <c r="S560" s="60"/>
      <c r="T560" s="60"/>
    </row>
    <row r="561" spans="14:20" s="11" customFormat="1" ht="13.15">
      <c r="N561" s="60"/>
      <c r="O561" s="60"/>
      <c r="P561" s="60"/>
      <c r="Q561" s="60"/>
      <c r="R561" s="60"/>
      <c r="S561" s="60"/>
      <c r="T561" s="60"/>
    </row>
    <row r="562" spans="14:20" s="11" customFormat="1" ht="13.15">
      <c r="N562" s="60"/>
      <c r="O562" s="60"/>
      <c r="P562" s="60"/>
      <c r="Q562" s="60"/>
      <c r="R562" s="60"/>
      <c r="S562" s="60"/>
      <c r="T562" s="60"/>
    </row>
    <row r="563" spans="14:20" s="11" customFormat="1" ht="13.15">
      <c r="N563" s="60"/>
      <c r="O563" s="60"/>
      <c r="P563" s="60"/>
      <c r="Q563" s="60"/>
      <c r="R563" s="60"/>
      <c r="S563" s="60"/>
      <c r="T563" s="60"/>
    </row>
    <row r="564" spans="14:20" s="11" customFormat="1" ht="13.15">
      <c r="N564" s="60"/>
      <c r="O564" s="60"/>
      <c r="P564" s="60"/>
      <c r="Q564" s="60"/>
      <c r="R564" s="60"/>
      <c r="S564" s="60"/>
      <c r="T564" s="60"/>
    </row>
    <row r="565" spans="14:20" s="11" customFormat="1" ht="13.15">
      <c r="N565" s="60"/>
      <c r="O565" s="60"/>
      <c r="P565" s="60"/>
      <c r="Q565" s="60"/>
      <c r="R565" s="60"/>
      <c r="S565" s="60"/>
      <c r="T565" s="60"/>
    </row>
    <row r="566" spans="14:20" s="11" customFormat="1" ht="13.15">
      <c r="N566" s="60"/>
      <c r="O566" s="60"/>
      <c r="P566" s="60"/>
      <c r="Q566" s="60"/>
      <c r="R566" s="60"/>
      <c r="S566" s="60"/>
      <c r="T566" s="60"/>
    </row>
    <row r="567" spans="14:20" s="11" customFormat="1" ht="13.15">
      <c r="N567" s="60"/>
      <c r="O567" s="60"/>
      <c r="P567" s="60"/>
      <c r="Q567" s="60"/>
      <c r="R567" s="60"/>
      <c r="S567" s="60"/>
      <c r="T567" s="60"/>
    </row>
    <row r="568" spans="14:20" s="11" customFormat="1" ht="13.15">
      <c r="N568" s="60"/>
      <c r="O568" s="60"/>
      <c r="P568" s="60"/>
      <c r="Q568" s="60"/>
      <c r="R568" s="60"/>
      <c r="S568" s="60"/>
      <c r="T568" s="60"/>
    </row>
    <row r="569" spans="14:20" s="11" customFormat="1" ht="13.15">
      <c r="N569" s="60"/>
      <c r="O569" s="60"/>
      <c r="P569" s="60"/>
      <c r="Q569" s="60"/>
      <c r="R569" s="60"/>
      <c r="S569" s="60"/>
      <c r="T569" s="60"/>
    </row>
    <row r="570" spans="14:20" s="11" customFormat="1" ht="13.15">
      <c r="N570" s="60"/>
      <c r="O570" s="60"/>
      <c r="P570" s="60"/>
      <c r="Q570" s="60"/>
      <c r="R570" s="60"/>
      <c r="S570" s="60"/>
      <c r="T570" s="60"/>
    </row>
    <row r="571" spans="14:20" s="11" customFormat="1" ht="13.15">
      <c r="N571" s="60"/>
      <c r="O571" s="60"/>
      <c r="P571" s="60"/>
      <c r="Q571" s="60"/>
      <c r="R571" s="60"/>
      <c r="S571" s="60"/>
      <c r="T571" s="60"/>
    </row>
    <row r="572" spans="14:20" s="11" customFormat="1" ht="13.15">
      <c r="N572" s="60"/>
      <c r="O572" s="60"/>
      <c r="P572" s="60"/>
      <c r="Q572" s="60"/>
      <c r="R572" s="60"/>
      <c r="S572" s="60"/>
      <c r="T572" s="60"/>
    </row>
    <row r="573" spans="14:20" s="11" customFormat="1" ht="13.15">
      <c r="N573" s="60"/>
      <c r="O573" s="60"/>
      <c r="P573" s="60"/>
      <c r="Q573" s="60"/>
      <c r="R573" s="60"/>
      <c r="S573" s="60"/>
      <c r="T573" s="60"/>
    </row>
    <row r="574" spans="14:20" s="11" customFormat="1" ht="13.15">
      <c r="N574" s="60"/>
      <c r="O574" s="60"/>
      <c r="P574" s="60"/>
      <c r="Q574" s="60"/>
      <c r="R574" s="60"/>
      <c r="S574" s="60"/>
      <c r="T574" s="60"/>
    </row>
    <row r="575" spans="14:20" s="11" customFormat="1" ht="13.15">
      <c r="N575" s="60"/>
      <c r="O575" s="60"/>
      <c r="P575" s="60"/>
      <c r="Q575" s="60"/>
      <c r="R575" s="60"/>
      <c r="S575" s="60"/>
      <c r="T575" s="60"/>
    </row>
    <row r="576" spans="14:20" s="11" customFormat="1" ht="13.15">
      <c r="N576" s="60"/>
      <c r="O576" s="60"/>
      <c r="P576" s="60"/>
      <c r="Q576" s="60"/>
      <c r="R576" s="60"/>
      <c r="S576" s="60"/>
      <c r="T576" s="60"/>
    </row>
    <row r="577" spans="14:20" s="11" customFormat="1" ht="13.15">
      <c r="N577" s="60"/>
      <c r="O577" s="60"/>
      <c r="P577" s="60"/>
      <c r="Q577" s="60"/>
      <c r="R577" s="60"/>
      <c r="S577" s="60"/>
      <c r="T577" s="60"/>
    </row>
    <row r="578" spans="14:20" s="11" customFormat="1" ht="13.15">
      <c r="N578" s="60"/>
      <c r="O578" s="60"/>
      <c r="P578" s="60"/>
      <c r="Q578" s="60"/>
      <c r="R578" s="60"/>
      <c r="S578" s="60"/>
      <c r="T578" s="60"/>
    </row>
    <row r="579" spans="14:20" s="11" customFormat="1" ht="13.15">
      <c r="N579" s="60"/>
      <c r="O579" s="60"/>
      <c r="P579" s="60"/>
      <c r="Q579" s="60"/>
      <c r="R579" s="60"/>
      <c r="S579" s="60"/>
      <c r="T579" s="60"/>
    </row>
    <row r="580" spans="14:20" s="11" customFormat="1" ht="13.15">
      <c r="N580" s="60"/>
      <c r="O580" s="60"/>
      <c r="P580" s="60"/>
      <c r="Q580" s="60"/>
      <c r="R580" s="60"/>
      <c r="S580" s="60"/>
      <c r="T580" s="60"/>
    </row>
    <row r="581" spans="14:20" s="11" customFormat="1" ht="13.15">
      <c r="N581" s="60"/>
      <c r="O581" s="60"/>
      <c r="P581" s="60"/>
      <c r="Q581" s="60"/>
      <c r="R581" s="60"/>
      <c r="S581" s="60"/>
      <c r="T581" s="60"/>
    </row>
    <row r="582" spans="14:20" s="11" customFormat="1" ht="13.15">
      <c r="N582" s="60"/>
      <c r="O582" s="60"/>
      <c r="P582" s="60"/>
      <c r="Q582" s="60"/>
      <c r="R582" s="60"/>
      <c r="S582" s="60"/>
      <c r="T582" s="60"/>
    </row>
    <row r="583" spans="14:20" s="11" customFormat="1" ht="13.15">
      <c r="N583" s="60"/>
      <c r="O583" s="60"/>
      <c r="P583" s="60"/>
      <c r="Q583" s="60"/>
      <c r="R583" s="60"/>
      <c r="S583" s="60"/>
      <c r="T583" s="60"/>
    </row>
    <row r="584" spans="14:20" s="11" customFormat="1" ht="13.15">
      <c r="N584" s="60"/>
      <c r="O584" s="60"/>
      <c r="P584" s="60"/>
      <c r="Q584" s="60"/>
      <c r="R584" s="60"/>
      <c r="S584" s="60"/>
      <c r="T584" s="60"/>
    </row>
    <row r="585" spans="14:20" s="11" customFormat="1" ht="13.15">
      <c r="N585" s="60"/>
      <c r="O585" s="60"/>
      <c r="P585" s="60"/>
      <c r="Q585" s="60"/>
      <c r="R585" s="60"/>
      <c r="S585" s="60"/>
      <c r="T585" s="60"/>
    </row>
    <row r="586" spans="14:20" s="11" customFormat="1" ht="13.15">
      <c r="N586" s="60"/>
      <c r="O586" s="60"/>
      <c r="P586" s="60"/>
      <c r="Q586" s="60"/>
      <c r="R586" s="60"/>
      <c r="S586" s="60"/>
      <c r="T586" s="60"/>
    </row>
    <row r="587" spans="14:20" s="11" customFormat="1" ht="13.15">
      <c r="N587" s="60"/>
      <c r="O587" s="60"/>
      <c r="P587" s="60"/>
      <c r="Q587" s="60"/>
      <c r="R587" s="60"/>
      <c r="S587" s="60"/>
      <c r="T587" s="60"/>
    </row>
    <row r="588" spans="14:20" s="11" customFormat="1" ht="13.15">
      <c r="N588" s="60"/>
      <c r="O588" s="60"/>
      <c r="P588" s="60"/>
      <c r="Q588" s="60"/>
      <c r="R588" s="60"/>
      <c r="S588" s="60"/>
      <c r="T588" s="60"/>
    </row>
    <row r="589" spans="14:20" s="11" customFormat="1" ht="13.15">
      <c r="N589" s="60"/>
      <c r="O589" s="60"/>
      <c r="P589" s="60"/>
      <c r="Q589" s="60"/>
      <c r="R589" s="60"/>
      <c r="S589" s="60"/>
      <c r="T589" s="60"/>
    </row>
    <row r="590" spans="14:20" s="11" customFormat="1" ht="13.15">
      <c r="N590" s="60"/>
      <c r="O590" s="60"/>
      <c r="P590" s="60"/>
      <c r="Q590" s="60"/>
      <c r="R590" s="60"/>
      <c r="S590" s="60"/>
      <c r="T590" s="60"/>
    </row>
    <row r="591" spans="14:20" s="11" customFormat="1" ht="13.15">
      <c r="N591" s="60"/>
      <c r="O591" s="60"/>
      <c r="P591" s="60"/>
      <c r="Q591" s="60"/>
      <c r="R591" s="60"/>
      <c r="S591" s="60"/>
      <c r="T591" s="60"/>
    </row>
    <row r="592" spans="14:20" s="11" customFormat="1" ht="13.15">
      <c r="N592" s="60"/>
      <c r="O592" s="60"/>
      <c r="P592" s="60"/>
      <c r="Q592" s="60"/>
      <c r="R592" s="60"/>
      <c r="S592" s="60"/>
      <c r="T592" s="60"/>
    </row>
    <row r="593" spans="14:20" s="11" customFormat="1" ht="13.15">
      <c r="N593" s="60"/>
      <c r="O593" s="60"/>
      <c r="P593" s="60"/>
      <c r="Q593" s="60"/>
      <c r="R593" s="60"/>
      <c r="S593" s="60"/>
      <c r="T593" s="60"/>
    </row>
    <row r="594" spans="14:20" s="11" customFormat="1" ht="13.15">
      <c r="N594" s="60"/>
      <c r="O594" s="60"/>
      <c r="P594" s="60"/>
      <c r="Q594" s="60"/>
      <c r="R594" s="60"/>
      <c r="S594" s="60"/>
      <c r="T594" s="60"/>
    </row>
    <row r="595" spans="14:20" s="11" customFormat="1" ht="13.15">
      <c r="N595" s="60"/>
      <c r="O595" s="60"/>
      <c r="P595" s="60"/>
      <c r="Q595" s="60"/>
      <c r="R595" s="60"/>
      <c r="S595" s="60"/>
      <c r="T595" s="60"/>
    </row>
    <row r="596" spans="14:20" s="11" customFormat="1" ht="13.15">
      <c r="N596" s="60"/>
      <c r="O596" s="60"/>
      <c r="P596" s="60"/>
      <c r="Q596" s="60"/>
      <c r="R596" s="60"/>
      <c r="S596" s="60"/>
      <c r="T596" s="60"/>
    </row>
    <row r="597" spans="14:20" s="11" customFormat="1" ht="13.15">
      <c r="N597" s="60"/>
      <c r="O597" s="60"/>
      <c r="P597" s="60"/>
      <c r="Q597" s="60"/>
      <c r="R597" s="60"/>
      <c r="S597" s="60"/>
      <c r="T597" s="60"/>
    </row>
    <row r="598" spans="14:20" s="11" customFormat="1" ht="13.15">
      <c r="N598" s="60"/>
      <c r="O598" s="60"/>
      <c r="P598" s="60"/>
      <c r="Q598" s="60"/>
      <c r="R598" s="60"/>
      <c r="S598" s="60"/>
      <c r="T598" s="60"/>
    </row>
    <row r="599" spans="14:20" s="11" customFormat="1" ht="13.15">
      <c r="N599" s="60"/>
      <c r="O599" s="60"/>
      <c r="P599" s="60"/>
      <c r="Q599" s="60"/>
      <c r="R599" s="60"/>
      <c r="S599" s="60"/>
      <c r="T599" s="60"/>
    </row>
    <row r="600" spans="14:20" s="11" customFormat="1" ht="13.15">
      <c r="N600" s="60"/>
      <c r="O600" s="60"/>
      <c r="P600" s="60"/>
      <c r="Q600" s="60"/>
      <c r="R600" s="60"/>
      <c r="S600" s="60"/>
      <c r="T600" s="60"/>
    </row>
    <row r="601" spans="14:20" s="11" customFormat="1" ht="13.15">
      <c r="N601" s="60"/>
      <c r="O601" s="60"/>
      <c r="P601" s="60"/>
      <c r="Q601" s="60"/>
      <c r="R601" s="60"/>
      <c r="S601" s="60"/>
      <c r="T601" s="60"/>
    </row>
    <row r="602" spans="14:20" s="11" customFormat="1" ht="13.15">
      <c r="N602" s="60"/>
      <c r="O602" s="60"/>
      <c r="P602" s="60"/>
      <c r="Q602" s="60"/>
      <c r="R602" s="60"/>
      <c r="S602" s="60"/>
      <c r="T602" s="60"/>
    </row>
    <row r="603" spans="14:20" s="11" customFormat="1" ht="13.15">
      <c r="N603" s="60"/>
      <c r="O603" s="60"/>
      <c r="P603" s="60"/>
      <c r="Q603" s="60"/>
      <c r="R603" s="60"/>
      <c r="S603" s="60"/>
      <c r="T603" s="60"/>
    </row>
    <row r="604" spans="14:20" s="11" customFormat="1" ht="13.15">
      <c r="N604" s="60"/>
      <c r="O604" s="60"/>
      <c r="P604" s="60"/>
      <c r="Q604" s="60"/>
      <c r="R604" s="60"/>
      <c r="S604" s="60"/>
      <c r="T604" s="60"/>
    </row>
    <row r="605" spans="14:20" s="11" customFormat="1" ht="13.15">
      <c r="N605" s="60"/>
      <c r="O605" s="60"/>
      <c r="P605" s="60"/>
      <c r="Q605" s="60"/>
      <c r="R605" s="60"/>
      <c r="S605" s="60"/>
      <c r="T605" s="60"/>
    </row>
    <row r="606" spans="14:20" s="11" customFormat="1" ht="13.15">
      <c r="N606" s="60"/>
      <c r="O606" s="60"/>
      <c r="P606" s="60"/>
      <c r="Q606" s="60"/>
      <c r="R606" s="60"/>
      <c r="S606" s="60"/>
      <c r="T606" s="60"/>
    </row>
    <row r="607" spans="14:20" s="11" customFormat="1" ht="13.15">
      <c r="N607" s="60"/>
      <c r="O607" s="60"/>
      <c r="P607" s="60"/>
      <c r="Q607" s="60"/>
      <c r="R607" s="60"/>
      <c r="S607" s="60"/>
      <c r="T607" s="60"/>
    </row>
    <row r="608" spans="14:20" s="11" customFormat="1" ht="13.15">
      <c r="N608" s="60"/>
      <c r="O608" s="60"/>
      <c r="P608" s="60"/>
      <c r="Q608" s="60"/>
      <c r="R608" s="60"/>
      <c r="S608" s="60"/>
      <c r="T608" s="60"/>
    </row>
    <row r="609" spans="14:20" s="11" customFormat="1" ht="13.15">
      <c r="N609" s="60"/>
      <c r="O609" s="60"/>
      <c r="P609" s="60"/>
      <c r="Q609" s="60"/>
      <c r="R609" s="60"/>
      <c r="S609" s="60"/>
      <c r="T609" s="60"/>
    </row>
    <row r="610" spans="14:20" s="11" customFormat="1" ht="13.15">
      <c r="N610" s="60"/>
      <c r="O610" s="60"/>
      <c r="P610" s="60"/>
      <c r="Q610" s="60"/>
      <c r="R610" s="60"/>
      <c r="S610" s="60"/>
      <c r="T610" s="60"/>
    </row>
    <row r="611" spans="14:20" s="11" customFormat="1" ht="13.15">
      <c r="N611" s="60"/>
      <c r="O611" s="60"/>
      <c r="P611" s="60"/>
      <c r="Q611" s="60"/>
      <c r="R611" s="60"/>
      <c r="S611" s="60"/>
      <c r="T611" s="60"/>
    </row>
    <row r="612" spans="14:20" s="11" customFormat="1" ht="13.15">
      <c r="N612" s="60"/>
      <c r="O612" s="60"/>
      <c r="P612" s="60"/>
      <c r="Q612" s="60"/>
      <c r="R612" s="60"/>
      <c r="S612" s="60"/>
      <c r="T612" s="60"/>
    </row>
    <row r="613" spans="14:20" s="11" customFormat="1" ht="13.15">
      <c r="N613" s="60"/>
      <c r="O613" s="60"/>
      <c r="P613" s="60"/>
      <c r="Q613" s="60"/>
      <c r="R613" s="60"/>
      <c r="S613" s="60"/>
      <c r="T613" s="60"/>
    </row>
    <row r="614" spans="14:20" s="11" customFormat="1" ht="13.15">
      <c r="N614" s="60"/>
      <c r="O614" s="60"/>
      <c r="P614" s="60"/>
      <c r="Q614" s="60"/>
      <c r="R614" s="60"/>
      <c r="S614" s="60"/>
      <c r="T614" s="60"/>
    </row>
    <row r="615" spans="14:20" s="11" customFormat="1" ht="13.15">
      <c r="N615" s="60"/>
      <c r="O615" s="60"/>
      <c r="P615" s="60"/>
      <c r="Q615" s="60"/>
      <c r="R615" s="60"/>
      <c r="S615" s="60"/>
      <c r="T615" s="60"/>
    </row>
    <row r="616" spans="14:20" s="11" customFormat="1" ht="13.15">
      <c r="N616" s="60"/>
      <c r="O616" s="60"/>
      <c r="P616" s="60"/>
      <c r="Q616" s="60"/>
      <c r="R616" s="60"/>
      <c r="S616" s="60"/>
      <c r="T616" s="60"/>
    </row>
    <row r="617" spans="14:20" s="11" customFormat="1" ht="13.15">
      <c r="N617" s="60"/>
      <c r="O617" s="60"/>
      <c r="P617" s="60"/>
      <c r="Q617" s="60"/>
      <c r="R617" s="60"/>
      <c r="S617" s="60"/>
      <c r="T617" s="60"/>
    </row>
    <row r="618" spans="14:20" s="11" customFormat="1" ht="13.15">
      <c r="N618" s="60"/>
      <c r="O618" s="60"/>
      <c r="P618" s="60"/>
      <c r="Q618" s="60"/>
      <c r="R618" s="60"/>
      <c r="S618" s="60"/>
      <c r="T618" s="60"/>
    </row>
    <row r="619" spans="14:20" s="11" customFormat="1" ht="13.15">
      <c r="N619" s="60"/>
      <c r="O619" s="60"/>
      <c r="P619" s="60"/>
      <c r="Q619" s="60"/>
      <c r="R619" s="60"/>
      <c r="S619" s="60"/>
      <c r="T619" s="60"/>
    </row>
    <row r="620" spans="14:20" s="11" customFormat="1" ht="13.15">
      <c r="N620" s="60"/>
      <c r="O620" s="60"/>
      <c r="P620" s="60"/>
      <c r="Q620" s="60"/>
      <c r="R620" s="60"/>
      <c r="S620" s="60"/>
      <c r="T620" s="60"/>
    </row>
    <row r="621" spans="14:20" s="11" customFormat="1" ht="13.15">
      <c r="N621" s="60"/>
      <c r="O621" s="60"/>
      <c r="P621" s="60"/>
      <c r="Q621" s="60"/>
      <c r="R621" s="60"/>
      <c r="S621" s="60"/>
      <c r="T621" s="60"/>
    </row>
    <row r="622" spans="14:20" s="11" customFormat="1" ht="13.15">
      <c r="N622" s="60"/>
      <c r="O622" s="60"/>
      <c r="P622" s="60"/>
      <c r="Q622" s="60"/>
      <c r="R622" s="60"/>
      <c r="S622" s="60"/>
      <c r="T622" s="60"/>
    </row>
    <row r="623" spans="14:20" s="11" customFormat="1" ht="13.15">
      <c r="N623" s="60"/>
      <c r="O623" s="60"/>
      <c r="P623" s="60"/>
      <c r="Q623" s="60"/>
      <c r="R623" s="60"/>
      <c r="S623" s="60"/>
      <c r="T623" s="60"/>
    </row>
    <row r="624" spans="14:20" s="11" customFormat="1" ht="13.15">
      <c r="N624" s="60"/>
      <c r="O624" s="60"/>
      <c r="P624" s="60"/>
      <c r="Q624" s="60"/>
      <c r="R624" s="60"/>
      <c r="S624" s="60"/>
      <c r="T624" s="60"/>
    </row>
    <row r="625" spans="14:20" s="11" customFormat="1" ht="13.15">
      <c r="N625" s="60"/>
      <c r="O625" s="60"/>
      <c r="P625" s="60"/>
      <c r="Q625" s="60"/>
      <c r="R625" s="60"/>
      <c r="S625" s="60"/>
      <c r="T625" s="60"/>
    </row>
    <row r="626" spans="14:20" s="11" customFormat="1" ht="13.15">
      <c r="N626" s="60"/>
      <c r="O626" s="60"/>
      <c r="P626" s="60"/>
      <c r="Q626" s="60"/>
      <c r="R626" s="60"/>
      <c r="S626" s="60"/>
      <c r="T626" s="60"/>
    </row>
    <row r="627" spans="14:20" s="11" customFormat="1" ht="13.15">
      <c r="N627" s="60"/>
      <c r="O627" s="60"/>
      <c r="P627" s="60"/>
      <c r="Q627" s="60"/>
      <c r="R627" s="60"/>
      <c r="S627" s="60"/>
      <c r="T627" s="60"/>
    </row>
    <row r="628" spans="14:20" s="11" customFormat="1" ht="13.15">
      <c r="N628" s="60"/>
      <c r="O628" s="60"/>
      <c r="P628" s="60"/>
      <c r="Q628" s="60"/>
      <c r="R628" s="60"/>
      <c r="S628" s="60"/>
      <c r="T628" s="60"/>
    </row>
    <row r="629" spans="14:20" s="11" customFormat="1" ht="13.15">
      <c r="N629" s="60"/>
      <c r="O629" s="60"/>
      <c r="P629" s="60"/>
      <c r="Q629" s="60"/>
      <c r="R629" s="60"/>
      <c r="S629" s="60"/>
      <c r="T629" s="60"/>
    </row>
    <row r="630" spans="14:20" s="11" customFormat="1" ht="13.15">
      <c r="N630" s="60"/>
      <c r="O630" s="60"/>
      <c r="P630" s="60"/>
      <c r="Q630" s="60"/>
      <c r="R630" s="60"/>
      <c r="S630" s="60"/>
      <c r="T630" s="60"/>
    </row>
    <row r="631" spans="14:20" s="11" customFormat="1" ht="13.15">
      <c r="N631" s="60"/>
      <c r="O631" s="60"/>
      <c r="P631" s="60"/>
      <c r="Q631" s="60"/>
      <c r="R631" s="60"/>
      <c r="S631" s="60"/>
      <c r="T631" s="60"/>
    </row>
  </sheetData>
  <mergeCells count="3">
    <mergeCell ref="B5:E5"/>
    <mergeCell ref="B7:E12"/>
    <mergeCell ref="G7:I1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D68AB-D7BA-4F51-843A-D796103C7F66}">
  <dimension ref="B1:C24"/>
  <sheetViews>
    <sheetView showGridLines="0" workbookViewId="0">
      <selection activeCell="W22" sqref="W22"/>
    </sheetView>
  </sheetViews>
  <sheetFormatPr defaultColWidth="8.73046875" defaultRowHeight="14.25"/>
  <cols>
    <col min="1" max="1" width="5" style="7" customWidth="1"/>
    <col min="2" max="2" width="3.06640625" style="7" customWidth="1"/>
    <col min="3" max="16384" width="8.73046875" style="7"/>
  </cols>
  <sheetData>
    <row r="1" spans="2:3">
      <c r="B1" s="6"/>
      <c r="C1" s="6"/>
    </row>
    <row r="2" spans="2:3" ht="24.4">
      <c r="B2" s="5" t="s">
        <v>70</v>
      </c>
      <c r="C2" s="6"/>
    </row>
    <row r="3" spans="2:3" ht="17.25">
      <c r="B3" s="8" t="s">
        <v>71</v>
      </c>
      <c r="C3" s="6"/>
    </row>
    <row r="5" spans="2:3">
      <c r="B5" s="45">
        <v>1</v>
      </c>
      <c r="C5" s="7" t="s">
        <v>72</v>
      </c>
    </row>
    <row r="24" spans="2:3">
      <c r="B24" s="45">
        <v>2</v>
      </c>
      <c r="C24" s="7" t="s">
        <v>73</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lcf76f155ced4ddcb4097134ff3c332f xmlns="26d2fa48-a9bb-4686-8122-5406e5c0c038">
      <Terms xmlns="http://schemas.microsoft.com/office/infopath/2007/PartnerControls"/>
    </lcf76f155ced4ddcb4097134ff3c332f>
    <TaxCatchAll xmlns="059fecdb-ee26-4135-81c8-712a955c51df" xsi:nil="true"/>
    <Example xmlns="26d2fa48-a9bb-4686-8122-5406e5c0c038" xsi:nil="true"/>
    <SharedWithUsers xmlns="059fecdb-ee26-4135-81c8-712a955c51df">
      <UserInfo>
        <DisplayName/>
        <AccountId xsi:nil="true"/>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65553BD9181624686A68F63ABB446DF" ma:contentTypeVersion="24" ma:contentTypeDescription="Create a new document." ma:contentTypeScope="" ma:versionID="b741b9faffe203269d2cc21a9d221bb8">
  <xsd:schema xmlns:xsd="http://www.w3.org/2001/XMLSchema" xmlns:xs="http://www.w3.org/2001/XMLSchema" xmlns:p="http://schemas.microsoft.com/office/2006/metadata/properties" xmlns:ns1="http://schemas.microsoft.com/sharepoint/v3" xmlns:ns2="26d2fa48-a9bb-4686-8122-5406e5c0c038" xmlns:ns3="059fecdb-ee26-4135-81c8-712a955c51df" targetNamespace="http://schemas.microsoft.com/office/2006/metadata/properties" ma:root="true" ma:fieldsID="7936b86249be2cf1ce7875530b54e104" ns1:_="" ns2:_="" ns3:_="">
    <xsd:import namespace="http://schemas.microsoft.com/sharepoint/v3"/>
    <xsd:import namespace="26d2fa48-a9bb-4686-8122-5406e5c0c038"/>
    <xsd:import namespace="059fecdb-ee26-4135-81c8-712a955c51d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LengthInSeconds" minOccurs="0"/>
                <xsd:element ref="ns2:lcf76f155ced4ddcb4097134ff3c332f" minOccurs="0"/>
                <xsd:element ref="ns3:TaxCatchAll" minOccurs="0"/>
                <xsd:element ref="ns1:_ip_UnifiedCompliancePolicyProperties" minOccurs="0"/>
                <xsd:element ref="ns1:_ip_UnifiedCompliancePolicyUIAction" minOccurs="0"/>
                <xsd:element ref="ns2:MediaServiceObjectDetectorVersions" minOccurs="0"/>
                <xsd:element ref="ns2:MediaServiceSearchProperties" minOccurs="0"/>
                <xsd:element ref="ns2:Example"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4" nillable="true" ma:displayName="Unified Compliance Policy Properties" ma:hidden="true" ma:internalName="_ip_UnifiedCompliancePolicyProperties">
      <xsd:simpleType>
        <xsd:restriction base="dms:Note"/>
      </xsd:simpleType>
    </xsd:element>
    <xsd:element name="_ip_UnifiedCompliancePolicyUIAction" ma:index="2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6d2fa48-a9bb-4686-8122-5406e5c0c03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4524ab15-2588-42b2-9fa8-efec336df726"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6"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7" nillable="true" ma:displayName="MediaServiceSearchProperties" ma:hidden="true" ma:internalName="MediaServiceSearchProperties" ma:readOnly="true">
      <xsd:simpleType>
        <xsd:restriction base="dms:Note"/>
      </xsd:simpleType>
    </xsd:element>
    <xsd:element name="Example" ma:index="28" nillable="true" ma:displayName="Example" ma:format="Dropdown" ma:internalName="Example">
      <xsd:simpleType>
        <xsd:restriction base="dms:Text">
          <xsd:maxLength value="255"/>
        </xsd:restriction>
      </xsd:simpleType>
    </xsd:element>
    <xsd:element name="MediaServiceBillingMetadata" ma:index="29"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59fecdb-ee26-4135-81c8-712a955c51df"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51f1491-6acf-4107-a370-7835031dc742}" ma:internalName="TaxCatchAll" ma:showField="CatchAllData" ma:web="059fecdb-ee26-4135-81c8-712a955c51d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1221AFD5-4614-4AA3-AB62-CA8C7FEE3F14}">
  <ds:schemaRefs>
    <ds:schemaRef ds:uri="http://purl.org/dc/dcmitype/"/>
    <ds:schemaRef ds:uri="http://schemas.microsoft.com/office/2006/metadata/properties"/>
    <ds:schemaRef ds:uri="059fecdb-ee26-4135-81c8-712a955c51df"/>
    <ds:schemaRef ds:uri="http://purl.org/dc/terms/"/>
    <ds:schemaRef ds:uri="http://purl.org/dc/elements/1.1/"/>
    <ds:schemaRef ds:uri="26d2fa48-a9bb-4686-8122-5406e5c0c038"/>
    <ds:schemaRef ds:uri="http://schemas.microsoft.com/office/2006/documentManagement/types"/>
    <ds:schemaRef ds:uri="http://schemas.microsoft.com/office/infopath/2007/PartnerControls"/>
    <ds:schemaRef ds:uri="http://schemas.openxmlformats.org/package/2006/metadata/core-properties"/>
    <ds:schemaRef ds:uri="http://schemas.microsoft.com/sharepoint/v3"/>
    <ds:schemaRef ds:uri="http://www.w3.org/XML/1998/namespace"/>
  </ds:schemaRefs>
</ds:datastoreItem>
</file>

<file path=customXml/itemProps2.xml><?xml version="1.0" encoding="utf-8"?>
<ds:datastoreItem xmlns:ds="http://schemas.openxmlformats.org/officeDocument/2006/customXml" ds:itemID="{6DD67128-D3EC-4558-BCDE-1C995C2EB0E3}">
  <ds:schemaRefs>
    <ds:schemaRef ds:uri="http://schemas.microsoft.com/sharepoint/v3/contenttype/forms"/>
  </ds:schemaRefs>
</ds:datastoreItem>
</file>

<file path=customXml/itemProps3.xml><?xml version="1.0" encoding="utf-8"?>
<ds:datastoreItem xmlns:ds="http://schemas.openxmlformats.org/officeDocument/2006/customXml" ds:itemID="{1C35232E-DB69-4D03-BE3A-53DB196E56E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26d2fa48-a9bb-4686-8122-5406e5c0c038"/>
    <ds:schemaRef ds:uri="059fecdb-ee26-4135-81c8-712a955c51d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3897D72-8D79-4826-961F-A004A92A64F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SplashPage</vt:lpstr>
      <vt:lpstr>Dynamic Arrays</vt:lpstr>
      <vt:lpstr>Lookups</vt:lpstr>
      <vt:lpstr>DataCleaning</vt:lpstr>
      <vt:lpstr>YieldCurveUS</vt:lpstr>
      <vt:lpstr>HowTo2</vt:lpstr>
      <vt:lpstr>Spreads</vt:lpstr>
      <vt:lpstr>Inspirations</vt:lpstr>
      <vt:lpstr>chShowSpreadAndYield</vt:lpstr>
      <vt:lpstr>clCurrentMonth</vt:lpstr>
      <vt:lpstr>clCurrentYear</vt:lpstr>
      <vt:lpstr>clHowRecessions</vt:lpstr>
      <vt:lpstr>clSetYAxisBounds</vt:lpstr>
      <vt:lpstr>clShowSpread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Alex Wirtz</dc:creator>
  <cp:lastModifiedBy>George Mount</cp:lastModifiedBy>
  <dcterms:created xsi:type="dcterms:W3CDTF">2024-11-12T12:29:20Z</dcterms:created>
  <dcterms:modified xsi:type="dcterms:W3CDTF">2025-06-25T19:20:29Z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0x010100265553BD9181624686A68F63ABB446DF</vt:lpwstr>
  </property>
  <property fmtid="{D5CDD505-2E9C-101B-9397-08002B2CF9AE}" pid="3" name="Order">
    <vt:r8>49979000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y fmtid="{D5CDD505-2E9C-101B-9397-08002B2CF9AE}" pid="9" name="TriggerFlowInfo">
    <vt:lpwstr/>
  </property>
  <property fmtid="{D5CDD505-2E9C-101B-9397-08002B2CF9AE}" pid="10" name="MediaServiceImageTags">
    <vt:lpwstr/>
  </property>
  <property fmtid="{D5CDD505-2E9C-101B-9397-08002B2CF9AE}" pid="11" name="Last Edited">
    <vt:lpwstr>6/25/2025 7:19:54 PM +00:00</vt:lpwstr>
  </property>
</Properties>
</file>