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036004A1-E3D7-4182-BE8C-4C951441A73E}" xr6:coauthVersionLast="47" xr6:coauthVersionMax="47" xr10:uidLastSave="{00000000-0000-0000-0000-000000000000}"/>
  <bookViews>
    <workbookView xWindow="-98" yWindow="-98" windowWidth="18915" windowHeight="12676" firstSheet="2" activeTab="3" xr2:uid="{87FA91F7-F813-4190-8D58-B05E7219AF4E}"/>
  </bookViews>
  <sheets>
    <sheet name="Sheet1" sheetId="1" r:id="rId1"/>
    <sheet name="Demo trip budget" sheetId="2" r:id="rId2"/>
    <sheet name="Demo bank statement" sheetId="3" r:id="rId3"/>
    <sheet name="Reconciliation Re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3" i="4" l="1"/>
  <c r="C63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40" i="4"/>
  <c r="I44" i="4" s="1"/>
  <c r="I41" i="4"/>
  <c r="I42" i="4"/>
  <c r="I43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A46" i="4" a="1"/>
  <c r="A46" i="4" s="1"/>
  <c r="G61" i="4"/>
  <c r="C61" i="4"/>
  <c r="A38" i="4" a="1"/>
  <c r="A38" i="4" s="1"/>
  <c r="G44" i="4"/>
  <c r="C44" i="4"/>
  <c r="A14" i="4" a="1"/>
  <c r="A14" i="4" s="1"/>
  <c r="G36" i="4"/>
  <c r="C36" i="4"/>
  <c r="I63" i="4" l="1"/>
  <c r="I61" i="4"/>
  <c r="I3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<sst xmlns="http://schemas.openxmlformats.org/spreadsheetml/2006/main" count="357" uniqueCount="58">
  <si>
    <t>Weekday</t>
  </si>
  <si>
    <t>Date</t>
  </si>
  <si>
    <t>Expenditure category</t>
  </si>
  <si>
    <t>Budget amount</t>
  </si>
  <si>
    <t>Transaction date</t>
  </si>
  <si>
    <t>Transaction type</t>
  </si>
  <si>
    <t>Amount</t>
  </si>
  <si>
    <t>Currency</t>
  </si>
  <si>
    <t>Transaction description</t>
  </si>
  <si>
    <t>Transaction category</t>
  </si>
  <si>
    <t>Monday</t>
  </si>
  <si>
    <t>Flights</t>
  </si>
  <si>
    <t>Transportation</t>
  </si>
  <si>
    <t>Food</t>
  </si>
  <si>
    <t>Lodging</t>
  </si>
  <si>
    <t>Entertainment</t>
  </si>
  <si>
    <t>Misc.</t>
  </si>
  <si>
    <t>Tuesday</t>
  </si>
  <si>
    <t>Wednesday</t>
  </si>
  <si>
    <t>Thursday</t>
  </si>
  <si>
    <t>Friday</t>
  </si>
  <si>
    <t>Saturday</t>
  </si>
  <si>
    <t>Sunday</t>
  </si>
  <si>
    <t>Card card online payment</t>
  </si>
  <si>
    <t>CAD</t>
  </si>
  <si>
    <t>Flight</t>
  </si>
  <si>
    <t>Bus ticket</t>
  </si>
  <si>
    <t>Train ticket</t>
  </si>
  <si>
    <t>Breakfast</t>
  </si>
  <si>
    <t>Dinner</t>
  </si>
  <si>
    <t>Hotel</t>
  </si>
  <si>
    <t>Cinema</t>
  </si>
  <si>
    <t>Gym</t>
  </si>
  <si>
    <t>Gas</t>
  </si>
  <si>
    <t>Snack</t>
  </si>
  <si>
    <t>Tea with cake</t>
  </si>
  <si>
    <t>Magazines</t>
  </si>
  <si>
    <t>Museum</t>
  </si>
  <si>
    <t>Phone repair</t>
  </si>
  <si>
    <t>Brunch</t>
  </si>
  <si>
    <t>Luch</t>
  </si>
  <si>
    <t>Going out</t>
  </si>
  <si>
    <t>Gallery</t>
  </si>
  <si>
    <t>Haircut</t>
  </si>
  <si>
    <t>Lunch</t>
  </si>
  <si>
    <t>Park entry</t>
  </si>
  <si>
    <t>Concert</t>
  </si>
  <si>
    <t>Phone accessory</t>
  </si>
  <si>
    <t>Taxi</t>
  </si>
  <si>
    <t>Duty free</t>
  </si>
  <si>
    <t>Reconciliation Report</t>
  </si>
  <si>
    <t>Demo bank statement</t>
  </si>
  <si>
    <t>Demo trip budget</t>
  </si>
  <si>
    <t>Table name: Bank_statement_table</t>
  </si>
  <si>
    <t>Table name: Trip_budget_table</t>
  </si>
  <si>
    <t>Totals</t>
  </si>
  <si>
    <t>Difference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</si>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</sst>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20"/>
      <color theme="1"/>
      <name val="Aptos Narrow"/>
      <family val="2"/>
      <scheme val="minor"/>
    </font>
    <font>
      <b/>
      <sz val="28"/>
      <color rgb="FFFFFFF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7C4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0" borderId="0" xfId="0"/>
    <xf numFmtId="2" fontId="0" fillId="0" borderId="0" xfId="0" applyNumberFormat="1"/>
    <xf numFmtId="0" fontId="3" fillId="0" borderId="0" xfId="0" applyFont="1"/>
    <xf numFmtId="2" fontId="4" fillId="0" borderId="1" xfId="0" applyNumberFormat="1" applyFont="1" applyBorder="1"/>
  </cellXfs>
  <cellStyles count="1">
    <cellStyle name="Normal" xfId="0" builtinId="0"/>
  </cellStyles>
  <dxfs count="3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FF13DD-5BB6-4868-8B88-00CFAB7D1488}" name="Trip_budget_table" displayName="Trip_budget_table" ref="A1:D38" totalsRowShown="0">
  <autoFilter ref="A1:D38" xr:uid="{0AFF13DD-5BB6-4868-8B88-00CFAB7D1488}"/>
  <tableColumns count="4">
    <tableColumn id="1" xr3:uid="{9DF34C43-E7D2-4F3D-A650-72CFC9DBD444}" name="Weekday"/>
    <tableColumn id="2" xr3:uid="{1A1FA20C-FD9A-4FE8-967C-3979DF1AB34C}" name="Date"/>
    <tableColumn id="3" xr3:uid="{2C6D3AE4-4417-4A57-B14C-6F5340A55440}" name="Expenditure category"/>
    <tableColumn id="4" xr3:uid="{9BD32C04-8411-4397-BA0D-E8C9F3E253DF}" name="Budget 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0BBC92-D54B-45AD-80D8-4413125D67D3}" name="Bank_statement_table" displayName="Bank_statement_table" ref="A1:F44" totalsRowShown="0">
  <autoFilter ref="A1:F44" xr:uid="{2D0BBC92-D54B-45AD-80D8-4413125D67D3}"/>
  <tableColumns count="6">
    <tableColumn id="1" xr3:uid="{5A090719-0F6E-4FE7-8129-55AD9359503B}" name="Transaction date"/>
    <tableColumn id="2" xr3:uid="{C48E0BAB-C206-477C-8B65-56BFB184EA4F}" name="Transaction type"/>
    <tableColumn id="3" xr3:uid="{94F5A12C-07AD-4696-9B1E-A02DD23918D6}" name="Amount"/>
    <tableColumn id="4" xr3:uid="{922F067A-B9AE-47A4-B5C2-C1A44900F64A}" name="Currency"/>
    <tableColumn id="5" xr3:uid="{4D4D12B9-9103-4F00-8FC0-564825E11CFC}" name="Transaction description"/>
    <tableColumn id="6" xr3:uid="{AE7DCDEF-D794-4541-BD4A-AD637F9F402A}" name="Transaction categ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D1D32A-0A95-4759-96CD-CBC72336E8A8}" name="primaryUnmatchedTransactionsTable" displayName="primaryUnmatchedTransactionsTable" ref="A15:C36" totalsRowCount="1" totalsRowDxfId="35">
  <autoFilter ref="A15:C35" xr:uid="{57D1D32A-0A95-4759-96CD-CBC72336E8A8}"/>
  <tableColumns count="3">
    <tableColumn id="1" xr3:uid="{4BA32ED2-FA39-4312-9D93-8A5624D575FD}" name="Transaction date" totalsRowLabel="Totals" totalsRowDxfId="29"/>
    <tableColumn id="2" xr3:uid="{2F6E4D61-D36A-442F-BB2A-55B824A37E2B}" name="Transaction category" totalsRowDxfId="28"/>
    <tableColumn id="3" xr3:uid="{1DB97988-87D5-4581-AA19-8C8C43B5FB61}" name="Amount" totalsRowFunction="custom" totalsRowDxfId="27">
      <totalsRowFormula>ROUND(SUM(primaryUnmatchedTransactionsTable[Amount]), 2)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8B9E4D-9AAF-4BFA-BFE4-3AFF48AD68EA}" name="secondaryUnmatchedTransactionsTable" displayName="secondaryUnmatchedTransactionsTable" ref="E15:G36" totalsRowCount="1" totalsRowDxfId="34">
  <autoFilter ref="E15:G35" xr:uid="{BE8B9E4D-9AAF-4BFA-BFE4-3AFF48AD68EA}"/>
  <tableColumns count="3">
    <tableColumn id="1" xr3:uid="{362F9CC0-9049-4948-9AE6-7AC7242E03A2}" name="Date" totalsRowLabel="Totals" totalsRowDxfId="20"/>
    <tableColumn id="2" xr3:uid="{00093BED-F628-4E9E-823A-35E7D0F9E461}" name="Expenditure category" totalsRowDxfId="19"/>
    <tableColumn id="3" xr3:uid="{89A7E4FF-F436-41C0-974F-C390E1A39ECC}" name="Budget amount" totalsRowFunction="custom" totalsRowDxfId="18">
      <totalsRowFormula>ROUND(SUM(secondaryUnmatchedTransactionsTable[Budget amount]), 2)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58F7A4-7338-4FD5-AD0A-BAB53CCDC4A4}" name="primaryPotentiallyMatchedTransactionsTable" displayName="primaryPotentiallyMatchedTransactionsTable" ref="A39:C44" totalsRowCount="1" totalsRowDxfId="33">
  <autoFilter ref="A39:C43" xr:uid="{EE58F7A4-7338-4FD5-AD0A-BAB53CCDC4A4}"/>
  <tableColumns count="3">
    <tableColumn id="1" xr3:uid="{99C8381D-2F9B-4332-96CB-1F944C4C10DF}" name="Transaction date" totalsRowLabel="Totals" totalsRowDxfId="23"/>
    <tableColumn id="2" xr3:uid="{AB86D72D-1BB9-4763-9048-53C0CEC8A791}" name="Transaction category" totalsRowDxfId="22"/>
    <tableColumn id="3" xr3:uid="{AAC8648A-39BE-44D3-8E40-84F9BED2E4CB}" name="Amount" totalsRowFunction="custom" totalsRowDxfId="21">
      <totalsRowFormula>ROUND(SUM(primaryPotentiallyMatchedTransactionsTable[Amount]), 2)</totalsRow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D0B01A-D408-4E65-9B33-F7BC35F33857}" name="secondaryPotentiallyMatchedTransactionsTable" displayName="secondaryPotentiallyMatchedTransactionsTable" ref="E39:G44" totalsRowCount="1" totalsRowDxfId="32">
  <autoFilter ref="E39:G43" xr:uid="{8ED0B01A-D408-4E65-9B33-F7BC35F33857}"/>
  <tableColumns count="3">
    <tableColumn id="1" xr3:uid="{21399048-583B-46E0-B790-D31C97EFB75D}" name="Date" totalsRowLabel="Totals" totalsRowDxfId="14"/>
    <tableColumn id="2" xr3:uid="{025D089D-A22A-464F-AE38-6CE124E5EADF}" name="Expenditure category" totalsRowDxfId="13"/>
    <tableColumn id="3" xr3:uid="{FE141828-62F2-40CB-B583-E042ECA5B45C}" name="Budget amount" totalsRowFunction="custom" totalsRowDxfId="12">
      <totalsRowFormula>ROUND(SUM(secondaryPotentiallyMatchedTransactionsTable[Budget amount]), 2)</totalsRow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BA9953C-6EF8-469C-A2D4-06211ED57ED1}" name="primaryMatchedTransactionsTable" displayName="primaryMatchedTransactionsTable" ref="A47:C61" totalsRowCount="1" totalsRowDxfId="31">
  <autoFilter ref="A47:C60" xr:uid="{7BA9953C-6EF8-469C-A2D4-06211ED57ED1}"/>
  <tableColumns count="3">
    <tableColumn id="1" xr3:uid="{6BB9BA12-8B52-48B7-8F53-9C4F2E91FEFB}" name="Transaction date" totalsRowLabel="Totals" totalsRowDxfId="26"/>
    <tableColumn id="2" xr3:uid="{265F944C-E819-49B1-87C7-159B51A2113C}" name="Transaction category" totalsRowDxfId="25"/>
    <tableColumn id="3" xr3:uid="{62510569-BFC3-4B2B-9F42-DB788F2096AB}" name="Amount" totalsRowFunction="custom" totalsRowDxfId="24">
      <totalsRowFormula>ROUND(SUM(primaryMatchedTransactionsTable[Amount]), 2)</totalsRow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F166F5-6323-470C-B251-BF33EA6CDC47}" name="secondaryMatchedTransactionsTable" displayName="secondaryMatchedTransactionsTable" ref="E47:G61" totalsRowCount="1" totalsRowDxfId="30">
  <autoFilter ref="E47:G60" xr:uid="{2AF166F5-6323-470C-B251-BF33EA6CDC47}"/>
  <tableColumns count="3">
    <tableColumn id="1" xr3:uid="{336C138C-7C6A-417E-87D3-34119E057A0F}" name="Date" totalsRowLabel="Totals" totalsRowDxfId="17"/>
    <tableColumn id="2" xr3:uid="{1493D671-28B1-46B4-A76F-AA66D01F5865}" name="Expenditure category" totalsRowDxfId="16"/>
    <tableColumn id="3" xr3:uid="{9B30318D-AC3F-4D02-8AEC-B1BE91340279}" name="Budget amount" totalsRowFunction="custom" totalsRowDxfId="15">
      <totalsRowFormula>ROUND(SUM(secondaryMatchedTransactionsTable[Budget amount]), 2)</totalsRow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7B737BA-03BA-4F43-B9B9-B5C24C1F6254}" name="unmatchedDifferenceTable" displayName="unmatchedDifferenceTable" ref="I15:I36" totalsRowCount="1" headerRowDxfId="11" totalsRowDxfId="10">
  <autoFilter ref="I15:I35" xr:uid="{17B737BA-03BA-4F43-B9B9-B5C24C1F6254}"/>
  <tableColumns count="1">
    <tableColumn id="1" xr3:uid="{C49F16D2-F2CD-44FE-AF9B-B11194811867}" name="Difference" totalsRowFunction="custom" dataDxfId="8" totalsRowDxfId="9">
      <calculatedColumnFormula>ROUND(SUM(IF(primaryUnmatchedTransactionsTable[[#This Row],[Amount]] ="", 0, primaryUnmatchedTransactionsTable[[#This Row],[Amount]]) - IF(secondaryUnmatchedTransactionsTable[[#This Row],[Budget amount]]="", 0, secondaryUnmatchedTransactionsTable[[#This Row],[Budget amount]])), 2)</calculatedColumnFormula>
      <totalsRowFormula>ROUND(SUM(unmatchedDifferenceTable[Difference]), 2)</totalsRow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3F3A443-FD65-4119-BE7F-238E32B3AA97}" name="potentiallyMatchedDifferenceTable" displayName="potentiallyMatchedDifferenceTable" ref="I39:I44" totalsRowCount="1" headerRowDxfId="7" totalsRowDxfId="6">
  <autoFilter ref="I39:I43" xr:uid="{93F3A443-FD65-4119-BE7F-238E32B3AA97}"/>
  <tableColumns count="1">
    <tableColumn id="1" xr3:uid="{817B6556-6A05-45D2-9D66-A3A62885A1DF}" name="Difference" totalsRowFunction="custom" dataDxfId="4" totalsRowDxfId="5">
      <calculatedColumnFormula>ROUND(SUM(IF(primaryPotentiallyMatchedTransactionsTable[[#This Row],[Amount]] ="", 0, primaryPotentiallyMatchedTransactionsTable[[#This Row],[Amount]]) - IF(secondaryPotentiallyMatchedTransactionsTable[[#This Row],[Budget amount]]="", 0, secondaryPotentiallyMatchedTransactionsTable[[#This Row],[Budget amount]])), 2)</calculatedColumnFormula>
      <totalsRowFormula>ROUND(SUM(potentiallyMatchedDifferenceTable[Difference]), 2)</totalsRow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503EFA2-4599-44D4-A1AC-53A6F669012E}" name="matchedDifferenceTable" displayName="matchedDifferenceTable" ref="I47:I61" totalsRowCount="1" headerRowDxfId="3" totalsRowDxfId="2">
  <autoFilter ref="I47:I60" xr:uid="{6503EFA2-4599-44D4-A1AC-53A6F669012E}"/>
  <tableColumns count="1">
    <tableColumn id="1" xr3:uid="{7BE7CC13-8444-4153-9F40-83EF7E1FB5B6}" name="Difference" totalsRowFunction="custom" dataDxfId="0" totalsRowDxfId="1">
      <calculatedColumnFormula>ROUND(SUM(IF(primaryMatchedTransactionsTable[[#This Row],[Amount]] ="", 0, primaryMatchedTransactionsTable[[#This Row],[Amount]]) - IF(secondaryMatchedTransactionsTable[[#This Row],[Budget amount]]="", 0, secondaryMatchedTransactionsTable[[#This Row],[Budget amount]])), 2)</calculatedColumnFormula>
      <totalsRowFormula>ROUND(SUM(matchedDifferenceTable[Difference]), 2)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02E34F7-705A-4AAE-A41F-9E2718DA95FD}">
  <we:reference id="7c3929fd-ffc8-4fa9-a64b-25dff355e46d" version="1.0.0.1" store="EXCatalog" storeType="EXCatalog"/>
  <we:alternateReferences>
    <we:reference id="WA200006575" version="1.0.0.1" store="en-US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3A94-DAA0-4B38-99EB-DA40E4DB6987}">
  <dimension ref="A1"/>
  <sheetViews>
    <sheetView workbookViewId="0"/>
  </sheetViews>
  <sheetFormatPr defaultRowHeight="26.65" x14ac:dyDescent="0.8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9BBF-BEB0-4933-B5BC-5100867E1130}">
  <dimension ref="A1:D38"/>
  <sheetViews>
    <sheetView workbookViewId="0"/>
  </sheetViews>
  <sheetFormatPr defaultRowHeight="26.65" x14ac:dyDescent="0.85"/>
  <cols>
    <col min="1" max="1" width="9.77734375" bestFit="1" customWidth="1"/>
    <col min="2" max="2" width="8.88671875" customWidth="1"/>
    <col min="3" max="3" width="19.109375" bestFit="1" customWidth="1"/>
    <col min="4" max="4" width="14.21875" bestFit="1" customWidth="1"/>
  </cols>
  <sheetData>
    <row r="1" spans="1:4" x14ac:dyDescent="0.85">
      <c r="A1" s="2" t="s">
        <v>0</v>
      </c>
      <c r="B1" s="1" t="s">
        <v>1</v>
      </c>
      <c r="C1" s="2" t="s">
        <v>2</v>
      </c>
      <c r="D1" s="3" t="s">
        <v>3</v>
      </c>
    </row>
    <row r="2" spans="1:4" x14ac:dyDescent="0.85">
      <c r="A2" t="s">
        <v>10</v>
      </c>
      <c r="B2" s="1">
        <v>45341</v>
      </c>
      <c r="C2" t="s">
        <v>11</v>
      </c>
      <c r="D2">
        <v>700</v>
      </c>
    </row>
    <row r="3" spans="1:4" x14ac:dyDescent="0.85">
      <c r="A3" t="s">
        <v>10</v>
      </c>
      <c r="B3" s="1">
        <v>45341</v>
      </c>
      <c r="C3" t="s">
        <v>12</v>
      </c>
      <c r="D3">
        <v>150</v>
      </c>
    </row>
    <row r="4" spans="1:4" x14ac:dyDescent="0.85">
      <c r="A4" t="s">
        <v>10</v>
      </c>
      <c r="B4" s="1">
        <v>45341</v>
      </c>
      <c r="C4" t="s">
        <v>13</v>
      </c>
      <c r="D4">
        <v>120</v>
      </c>
    </row>
    <row r="5" spans="1:4" x14ac:dyDescent="0.85">
      <c r="A5" t="s">
        <v>10</v>
      </c>
      <c r="B5" s="1">
        <v>45341</v>
      </c>
      <c r="C5" t="s">
        <v>14</v>
      </c>
      <c r="D5">
        <v>250</v>
      </c>
    </row>
    <row r="6" spans="1:4" x14ac:dyDescent="0.85">
      <c r="A6" t="s">
        <v>10</v>
      </c>
      <c r="B6" s="1">
        <v>45341</v>
      </c>
      <c r="C6" t="s">
        <v>15</v>
      </c>
      <c r="D6">
        <v>160</v>
      </c>
    </row>
    <row r="7" spans="1:4" x14ac:dyDescent="0.85">
      <c r="A7" t="s">
        <v>10</v>
      </c>
      <c r="B7" s="1">
        <v>45341</v>
      </c>
      <c r="C7" t="s">
        <v>16</v>
      </c>
      <c r="D7">
        <v>10</v>
      </c>
    </row>
    <row r="8" spans="1:4" x14ac:dyDescent="0.85">
      <c r="A8" t="s">
        <v>17</v>
      </c>
      <c r="B8" s="1">
        <v>45342</v>
      </c>
      <c r="C8" t="s">
        <v>12</v>
      </c>
      <c r="D8">
        <v>150</v>
      </c>
    </row>
    <row r="9" spans="1:4" x14ac:dyDescent="0.85">
      <c r="A9" t="s">
        <v>17</v>
      </c>
      <c r="B9" s="1">
        <v>45342</v>
      </c>
      <c r="C9" t="s">
        <v>13</v>
      </c>
      <c r="D9">
        <v>120</v>
      </c>
    </row>
    <row r="10" spans="1:4" x14ac:dyDescent="0.85">
      <c r="A10" t="s">
        <v>17</v>
      </c>
      <c r="B10" s="1">
        <v>45342</v>
      </c>
      <c r="C10" t="s">
        <v>14</v>
      </c>
      <c r="D10">
        <v>250</v>
      </c>
    </row>
    <row r="11" spans="1:4" x14ac:dyDescent="0.85">
      <c r="A11" t="s">
        <v>17</v>
      </c>
      <c r="B11" s="1">
        <v>45342</v>
      </c>
      <c r="C11" t="s">
        <v>15</v>
      </c>
      <c r="D11">
        <v>160</v>
      </c>
    </row>
    <row r="12" spans="1:4" x14ac:dyDescent="0.85">
      <c r="A12" t="s">
        <v>17</v>
      </c>
      <c r="B12" s="1">
        <v>45342</v>
      </c>
      <c r="C12" t="s">
        <v>16</v>
      </c>
      <c r="D12">
        <v>10</v>
      </c>
    </row>
    <row r="13" spans="1:4" x14ac:dyDescent="0.85">
      <c r="A13" t="s">
        <v>18</v>
      </c>
      <c r="B13" s="1">
        <v>45343</v>
      </c>
      <c r="C13" t="s">
        <v>12</v>
      </c>
      <c r="D13">
        <v>150</v>
      </c>
    </row>
    <row r="14" spans="1:4" x14ac:dyDescent="0.85">
      <c r="A14" t="s">
        <v>18</v>
      </c>
      <c r="B14" s="1">
        <v>45343</v>
      </c>
      <c r="C14" t="s">
        <v>13</v>
      </c>
      <c r="D14">
        <v>120</v>
      </c>
    </row>
    <row r="15" spans="1:4" x14ac:dyDescent="0.85">
      <c r="A15" t="s">
        <v>18</v>
      </c>
      <c r="B15" s="1">
        <v>45343</v>
      </c>
      <c r="C15" t="s">
        <v>14</v>
      </c>
      <c r="D15">
        <v>250</v>
      </c>
    </row>
    <row r="16" spans="1:4" x14ac:dyDescent="0.85">
      <c r="A16" t="s">
        <v>18</v>
      </c>
      <c r="B16" s="1">
        <v>45343</v>
      </c>
      <c r="C16" t="s">
        <v>15</v>
      </c>
      <c r="D16">
        <v>160</v>
      </c>
    </row>
    <row r="17" spans="1:4" x14ac:dyDescent="0.85">
      <c r="A17" t="s">
        <v>18</v>
      </c>
      <c r="B17" s="1">
        <v>45343</v>
      </c>
      <c r="C17" t="s">
        <v>16</v>
      </c>
      <c r="D17">
        <v>10</v>
      </c>
    </row>
    <row r="18" spans="1:4" x14ac:dyDescent="0.85">
      <c r="A18" t="s">
        <v>19</v>
      </c>
      <c r="B18" s="1">
        <v>45344</v>
      </c>
      <c r="C18" t="s">
        <v>12</v>
      </c>
      <c r="D18">
        <v>150</v>
      </c>
    </row>
    <row r="19" spans="1:4" x14ac:dyDescent="0.85">
      <c r="A19" t="s">
        <v>19</v>
      </c>
      <c r="B19" s="1">
        <v>45344</v>
      </c>
      <c r="C19" t="s">
        <v>13</v>
      </c>
      <c r="D19">
        <v>120</v>
      </c>
    </row>
    <row r="20" spans="1:4" x14ac:dyDescent="0.85">
      <c r="A20" t="s">
        <v>19</v>
      </c>
      <c r="B20" s="1">
        <v>45344</v>
      </c>
      <c r="C20" t="s">
        <v>14</v>
      </c>
      <c r="D20">
        <v>250</v>
      </c>
    </row>
    <row r="21" spans="1:4" x14ac:dyDescent="0.85">
      <c r="A21" t="s">
        <v>19</v>
      </c>
      <c r="B21" s="1">
        <v>45344</v>
      </c>
      <c r="C21" t="s">
        <v>15</v>
      </c>
      <c r="D21">
        <v>160</v>
      </c>
    </row>
    <row r="22" spans="1:4" x14ac:dyDescent="0.85">
      <c r="A22" t="s">
        <v>19</v>
      </c>
      <c r="B22" s="1">
        <v>45344</v>
      </c>
      <c r="C22" t="s">
        <v>16</v>
      </c>
      <c r="D22">
        <v>10</v>
      </c>
    </row>
    <row r="23" spans="1:4" x14ac:dyDescent="0.85">
      <c r="A23" t="s">
        <v>20</v>
      </c>
      <c r="B23" s="1">
        <v>45345</v>
      </c>
      <c r="C23" t="s">
        <v>12</v>
      </c>
      <c r="D23">
        <v>150</v>
      </c>
    </row>
    <row r="24" spans="1:4" x14ac:dyDescent="0.85">
      <c r="A24" t="s">
        <v>20</v>
      </c>
      <c r="B24" s="1">
        <v>45345</v>
      </c>
      <c r="C24" t="s">
        <v>13</v>
      </c>
      <c r="D24">
        <v>120</v>
      </c>
    </row>
    <row r="25" spans="1:4" x14ac:dyDescent="0.85">
      <c r="A25" t="s">
        <v>20</v>
      </c>
      <c r="B25" s="1">
        <v>45345</v>
      </c>
      <c r="C25" t="s">
        <v>14</v>
      </c>
      <c r="D25">
        <v>250</v>
      </c>
    </row>
    <row r="26" spans="1:4" x14ac:dyDescent="0.85">
      <c r="A26" t="s">
        <v>20</v>
      </c>
      <c r="B26" s="1">
        <v>45345</v>
      </c>
      <c r="C26" t="s">
        <v>15</v>
      </c>
      <c r="D26">
        <v>160</v>
      </c>
    </row>
    <row r="27" spans="1:4" x14ac:dyDescent="0.85">
      <c r="A27" t="s">
        <v>20</v>
      </c>
      <c r="B27" s="1">
        <v>45345</v>
      </c>
      <c r="C27" t="s">
        <v>16</v>
      </c>
      <c r="D27">
        <v>10</v>
      </c>
    </row>
    <row r="28" spans="1:4" x14ac:dyDescent="0.85">
      <c r="A28" t="s">
        <v>21</v>
      </c>
      <c r="B28" s="1">
        <v>45346</v>
      </c>
      <c r="C28" t="s">
        <v>12</v>
      </c>
      <c r="D28">
        <v>150</v>
      </c>
    </row>
    <row r="29" spans="1:4" x14ac:dyDescent="0.85">
      <c r="A29" t="s">
        <v>21</v>
      </c>
      <c r="B29" s="1">
        <v>45346</v>
      </c>
      <c r="C29" t="s">
        <v>13</v>
      </c>
      <c r="D29">
        <v>120</v>
      </c>
    </row>
    <row r="30" spans="1:4" x14ac:dyDescent="0.85">
      <c r="A30" t="s">
        <v>21</v>
      </c>
      <c r="B30" s="1">
        <v>45346</v>
      </c>
      <c r="C30" t="s">
        <v>14</v>
      </c>
      <c r="D30">
        <v>250</v>
      </c>
    </row>
    <row r="31" spans="1:4" x14ac:dyDescent="0.85">
      <c r="A31" t="s">
        <v>21</v>
      </c>
      <c r="B31" s="1">
        <v>45346</v>
      </c>
      <c r="C31" t="s">
        <v>15</v>
      </c>
      <c r="D31">
        <v>160</v>
      </c>
    </row>
    <row r="32" spans="1:4" x14ac:dyDescent="0.85">
      <c r="A32" t="s">
        <v>21</v>
      </c>
      <c r="B32" s="1">
        <v>45346</v>
      </c>
      <c r="C32" t="s">
        <v>16</v>
      </c>
      <c r="D32">
        <v>10</v>
      </c>
    </row>
    <row r="33" spans="1:4" x14ac:dyDescent="0.85">
      <c r="A33" t="s">
        <v>22</v>
      </c>
      <c r="B33" s="1">
        <v>45347</v>
      </c>
      <c r="C33" t="s">
        <v>11</v>
      </c>
      <c r="D33">
        <v>700</v>
      </c>
    </row>
    <row r="34" spans="1:4" x14ac:dyDescent="0.85">
      <c r="A34" t="s">
        <v>22</v>
      </c>
      <c r="B34" s="1">
        <v>45347</v>
      </c>
      <c r="C34" t="s">
        <v>12</v>
      </c>
      <c r="D34">
        <v>150</v>
      </c>
    </row>
    <row r="35" spans="1:4" x14ac:dyDescent="0.85">
      <c r="A35" t="s">
        <v>22</v>
      </c>
      <c r="B35" s="1">
        <v>45347</v>
      </c>
      <c r="C35" t="s">
        <v>13</v>
      </c>
      <c r="D35">
        <v>120</v>
      </c>
    </row>
    <row r="36" spans="1:4" x14ac:dyDescent="0.85">
      <c r="A36" t="s">
        <v>22</v>
      </c>
      <c r="B36" s="1">
        <v>45347</v>
      </c>
      <c r="C36" t="s">
        <v>14</v>
      </c>
      <c r="D36">
        <v>250</v>
      </c>
    </row>
    <row r="37" spans="1:4" x14ac:dyDescent="0.85">
      <c r="A37" t="s">
        <v>22</v>
      </c>
      <c r="B37" s="1">
        <v>45347</v>
      </c>
      <c r="C37" t="s">
        <v>15</v>
      </c>
      <c r="D37">
        <v>10</v>
      </c>
    </row>
    <row r="38" spans="1:4" x14ac:dyDescent="0.85">
      <c r="A38" t="s">
        <v>22</v>
      </c>
      <c r="B38" s="1">
        <v>45347</v>
      </c>
      <c r="C38" t="s">
        <v>16</v>
      </c>
      <c r="D38">
        <v>300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5500-1266-40FC-8ED6-F8AFBA37A4FD}">
  <dimension ref="A1:F44"/>
  <sheetViews>
    <sheetView workbookViewId="0">
      <selection activeCell="B11" sqref="B11"/>
    </sheetView>
  </sheetViews>
  <sheetFormatPr defaultRowHeight="26.65" x14ac:dyDescent="0.85"/>
  <cols>
    <col min="1" max="1" width="15.40625" bestFit="1" customWidth="1"/>
    <col min="2" max="2" width="20.92578125" bestFit="1" customWidth="1"/>
    <col min="3" max="3" width="8.21875" bestFit="1" customWidth="1"/>
    <col min="4" max="4" width="9.3671875" bestFit="1" customWidth="1"/>
    <col min="5" max="5" width="21.03515625" bestFit="1" customWidth="1"/>
    <col min="6" max="6" width="18.8125" bestFit="1" customWidth="1"/>
  </cols>
  <sheetData>
    <row r="1" spans="1:6" x14ac:dyDescent="0.8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85">
      <c r="A2" s="1">
        <v>45341</v>
      </c>
      <c r="B2" t="s">
        <v>23</v>
      </c>
      <c r="C2">
        <v>700</v>
      </c>
      <c r="D2" t="s">
        <v>24</v>
      </c>
      <c r="E2" t="s">
        <v>25</v>
      </c>
      <c r="F2" t="s">
        <v>11</v>
      </c>
    </row>
    <row r="3" spans="1:6" x14ac:dyDescent="0.85">
      <c r="A3" s="1">
        <v>45341</v>
      </c>
      <c r="B3" t="s">
        <v>23</v>
      </c>
      <c r="C3">
        <v>70</v>
      </c>
      <c r="D3" t="s">
        <v>24</v>
      </c>
      <c r="E3" t="s">
        <v>26</v>
      </c>
      <c r="F3" t="s">
        <v>12</v>
      </c>
    </row>
    <row r="4" spans="1:6" x14ac:dyDescent="0.85">
      <c r="A4" s="1">
        <v>45341</v>
      </c>
      <c r="B4" t="s">
        <v>23</v>
      </c>
      <c r="C4">
        <v>80</v>
      </c>
      <c r="D4" t="s">
        <v>24</v>
      </c>
      <c r="E4" t="s">
        <v>27</v>
      </c>
      <c r="F4" t="s">
        <v>12</v>
      </c>
    </row>
    <row r="5" spans="1:6" x14ac:dyDescent="0.85">
      <c r="A5" s="1">
        <v>45341</v>
      </c>
      <c r="B5" t="s">
        <v>23</v>
      </c>
      <c r="C5">
        <v>60</v>
      </c>
      <c r="D5" t="s">
        <v>24</v>
      </c>
      <c r="E5" t="s">
        <v>28</v>
      </c>
      <c r="F5" t="s">
        <v>13</v>
      </c>
    </row>
    <row r="6" spans="1:6" x14ac:dyDescent="0.85">
      <c r="A6" s="1">
        <v>45341</v>
      </c>
      <c r="B6" t="s">
        <v>23</v>
      </c>
      <c r="C6">
        <v>60</v>
      </c>
      <c r="D6" t="s">
        <v>24</v>
      </c>
      <c r="E6" t="s">
        <v>29</v>
      </c>
      <c r="F6" t="s">
        <v>13</v>
      </c>
    </row>
    <row r="7" spans="1:6" x14ac:dyDescent="0.85">
      <c r="A7" s="1">
        <v>45341</v>
      </c>
      <c r="B7" t="s">
        <v>23</v>
      </c>
      <c r="C7">
        <v>250</v>
      </c>
      <c r="D7" t="s">
        <v>24</v>
      </c>
      <c r="E7" t="s">
        <v>30</v>
      </c>
      <c r="F7" t="s">
        <v>14</v>
      </c>
    </row>
    <row r="8" spans="1:6" x14ac:dyDescent="0.85">
      <c r="A8" s="1">
        <v>45341</v>
      </c>
      <c r="B8" t="s">
        <v>23</v>
      </c>
      <c r="C8">
        <v>30</v>
      </c>
      <c r="D8" t="s">
        <v>24</v>
      </c>
      <c r="E8" t="s">
        <v>31</v>
      </c>
      <c r="F8" t="s">
        <v>15</v>
      </c>
    </row>
    <row r="9" spans="1:6" x14ac:dyDescent="0.85">
      <c r="A9" s="1">
        <v>45341</v>
      </c>
      <c r="B9" t="s">
        <v>23</v>
      </c>
      <c r="C9">
        <v>140</v>
      </c>
      <c r="D9" t="s">
        <v>24</v>
      </c>
      <c r="E9" t="s">
        <v>32</v>
      </c>
      <c r="F9" t="s">
        <v>16</v>
      </c>
    </row>
    <row r="10" spans="1:6" x14ac:dyDescent="0.85">
      <c r="A10" s="1">
        <v>45342</v>
      </c>
      <c r="B10" t="s">
        <v>23</v>
      </c>
      <c r="C10">
        <v>180</v>
      </c>
      <c r="D10" t="s">
        <v>24</v>
      </c>
      <c r="E10" t="s">
        <v>33</v>
      </c>
      <c r="F10" t="s">
        <v>12</v>
      </c>
    </row>
    <row r="11" spans="1:6" x14ac:dyDescent="0.85">
      <c r="A11" s="1">
        <v>45342</v>
      </c>
      <c r="B11" t="s">
        <v>23</v>
      </c>
      <c r="C11">
        <v>10</v>
      </c>
      <c r="D11" t="s">
        <v>24</v>
      </c>
      <c r="E11" t="s">
        <v>34</v>
      </c>
      <c r="F11" t="s">
        <v>13</v>
      </c>
    </row>
    <row r="12" spans="1:6" x14ac:dyDescent="0.85">
      <c r="A12" s="1">
        <v>45342</v>
      </c>
      <c r="B12" t="s">
        <v>23</v>
      </c>
      <c r="C12">
        <v>40</v>
      </c>
      <c r="D12" t="s">
        <v>24</v>
      </c>
      <c r="E12" t="s">
        <v>35</v>
      </c>
      <c r="F12" t="s">
        <v>13</v>
      </c>
    </row>
    <row r="13" spans="1:6" x14ac:dyDescent="0.85">
      <c r="A13" s="1">
        <v>45342</v>
      </c>
      <c r="B13" t="s">
        <v>23</v>
      </c>
      <c r="C13">
        <v>80</v>
      </c>
      <c r="D13" t="s">
        <v>24</v>
      </c>
      <c r="E13" t="s">
        <v>29</v>
      </c>
      <c r="F13" t="s">
        <v>13</v>
      </c>
    </row>
    <row r="14" spans="1:6" x14ac:dyDescent="0.85">
      <c r="A14" s="1">
        <v>45342</v>
      </c>
      <c r="B14" t="s">
        <v>23</v>
      </c>
      <c r="C14">
        <v>250</v>
      </c>
      <c r="D14" t="s">
        <v>24</v>
      </c>
      <c r="E14" t="s">
        <v>30</v>
      </c>
      <c r="F14" t="s">
        <v>14</v>
      </c>
    </row>
    <row r="15" spans="1:6" x14ac:dyDescent="0.85">
      <c r="A15" s="1">
        <v>45342</v>
      </c>
      <c r="B15" t="s">
        <v>23</v>
      </c>
      <c r="C15">
        <v>90</v>
      </c>
      <c r="D15" t="s">
        <v>24</v>
      </c>
      <c r="E15" t="s">
        <v>36</v>
      </c>
      <c r="F15" t="s">
        <v>15</v>
      </c>
    </row>
    <row r="16" spans="1:6" x14ac:dyDescent="0.85">
      <c r="A16" s="1">
        <v>45342</v>
      </c>
      <c r="B16" t="s">
        <v>23</v>
      </c>
      <c r="C16">
        <v>70</v>
      </c>
      <c r="D16" t="s">
        <v>24</v>
      </c>
      <c r="E16" t="s">
        <v>37</v>
      </c>
      <c r="F16" t="s">
        <v>15</v>
      </c>
    </row>
    <row r="17" spans="1:6" x14ac:dyDescent="0.85">
      <c r="A17" s="1">
        <v>45342</v>
      </c>
      <c r="B17" t="s">
        <v>23</v>
      </c>
      <c r="C17">
        <v>200</v>
      </c>
      <c r="D17" t="s">
        <v>24</v>
      </c>
      <c r="E17" t="s">
        <v>38</v>
      </c>
      <c r="F17" t="s">
        <v>16</v>
      </c>
    </row>
    <row r="18" spans="1:6" x14ac:dyDescent="0.85">
      <c r="A18" s="1">
        <v>45343</v>
      </c>
      <c r="B18" t="s">
        <v>23</v>
      </c>
      <c r="C18">
        <v>30</v>
      </c>
      <c r="D18" t="s">
        <v>24</v>
      </c>
      <c r="E18" t="s">
        <v>28</v>
      </c>
      <c r="F18" t="s">
        <v>13</v>
      </c>
    </row>
    <row r="19" spans="1:6" x14ac:dyDescent="0.85">
      <c r="A19" s="1">
        <v>45343</v>
      </c>
      <c r="B19" t="s">
        <v>23</v>
      </c>
      <c r="C19">
        <v>20</v>
      </c>
      <c r="D19" t="s">
        <v>24</v>
      </c>
      <c r="E19" t="s">
        <v>39</v>
      </c>
      <c r="F19" t="s">
        <v>13</v>
      </c>
    </row>
    <row r="20" spans="1:6" x14ac:dyDescent="0.85">
      <c r="A20" s="1">
        <v>45343</v>
      </c>
      <c r="B20" t="s">
        <v>23</v>
      </c>
      <c r="C20">
        <v>60</v>
      </c>
      <c r="D20" t="s">
        <v>24</v>
      </c>
      <c r="E20" t="s">
        <v>29</v>
      </c>
      <c r="F20" t="s">
        <v>13</v>
      </c>
    </row>
    <row r="21" spans="1:6" x14ac:dyDescent="0.85">
      <c r="A21" s="1">
        <v>45343</v>
      </c>
      <c r="B21" t="s">
        <v>23</v>
      </c>
      <c r="C21">
        <v>250</v>
      </c>
      <c r="D21" t="s">
        <v>24</v>
      </c>
      <c r="E21" t="s">
        <v>30</v>
      </c>
      <c r="F21" t="s">
        <v>14</v>
      </c>
    </row>
    <row r="22" spans="1:6" x14ac:dyDescent="0.85">
      <c r="A22" s="1">
        <v>45343</v>
      </c>
      <c r="B22" t="s">
        <v>23</v>
      </c>
      <c r="C22">
        <v>160</v>
      </c>
      <c r="D22" t="s">
        <v>24</v>
      </c>
      <c r="E22" t="s">
        <v>37</v>
      </c>
      <c r="F22" t="s">
        <v>15</v>
      </c>
    </row>
    <row r="23" spans="1:6" x14ac:dyDescent="0.85">
      <c r="A23" s="1">
        <v>45344</v>
      </c>
      <c r="B23" t="s">
        <v>23</v>
      </c>
      <c r="C23">
        <v>60</v>
      </c>
      <c r="D23" t="s">
        <v>24</v>
      </c>
      <c r="E23" t="s">
        <v>40</v>
      </c>
      <c r="F23" t="s">
        <v>13</v>
      </c>
    </row>
    <row r="24" spans="1:6" x14ac:dyDescent="0.85">
      <c r="A24" s="1">
        <v>45344</v>
      </c>
      <c r="B24" t="s">
        <v>23</v>
      </c>
      <c r="C24">
        <v>90</v>
      </c>
      <c r="D24" t="s">
        <v>24</v>
      </c>
      <c r="E24" t="s">
        <v>29</v>
      </c>
      <c r="F24" t="s">
        <v>13</v>
      </c>
    </row>
    <row r="25" spans="1:6" x14ac:dyDescent="0.85">
      <c r="A25" s="1">
        <v>45344</v>
      </c>
      <c r="B25" t="s">
        <v>23</v>
      </c>
      <c r="C25">
        <v>250</v>
      </c>
      <c r="D25" t="s">
        <v>24</v>
      </c>
      <c r="E25" t="s">
        <v>30</v>
      </c>
      <c r="F25" t="s">
        <v>14</v>
      </c>
    </row>
    <row r="26" spans="1:6" x14ac:dyDescent="0.85">
      <c r="A26" s="1">
        <v>45344</v>
      </c>
      <c r="B26" t="s">
        <v>23</v>
      </c>
      <c r="C26">
        <v>150</v>
      </c>
      <c r="D26" t="s">
        <v>24</v>
      </c>
      <c r="E26" t="s">
        <v>41</v>
      </c>
      <c r="F26" t="s">
        <v>15</v>
      </c>
    </row>
    <row r="27" spans="1:6" x14ac:dyDescent="0.85">
      <c r="A27" s="1">
        <v>45345</v>
      </c>
      <c r="B27" t="s">
        <v>23</v>
      </c>
      <c r="C27">
        <v>150</v>
      </c>
      <c r="D27" t="s">
        <v>24</v>
      </c>
      <c r="E27" t="s">
        <v>33</v>
      </c>
      <c r="F27" t="s">
        <v>12</v>
      </c>
    </row>
    <row r="28" spans="1:6" x14ac:dyDescent="0.85">
      <c r="A28" s="1">
        <v>45345</v>
      </c>
      <c r="B28" t="s">
        <v>23</v>
      </c>
      <c r="C28">
        <v>60</v>
      </c>
      <c r="D28" t="s">
        <v>24</v>
      </c>
      <c r="E28" t="s">
        <v>28</v>
      </c>
      <c r="F28" t="s">
        <v>13</v>
      </c>
    </row>
    <row r="29" spans="1:6" x14ac:dyDescent="0.85">
      <c r="A29" s="1">
        <v>45345</v>
      </c>
      <c r="B29" t="s">
        <v>23</v>
      </c>
      <c r="C29">
        <v>70</v>
      </c>
      <c r="D29" t="s">
        <v>24</v>
      </c>
      <c r="E29" t="s">
        <v>29</v>
      </c>
      <c r="F29" t="s">
        <v>13</v>
      </c>
    </row>
    <row r="30" spans="1:6" x14ac:dyDescent="0.85">
      <c r="A30" s="1">
        <v>45345</v>
      </c>
      <c r="B30" t="s">
        <v>23</v>
      </c>
      <c r="C30">
        <v>250</v>
      </c>
      <c r="D30" t="s">
        <v>24</v>
      </c>
      <c r="E30" t="s">
        <v>30</v>
      </c>
      <c r="F30" t="s">
        <v>14</v>
      </c>
    </row>
    <row r="31" spans="1:6" x14ac:dyDescent="0.85">
      <c r="A31" s="1">
        <v>45345</v>
      </c>
      <c r="B31" t="s">
        <v>23</v>
      </c>
      <c r="C31">
        <v>40</v>
      </c>
      <c r="D31" t="s">
        <v>24</v>
      </c>
      <c r="E31" t="s">
        <v>42</v>
      </c>
      <c r="F31" t="s">
        <v>15</v>
      </c>
    </row>
    <row r="32" spans="1:6" x14ac:dyDescent="0.85">
      <c r="A32" s="1">
        <v>45345</v>
      </c>
      <c r="B32" t="s">
        <v>23</v>
      </c>
      <c r="C32">
        <v>120</v>
      </c>
      <c r="D32" t="s">
        <v>24</v>
      </c>
      <c r="E32" t="s">
        <v>37</v>
      </c>
      <c r="F32" t="s">
        <v>15</v>
      </c>
    </row>
    <row r="33" spans="1:6" x14ac:dyDescent="0.85">
      <c r="A33" s="1">
        <v>45345</v>
      </c>
      <c r="B33" t="s">
        <v>23</v>
      </c>
      <c r="C33">
        <v>90</v>
      </c>
      <c r="D33" t="s">
        <v>24</v>
      </c>
      <c r="E33" t="s">
        <v>43</v>
      </c>
      <c r="F33" t="s">
        <v>16</v>
      </c>
    </row>
    <row r="34" spans="1:6" x14ac:dyDescent="0.85">
      <c r="A34" s="1">
        <v>45346</v>
      </c>
      <c r="B34" t="s">
        <v>23</v>
      </c>
      <c r="C34">
        <v>50</v>
      </c>
      <c r="D34" t="s">
        <v>24</v>
      </c>
      <c r="E34" t="s">
        <v>44</v>
      </c>
      <c r="F34" t="s">
        <v>13</v>
      </c>
    </row>
    <row r="35" spans="1:6" x14ac:dyDescent="0.85">
      <c r="A35" s="1">
        <v>45346</v>
      </c>
      <c r="B35" t="s">
        <v>23</v>
      </c>
      <c r="C35">
        <v>80</v>
      </c>
      <c r="D35" t="s">
        <v>24</v>
      </c>
      <c r="E35" t="s">
        <v>29</v>
      </c>
      <c r="F35" t="s">
        <v>13</v>
      </c>
    </row>
    <row r="36" spans="1:6" x14ac:dyDescent="0.85">
      <c r="A36" s="1">
        <v>45346</v>
      </c>
      <c r="B36" t="s">
        <v>23</v>
      </c>
      <c r="C36">
        <v>250</v>
      </c>
      <c r="D36" t="s">
        <v>24</v>
      </c>
      <c r="E36" t="s">
        <v>30</v>
      </c>
      <c r="F36" t="s">
        <v>14</v>
      </c>
    </row>
    <row r="37" spans="1:6" x14ac:dyDescent="0.85">
      <c r="A37" s="1">
        <v>45346</v>
      </c>
      <c r="B37" t="s">
        <v>23</v>
      </c>
      <c r="C37">
        <v>20</v>
      </c>
      <c r="D37" t="s">
        <v>24</v>
      </c>
      <c r="E37" t="s">
        <v>45</v>
      </c>
      <c r="F37" t="s">
        <v>15</v>
      </c>
    </row>
    <row r="38" spans="1:6" x14ac:dyDescent="0.85">
      <c r="A38" s="1">
        <v>45346</v>
      </c>
      <c r="B38" t="s">
        <v>23</v>
      </c>
      <c r="C38">
        <v>400</v>
      </c>
      <c r="D38" t="s">
        <v>24</v>
      </c>
      <c r="E38" t="s">
        <v>46</v>
      </c>
      <c r="F38" t="s">
        <v>15</v>
      </c>
    </row>
    <row r="39" spans="1:6" x14ac:dyDescent="0.85">
      <c r="A39" s="1">
        <v>45346</v>
      </c>
      <c r="B39" t="s">
        <v>23</v>
      </c>
      <c r="C39">
        <v>130</v>
      </c>
      <c r="D39" t="s">
        <v>24</v>
      </c>
      <c r="E39" t="s">
        <v>47</v>
      </c>
      <c r="F39" t="s">
        <v>16</v>
      </c>
    </row>
    <row r="40" spans="1:6" x14ac:dyDescent="0.85">
      <c r="A40" s="1">
        <v>45347</v>
      </c>
      <c r="B40" t="s">
        <v>23</v>
      </c>
      <c r="C40">
        <v>700</v>
      </c>
      <c r="D40" t="s">
        <v>24</v>
      </c>
      <c r="E40" t="s">
        <v>25</v>
      </c>
      <c r="F40" t="s">
        <v>11</v>
      </c>
    </row>
    <row r="41" spans="1:6" x14ac:dyDescent="0.85">
      <c r="A41" s="1">
        <v>45347</v>
      </c>
      <c r="B41" t="s">
        <v>23</v>
      </c>
      <c r="C41">
        <v>150</v>
      </c>
      <c r="D41" t="s">
        <v>24</v>
      </c>
      <c r="E41" t="s">
        <v>48</v>
      </c>
      <c r="F41" t="s">
        <v>12</v>
      </c>
    </row>
    <row r="42" spans="1:6" x14ac:dyDescent="0.85">
      <c r="A42" s="1">
        <v>45347</v>
      </c>
      <c r="B42" t="s">
        <v>23</v>
      </c>
      <c r="C42">
        <v>60</v>
      </c>
      <c r="D42" t="s">
        <v>24</v>
      </c>
      <c r="E42" t="s">
        <v>28</v>
      </c>
      <c r="F42" t="s">
        <v>13</v>
      </c>
    </row>
    <row r="43" spans="1:6" x14ac:dyDescent="0.85">
      <c r="A43" s="1">
        <v>45347</v>
      </c>
      <c r="B43" t="s">
        <v>23</v>
      </c>
      <c r="C43">
        <v>250</v>
      </c>
      <c r="D43" t="s">
        <v>24</v>
      </c>
      <c r="E43" t="s">
        <v>30</v>
      </c>
      <c r="F43" t="s">
        <v>14</v>
      </c>
    </row>
    <row r="44" spans="1:6" x14ac:dyDescent="0.85">
      <c r="A44" s="1">
        <v>45347</v>
      </c>
      <c r="B44" t="s">
        <v>23</v>
      </c>
      <c r="C44">
        <v>300</v>
      </c>
      <c r="D44" t="s">
        <v>24</v>
      </c>
      <c r="E44" t="s">
        <v>49</v>
      </c>
      <c r="F44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91AB-A8F7-4763-BE86-9455FE010227}">
  <dimension ref="A1:I63"/>
  <sheetViews>
    <sheetView showGridLines="0" tabSelected="1" topLeftCell="A13" zoomScale="50" zoomScaleNormal="50" workbookViewId="0">
      <selection activeCell="I63" sqref="I63"/>
    </sheetView>
  </sheetViews>
  <sheetFormatPr defaultRowHeight="26.65" outlineLevelRow="1" x14ac:dyDescent="0.85"/>
  <cols>
    <col min="1" max="1" width="15.40625" bestFit="1" customWidth="1"/>
    <col min="2" max="2" width="18.8125" bestFit="1" customWidth="1"/>
    <col min="3" max="3" width="8.21875" bestFit="1" customWidth="1"/>
    <col min="5" max="5" width="9.21875" bestFit="1" customWidth="1"/>
    <col min="6" max="6" width="19.109375" bestFit="1" customWidth="1"/>
    <col min="7" max="7" width="14.21875" bestFit="1" customWidth="1"/>
    <col min="9" max="9" width="11.9609375" bestFit="1" customWidth="1"/>
  </cols>
  <sheetData>
    <row r="1" spans="1:9" x14ac:dyDescent="0.85">
      <c r="A1" s="4" t="s">
        <v>50</v>
      </c>
      <c r="B1" s="4"/>
      <c r="C1" s="4"/>
      <c r="D1" s="4"/>
      <c r="E1" s="4"/>
      <c r="F1" s="4"/>
      <c r="G1" s="4"/>
      <c r="H1" s="4"/>
      <c r="I1" s="4"/>
    </row>
    <row r="2" spans="1:9" x14ac:dyDescent="0.85">
      <c r="A2" s="4"/>
      <c r="B2" s="4"/>
      <c r="C2" s="4"/>
      <c r="D2" s="4"/>
      <c r="E2" s="4"/>
      <c r="F2" s="4"/>
      <c r="G2" s="4"/>
      <c r="H2" s="4"/>
      <c r="I2" s="4"/>
    </row>
    <row r="3" spans="1:9" x14ac:dyDescent="0.85">
      <c r="A3" s="4"/>
      <c r="B3" s="4"/>
      <c r="C3" s="4"/>
      <c r="D3" s="4"/>
      <c r="E3" s="4"/>
      <c r="F3" s="4"/>
      <c r="G3" s="4"/>
      <c r="H3" s="4"/>
      <c r="I3" s="4"/>
    </row>
    <row r="4" spans="1:9" x14ac:dyDescent="0.85">
      <c r="A4" s="4"/>
      <c r="B4" s="4"/>
      <c r="C4" s="4"/>
      <c r="D4" s="4"/>
      <c r="E4" s="4"/>
      <c r="F4" s="4"/>
      <c r="G4" s="4"/>
      <c r="H4" s="4"/>
      <c r="I4" s="4"/>
    </row>
    <row r="5" spans="1:9" x14ac:dyDescent="0.85">
      <c r="A5" s="4"/>
      <c r="B5" s="4"/>
      <c r="C5" s="4"/>
      <c r="D5" s="4"/>
      <c r="E5" s="4"/>
      <c r="F5" s="4"/>
      <c r="G5" s="4"/>
      <c r="H5" s="4"/>
      <c r="I5" s="4"/>
    </row>
    <row r="6" spans="1:9" x14ac:dyDescent="0.85">
      <c r="A6" s="4"/>
      <c r="B6" s="4"/>
      <c r="C6" s="4"/>
      <c r="D6" s="4"/>
      <c r="E6" s="4"/>
      <c r="F6" s="4"/>
      <c r="G6" s="4"/>
      <c r="H6" s="4"/>
      <c r="I6" s="4"/>
    </row>
    <row r="11" spans="1:9" x14ac:dyDescent="0.85">
      <c r="A11" s="5" t="s">
        <v>51</v>
      </c>
      <c r="B11" s="5"/>
      <c r="C11" s="5"/>
      <c r="E11" s="5" t="s">
        <v>52</v>
      </c>
      <c r="F11" s="5"/>
      <c r="G11" s="5"/>
    </row>
    <row r="12" spans="1:9" x14ac:dyDescent="0.85">
      <c r="A12" s="6" t="s">
        <v>53</v>
      </c>
      <c r="B12" s="6"/>
      <c r="C12" s="6"/>
      <c r="E12" s="6" t="s">
        <v>54</v>
      </c>
      <c r="F12" s="6"/>
      <c r="G12" s="6"/>
    </row>
    <row r="14" spans="1:9" x14ac:dyDescent="0.85">
      <c r="A14" s="8" t="str" cm="1">
        <f t="array" ref="A14">"Unmatched transactions (" &amp; IF(AND(AND(ISBLANK(primaryUnmatchedTransactionsTable[])),AND(ISBLANK(secondaryUnmatchedTransactionsTable[])))=TRUE,0,ROWS(primaryUnmatchedTransactionsTable[])) &amp; ")"</f>
        <v>Unmatched transactions (20)</v>
      </c>
      <c r="B14" s="8"/>
      <c r="C14" s="8"/>
    </row>
    <row r="15" spans="1:9" outlineLevel="1" x14ac:dyDescent="0.85">
      <c r="A15" s="1" t="s">
        <v>4</v>
      </c>
      <c r="B15" s="2" t="s">
        <v>9</v>
      </c>
      <c r="C15" s="7" t="s">
        <v>6</v>
      </c>
      <c r="E15" s="1" t="s">
        <v>1</v>
      </c>
      <c r="F15" s="2" t="s">
        <v>2</v>
      </c>
      <c r="G15" s="7" t="s">
        <v>3</v>
      </c>
      <c r="I15" s="7" t="s">
        <v>56</v>
      </c>
    </row>
    <row r="16" spans="1:9" outlineLevel="1" x14ac:dyDescent="0.85">
      <c r="A16" s="1">
        <v>45341</v>
      </c>
      <c r="B16" s="2" t="s">
        <v>15</v>
      </c>
      <c r="C16" s="7">
        <v>30</v>
      </c>
      <c r="E16" s="1">
        <v>45341</v>
      </c>
      <c r="F16" s="2" t="s">
        <v>15</v>
      </c>
      <c r="G16" s="7">
        <v>160</v>
      </c>
      <c r="I16" s="7">
        <f>ROUND(SUM(IF(primaryUnmatchedTransactionsTable[[#This Row],[Amount]] ="", 0, primaryUnmatchedTransactionsTable[[#This Row],[Amount]]) - IF(secondaryUnmatchedTransactionsTable[[#This Row],[Budget amount]]="", 0, secondaryUnmatchedTransactionsTable[[#This Row],[Budget amount]])), 2)</f>
        <v>-130</v>
      </c>
    </row>
    <row r="17" spans="1:9" outlineLevel="1" x14ac:dyDescent="0.85">
      <c r="A17" s="1">
        <v>45341</v>
      </c>
      <c r="B17" s="2" t="s">
        <v>16</v>
      </c>
      <c r="C17" s="7">
        <v>140</v>
      </c>
      <c r="E17" s="1">
        <v>45341</v>
      </c>
      <c r="F17" s="2" t="s">
        <v>16</v>
      </c>
      <c r="G17" s="7">
        <v>10</v>
      </c>
      <c r="I17" s="7">
        <f>ROUND(SUM(IF(primaryUnmatchedTransactionsTable[[#This Row],[Amount]] ="", 0, primaryUnmatchedTransactionsTable[[#This Row],[Amount]]) - IF(secondaryUnmatchedTransactionsTable[[#This Row],[Budget amount]]="", 0, secondaryUnmatchedTransactionsTable[[#This Row],[Budget amount]])), 2)</f>
        <v>130</v>
      </c>
    </row>
    <row r="18" spans="1:9" outlineLevel="1" x14ac:dyDescent="0.85">
      <c r="A18" s="1">
        <v>45342</v>
      </c>
      <c r="B18" s="2" t="s">
        <v>13</v>
      </c>
      <c r="C18" s="7">
        <v>130</v>
      </c>
      <c r="E18" s="1">
        <v>45342</v>
      </c>
      <c r="F18" s="2" t="s">
        <v>13</v>
      </c>
      <c r="G18" s="7">
        <v>120</v>
      </c>
      <c r="I18" s="7">
        <f>ROUND(SUM(IF(primaryUnmatchedTransactionsTable[[#This Row],[Amount]] ="", 0, primaryUnmatchedTransactionsTable[[#This Row],[Amount]]) - IF(secondaryUnmatchedTransactionsTable[[#This Row],[Budget amount]]="", 0, secondaryUnmatchedTransactionsTable[[#This Row],[Budget amount]])), 2)</f>
        <v>10</v>
      </c>
    </row>
    <row r="19" spans="1:9" outlineLevel="1" x14ac:dyDescent="0.85">
      <c r="A19" s="1">
        <v>45342</v>
      </c>
      <c r="B19" s="2" t="s">
        <v>16</v>
      </c>
      <c r="C19" s="7">
        <v>200</v>
      </c>
      <c r="E19" s="1">
        <v>45342</v>
      </c>
      <c r="F19" s="2" t="s">
        <v>16</v>
      </c>
      <c r="G19" s="7">
        <v>10</v>
      </c>
      <c r="I19" s="7">
        <f>ROUND(SUM(IF(primaryUnmatchedTransactionsTable[[#This Row],[Amount]] ="", 0, primaryUnmatchedTransactionsTable[[#This Row],[Amount]]) - IF(secondaryUnmatchedTransactionsTable[[#This Row],[Budget amount]]="", 0, secondaryUnmatchedTransactionsTable[[#This Row],[Budget amount]])), 2)</f>
        <v>190</v>
      </c>
    </row>
    <row r="20" spans="1:9" outlineLevel="1" x14ac:dyDescent="0.85">
      <c r="A20" s="1">
        <v>45342</v>
      </c>
      <c r="B20" s="2" t="s">
        <v>12</v>
      </c>
      <c r="C20" s="7">
        <v>180</v>
      </c>
      <c r="E20" s="1">
        <v>45342</v>
      </c>
      <c r="F20" s="2" t="s">
        <v>12</v>
      </c>
      <c r="G20" s="7">
        <v>150</v>
      </c>
      <c r="I20" s="7">
        <f>ROUND(SUM(IF(primaryUnmatchedTransactionsTable[[#This Row],[Amount]] ="", 0, primaryUnmatchedTransactionsTable[[#This Row],[Amount]]) - IF(secondaryUnmatchedTransactionsTable[[#This Row],[Budget amount]]="", 0, secondaryUnmatchedTransactionsTable[[#This Row],[Budget amount]])), 2)</f>
        <v>30</v>
      </c>
    </row>
    <row r="21" spans="1:9" outlineLevel="1" x14ac:dyDescent="0.85">
      <c r="A21" s="1">
        <v>45343</v>
      </c>
      <c r="B21" s="2" t="s">
        <v>13</v>
      </c>
      <c r="C21" s="7">
        <v>110</v>
      </c>
      <c r="E21" s="1">
        <v>45343</v>
      </c>
      <c r="F21" s="2" t="s">
        <v>13</v>
      </c>
      <c r="G21" s="7">
        <v>120</v>
      </c>
      <c r="I21" s="7">
        <f>ROUND(SUM(IF(primaryUnmatchedTransactionsTable[[#This Row],[Amount]] ="", 0, primaryUnmatchedTransactionsTable[[#This Row],[Amount]]) - IF(secondaryUnmatchedTransactionsTable[[#This Row],[Budget amount]]="", 0, secondaryUnmatchedTransactionsTable[[#This Row],[Budget amount]])), 2)</f>
        <v>-10</v>
      </c>
    </row>
    <row r="22" spans="1:9" outlineLevel="1" x14ac:dyDescent="0.85">
      <c r="A22" s="1">
        <v>45344</v>
      </c>
      <c r="B22" s="2" t="s">
        <v>15</v>
      </c>
      <c r="C22" s="7">
        <v>150</v>
      </c>
      <c r="E22" s="1">
        <v>45344</v>
      </c>
      <c r="F22" s="2" t="s">
        <v>15</v>
      </c>
      <c r="G22" s="7">
        <v>160</v>
      </c>
      <c r="I22" s="7">
        <f>ROUND(SUM(IF(primaryUnmatchedTransactionsTable[[#This Row],[Amount]] ="", 0, primaryUnmatchedTransactionsTable[[#This Row],[Amount]]) - IF(secondaryUnmatchedTransactionsTable[[#This Row],[Budget amount]]="", 0, secondaryUnmatchedTransactionsTable[[#This Row],[Budget amount]])), 2)</f>
        <v>-10</v>
      </c>
    </row>
    <row r="23" spans="1:9" outlineLevel="1" x14ac:dyDescent="0.85">
      <c r="A23" s="1">
        <v>45344</v>
      </c>
      <c r="B23" s="2" t="s">
        <v>13</v>
      </c>
      <c r="C23" s="7">
        <v>150</v>
      </c>
      <c r="E23" s="1">
        <v>45344</v>
      </c>
      <c r="F23" s="2" t="s">
        <v>13</v>
      </c>
      <c r="G23" s="7">
        <v>120</v>
      </c>
      <c r="I23" s="7">
        <f>ROUND(SUM(IF(primaryUnmatchedTransactionsTable[[#This Row],[Amount]] ="", 0, primaryUnmatchedTransactionsTable[[#This Row],[Amount]]) - IF(secondaryUnmatchedTransactionsTable[[#This Row],[Budget amount]]="", 0, secondaryUnmatchedTransactionsTable[[#This Row],[Budget amount]])), 2)</f>
        <v>30</v>
      </c>
    </row>
    <row r="24" spans="1:9" outlineLevel="1" x14ac:dyDescent="0.85">
      <c r="A24" s="1">
        <v>45345</v>
      </c>
      <c r="B24" s="2" t="s">
        <v>13</v>
      </c>
      <c r="C24" s="7">
        <v>130</v>
      </c>
      <c r="E24" s="1">
        <v>45345</v>
      </c>
      <c r="F24" s="2" t="s">
        <v>13</v>
      </c>
      <c r="G24" s="7">
        <v>120</v>
      </c>
      <c r="I24" s="7">
        <f>ROUND(SUM(IF(primaryUnmatchedTransactionsTable[[#This Row],[Amount]] ="", 0, primaryUnmatchedTransactionsTable[[#This Row],[Amount]]) - IF(secondaryUnmatchedTransactionsTable[[#This Row],[Budget amount]]="", 0, secondaryUnmatchedTransactionsTable[[#This Row],[Budget amount]])), 2)</f>
        <v>10</v>
      </c>
    </row>
    <row r="25" spans="1:9" outlineLevel="1" x14ac:dyDescent="0.85">
      <c r="A25" s="1">
        <v>45345</v>
      </c>
      <c r="B25" s="2" t="s">
        <v>16</v>
      </c>
      <c r="C25" s="7">
        <v>90</v>
      </c>
      <c r="E25" s="1">
        <v>45345</v>
      </c>
      <c r="F25" s="2" t="s">
        <v>16</v>
      </c>
      <c r="G25" s="7">
        <v>10</v>
      </c>
      <c r="I25" s="7">
        <f>ROUND(SUM(IF(primaryUnmatchedTransactionsTable[[#This Row],[Amount]] ="", 0, primaryUnmatchedTransactionsTable[[#This Row],[Amount]]) - IF(secondaryUnmatchedTransactionsTable[[#This Row],[Budget amount]]="", 0, secondaryUnmatchedTransactionsTable[[#This Row],[Budget amount]])), 2)</f>
        <v>80</v>
      </c>
    </row>
    <row r="26" spans="1:9" outlineLevel="1" x14ac:dyDescent="0.85">
      <c r="A26" s="1">
        <v>45346</v>
      </c>
      <c r="B26" s="2" t="s">
        <v>15</v>
      </c>
      <c r="C26" s="7">
        <v>420</v>
      </c>
      <c r="E26" s="1">
        <v>45346</v>
      </c>
      <c r="F26" s="2" t="s">
        <v>15</v>
      </c>
      <c r="G26" s="7">
        <v>160</v>
      </c>
      <c r="I26" s="7">
        <f>ROUND(SUM(IF(primaryUnmatchedTransactionsTable[[#This Row],[Amount]] ="", 0, primaryUnmatchedTransactionsTable[[#This Row],[Amount]]) - IF(secondaryUnmatchedTransactionsTable[[#This Row],[Budget amount]]="", 0, secondaryUnmatchedTransactionsTable[[#This Row],[Budget amount]])), 2)</f>
        <v>260</v>
      </c>
    </row>
    <row r="27" spans="1:9" outlineLevel="1" x14ac:dyDescent="0.85">
      <c r="A27" s="1">
        <v>45346</v>
      </c>
      <c r="B27" s="2" t="s">
        <v>13</v>
      </c>
      <c r="C27" s="7">
        <v>130</v>
      </c>
      <c r="E27" s="1">
        <v>45346</v>
      </c>
      <c r="F27" s="2" t="s">
        <v>13</v>
      </c>
      <c r="G27" s="7">
        <v>120</v>
      </c>
      <c r="I27" s="7">
        <f>ROUND(SUM(IF(primaryUnmatchedTransactionsTable[[#This Row],[Amount]] ="", 0, primaryUnmatchedTransactionsTable[[#This Row],[Amount]]) - IF(secondaryUnmatchedTransactionsTable[[#This Row],[Budget amount]]="", 0, secondaryUnmatchedTransactionsTable[[#This Row],[Budget amount]])), 2)</f>
        <v>10</v>
      </c>
    </row>
    <row r="28" spans="1:9" outlineLevel="1" x14ac:dyDescent="0.85">
      <c r="A28" s="1">
        <v>45346</v>
      </c>
      <c r="B28" s="2" t="s">
        <v>16</v>
      </c>
      <c r="C28" s="7">
        <v>130</v>
      </c>
      <c r="E28" s="1">
        <v>45346</v>
      </c>
      <c r="F28" s="2" t="s">
        <v>16</v>
      </c>
      <c r="G28" s="7">
        <v>10</v>
      </c>
      <c r="I28" s="7">
        <f>ROUND(SUM(IF(primaryUnmatchedTransactionsTable[[#This Row],[Amount]] ="", 0, primaryUnmatchedTransactionsTable[[#This Row],[Amount]]) - IF(secondaryUnmatchedTransactionsTable[[#This Row],[Budget amount]]="", 0, secondaryUnmatchedTransactionsTable[[#This Row],[Budget amount]])), 2)</f>
        <v>120</v>
      </c>
    </row>
    <row r="29" spans="1:9" outlineLevel="1" x14ac:dyDescent="0.85">
      <c r="A29" s="1">
        <v>45347</v>
      </c>
      <c r="B29" s="2" t="s">
        <v>13</v>
      </c>
      <c r="C29" s="7">
        <v>60</v>
      </c>
      <c r="E29" s="1">
        <v>45347</v>
      </c>
      <c r="F29" s="2" t="s">
        <v>13</v>
      </c>
      <c r="G29" s="7">
        <v>120</v>
      </c>
      <c r="I29" s="7">
        <f>ROUND(SUM(IF(primaryUnmatchedTransactionsTable[[#This Row],[Amount]] ="", 0, primaryUnmatchedTransactionsTable[[#This Row],[Amount]]) - IF(secondaryUnmatchedTransactionsTable[[#This Row],[Budget amount]]="", 0, secondaryUnmatchedTransactionsTable[[#This Row],[Budget amount]])), 2)</f>
        <v>-60</v>
      </c>
    </row>
    <row r="30" spans="1:9" outlineLevel="1" x14ac:dyDescent="0.85">
      <c r="A30" s="1"/>
      <c r="B30" s="2"/>
      <c r="C30" s="7"/>
      <c r="E30" s="1">
        <v>45343</v>
      </c>
      <c r="F30" s="2" t="s">
        <v>16</v>
      </c>
      <c r="G30" s="7">
        <v>10</v>
      </c>
      <c r="I30" s="7">
        <f>ROUND(SUM(IF(primaryUnmatchedTransactionsTable[[#This Row],[Amount]] ="", 0, primaryUnmatchedTransactionsTable[[#This Row],[Amount]]) - IF(secondaryUnmatchedTransactionsTable[[#This Row],[Budget amount]]="", 0, secondaryUnmatchedTransactionsTable[[#This Row],[Budget amount]])), 2)</f>
        <v>-10</v>
      </c>
    </row>
    <row r="31" spans="1:9" outlineLevel="1" x14ac:dyDescent="0.85">
      <c r="A31" s="1"/>
      <c r="B31" s="2"/>
      <c r="C31" s="7"/>
      <c r="E31" s="1">
        <v>45343</v>
      </c>
      <c r="F31" s="2" t="s">
        <v>12</v>
      </c>
      <c r="G31" s="7">
        <v>150</v>
      </c>
      <c r="I31" s="7">
        <f>ROUND(SUM(IF(primaryUnmatchedTransactionsTable[[#This Row],[Amount]] ="", 0, primaryUnmatchedTransactionsTable[[#This Row],[Amount]]) - IF(secondaryUnmatchedTransactionsTable[[#This Row],[Budget amount]]="", 0, secondaryUnmatchedTransactionsTable[[#This Row],[Budget amount]])), 2)</f>
        <v>-150</v>
      </c>
    </row>
    <row r="32" spans="1:9" outlineLevel="1" x14ac:dyDescent="0.85">
      <c r="A32" s="1"/>
      <c r="B32" s="2"/>
      <c r="C32" s="7"/>
      <c r="E32" s="1">
        <v>45344</v>
      </c>
      <c r="F32" s="2" t="s">
        <v>16</v>
      </c>
      <c r="G32" s="7">
        <v>10</v>
      </c>
      <c r="I32" s="7">
        <f>ROUND(SUM(IF(primaryUnmatchedTransactionsTable[[#This Row],[Amount]] ="", 0, primaryUnmatchedTransactionsTable[[#This Row],[Amount]]) - IF(secondaryUnmatchedTransactionsTable[[#This Row],[Budget amount]]="", 0, secondaryUnmatchedTransactionsTable[[#This Row],[Budget amount]])), 2)</f>
        <v>-10</v>
      </c>
    </row>
    <row r="33" spans="1:9" outlineLevel="1" x14ac:dyDescent="0.85">
      <c r="A33" s="1"/>
      <c r="B33" s="2"/>
      <c r="C33" s="7"/>
      <c r="E33" s="1">
        <v>45344</v>
      </c>
      <c r="F33" s="2" t="s">
        <v>12</v>
      </c>
      <c r="G33" s="7">
        <v>150</v>
      </c>
      <c r="I33" s="7">
        <f>ROUND(SUM(IF(primaryUnmatchedTransactionsTable[[#This Row],[Amount]] ="", 0, primaryUnmatchedTransactionsTable[[#This Row],[Amount]]) - IF(secondaryUnmatchedTransactionsTable[[#This Row],[Budget amount]]="", 0, secondaryUnmatchedTransactionsTable[[#This Row],[Budget amount]])), 2)</f>
        <v>-150</v>
      </c>
    </row>
    <row r="34" spans="1:9" outlineLevel="1" x14ac:dyDescent="0.85">
      <c r="A34" s="1"/>
      <c r="B34" s="2"/>
      <c r="C34" s="7"/>
      <c r="E34" s="1">
        <v>45346</v>
      </c>
      <c r="F34" s="2" t="s">
        <v>12</v>
      </c>
      <c r="G34" s="7">
        <v>150</v>
      </c>
      <c r="I34" s="7">
        <f>ROUND(SUM(IF(primaryUnmatchedTransactionsTable[[#This Row],[Amount]] ="", 0, primaryUnmatchedTransactionsTable[[#This Row],[Amount]]) - IF(secondaryUnmatchedTransactionsTable[[#This Row],[Budget amount]]="", 0, secondaryUnmatchedTransactionsTable[[#This Row],[Budget amount]])), 2)</f>
        <v>-150</v>
      </c>
    </row>
    <row r="35" spans="1:9" outlineLevel="1" x14ac:dyDescent="0.85">
      <c r="A35" s="1"/>
      <c r="B35" s="2"/>
      <c r="C35" s="7"/>
      <c r="E35" s="1">
        <v>45347</v>
      </c>
      <c r="F35" s="2" t="s">
        <v>15</v>
      </c>
      <c r="G35" s="7">
        <v>10</v>
      </c>
      <c r="I35" s="7">
        <f>ROUND(SUM(IF(primaryUnmatchedTransactionsTable[[#This Row],[Amount]] ="", 0, primaryUnmatchedTransactionsTable[[#This Row],[Amount]]) - IF(secondaryUnmatchedTransactionsTable[[#This Row],[Budget amount]]="", 0, secondaryUnmatchedTransactionsTable[[#This Row],[Budget amount]])), 2)</f>
        <v>-10</v>
      </c>
    </row>
    <row r="36" spans="1:9" outlineLevel="1" x14ac:dyDescent="0.85">
      <c r="A36" s="7" t="s">
        <v>55</v>
      </c>
      <c r="B36" s="7"/>
      <c r="C36" s="7">
        <f>ROUND(SUM(primaryUnmatchedTransactionsTable[Amount]), 2)</f>
        <v>2050</v>
      </c>
      <c r="E36" s="7" t="s">
        <v>55</v>
      </c>
      <c r="F36" s="7"/>
      <c r="G36" s="7">
        <f>ROUND(SUM(secondaryUnmatchedTransactionsTable[Budget amount]), 2)</f>
        <v>1870</v>
      </c>
      <c r="I36" s="7">
        <f>ROUND(SUM(unmatchedDifferenceTable[Difference]), 2)</f>
        <v>180</v>
      </c>
    </row>
    <row r="38" spans="1:9" x14ac:dyDescent="0.85">
      <c r="A38" s="8" t="str" cm="1">
        <f t="array" ref="A38">"Potentially matched transactions (" &amp; IF(AND(ISBLANK(primaryPotentiallyMatchedTransactionsTable[]))=TRUE,0,ROWS(primaryPotentiallyMatchedTransactionsTable[])) &amp; ")"</f>
        <v>Potentially matched transactions (4)</v>
      </c>
      <c r="B38" s="8"/>
      <c r="C38" s="8"/>
    </row>
    <row r="39" spans="1:9" outlineLevel="1" x14ac:dyDescent="0.85">
      <c r="A39" s="1" t="s">
        <v>4</v>
      </c>
      <c r="B39" s="2" t="s">
        <v>9</v>
      </c>
      <c r="C39" s="7" t="s">
        <v>6</v>
      </c>
      <c r="E39" s="1" t="s">
        <v>1</v>
      </c>
      <c r="F39" s="2" t="s">
        <v>2</v>
      </c>
      <c r="G39" s="7" t="s">
        <v>3</v>
      </c>
      <c r="I39" s="7" t="s">
        <v>56</v>
      </c>
    </row>
    <row r="40" spans="1:9" outlineLevel="1" x14ac:dyDescent="0.85">
      <c r="A40" s="1">
        <v>45341</v>
      </c>
      <c r="B40" s="2" t="s">
        <v>13</v>
      </c>
      <c r="C40" s="7">
        <v>120</v>
      </c>
      <c r="E40" s="1">
        <v>45341</v>
      </c>
      <c r="F40" s="2" t="s">
        <v>13</v>
      </c>
      <c r="G40" s="7">
        <v>120</v>
      </c>
      <c r="I40" s="7">
        <f>ROUND(SUM(IF(primaryPotentiallyMatchedTransactionsTable[[#This Row],[Amount]] ="", 0, primaryPotentiallyMatchedTransactionsTable[[#This Row],[Amount]]) - IF(secondaryPotentiallyMatchedTransactionsTable[[#This Row],[Budget amount]]="", 0, secondaryPotentiallyMatchedTransactionsTable[[#This Row],[Budget amount]])), 2)</f>
        <v>0</v>
      </c>
    </row>
    <row r="41" spans="1:9" outlineLevel="1" x14ac:dyDescent="0.85">
      <c r="A41" s="1">
        <v>45341</v>
      </c>
      <c r="B41" s="2" t="s">
        <v>12</v>
      </c>
      <c r="C41" s="7">
        <v>150</v>
      </c>
      <c r="E41" s="1">
        <v>45341</v>
      </c>
      <c r="F41" s="2" t="s">
        <v>12</v>
      </c>
      <c r="G41" s="7">
        <v>150</v>
      </c>
      <c r="I41" s="7">
        <f>ROUND(SUM(IF(primaryPotentiallyMatchedTransactionsTable[[#This Row],[Amount]] ="", 0, primaryPotentiallyMatchedTransactionsTable[[#This Row],[Amount]]) - IF(secondaryPotentiallyMatchedTransactionsTable[[#This Row],[Budget amount]]="", 0, secondaryPotentiallyMatchedTransactionsTable[[#This Row],[Budget amount]])), 2)</f>
        <v>0</v>
      </c>
    </row>
    <row r="42" spans="1:9" outlineLevel="1" x14ac:dyDescent="0.85">
      <c r="A42" s="1">
        <v>45342</v>
      </c>
      <c r="B42" s="2" t="s">
        <v>15</v>
      </c>
      <c r="C42" s="7">
        <v>160</v>
      </c>
      <c r="E42" s="1">
        <v>45342</v>
      </c>
      <c r="F42" s="2" t="s">
        <v>15</v>
      </c>
      <c r="G42" s="7">
        <v>160</v>
      </c>
      <c r="I42" s="7">
        <f>ROUND(SUM(IF(primaryPotentiallyMatchedTransactionsTable[[#This Row],[Amount]] ="", 0, primaryPotentiallyMatchedTransactionsTable[[#This Row],[Amount]]) - IF(secondaryPotentiallyMatchedTransactionsTable[[#This Row],[Budget amount]]="", 0, secondaryPotentiallyMatchedTransactionsTable[[#This Row],[Budget amount]])), 2)</f>
        <v>0</v>
      </c>
    </row>
    <row r="43" spans="1:9" outlineLevel="1" x14ac:dyDescent="0.85">
      <c r="A43" s="1">
        <v>45345</v>
      </c>
      <c r="B43" s="2" t="s">
        <v>15</v>
      </c>
      <c r="C43" s="7">
        <v>160</v>
      </c>
      <c r="E43" s="1">
        <v>45345</v>
      </c>
      <c r="F43" s="2" t="s">
        <v>15</v>
      </c>
      <c r="G43" s="7">
        <v>160</v>
      </c>
      <c r="I43" s="7">
        <f>ROUND(SUM(IF(primaryPotentiallyMatchedTransactionsTable[[#This Row],[Amount]] ="", 0, primaryPotentiallyMatchedTransactionsTable[[#This Row],[Amount]]) - IF(secondaryPotentiallyMatchedTransactionsTable[[#This Row],[Budget amount]]="", 0, secondaryPotentiallyMatchedTransactionsTable[[#This Row],[Budget amount]])), 2)</f>
        <v>0</v>
      </c>
    </row>
    <row r="44" spans="1:9" outlineLevel="1" x14ac:dyDescent="0.85">
      <c r="A44" s="7" t="s">
        <v>55</v>
      </c>
      <c r="B44" s="7"/>
      <c r="C44" s="7">
        <f>ROUND(SUM(primaryPotentiallyMatchedTransactionsTable[Amount]), 2)</f>
        <v>590</v>
      </c>
      <c r="E44" s="7" t="s">
        <v>55</v>
      </c>
      <c r="F44" s="7"/>
      <c r="G44" s="7">
        <f>ROUND(SUM(secondaryPotentiallyMatchedTransactionsTable[Budget amount]), 2)</f>
        <v>590</v>
      </c>
      <c r="I44" s="7">
        <f>ROUND(SUM(potentiallyMatchedDifferenceTable[Difference]), 2)</f>
        <v>0</v>
      </c>
    </row>
    <row r="46" spans="1:9" x14ac:dyDescent="0.85">
      <c r="A46" s="8" t="str" cm="1">
        <f t="array" ref="A46">"Matched transactions (" &amp; IF(AND(ISBLANK(primaryMatchedTransactionsTable[]))=TRUE,0,ROWS(primaryMatchedTransactionsTable[])) &amp; ")"</f>
        <v>Matched transactions (13)</v>
      </c>
      <c r="B46" s="8"/>
      <c r="C46" s="8"/>
    </row>
    <row r="47" spans="1:9" hidden="1" outlineLevel="1" x14ac:dyDescent="0.85">
      <c r="A47" s="1" t="s">
        <v>4</v>
      </c>
      <c r="B47" s="2" t="s">
        <v>9</v>
      </c>
      <c r="C47" s="7" t="s">
        <v>6</v>
      </c>
      <c r="E47" s="1" t="s">
        <v>1</v>
      </c>
      <c r="F47" s="2" t="s">
        <v>2</v>
      </c>
      <c r="G47" s="7" t="s">
        <v>3</v>
      </c>
      <c r="I47" s="7" t="s">
        <v>56</v>
      </c>
    </row>
    <row r="48" spans="1:9" hidden="1" outlineLevel="1" x14ac:dyDescent="0.85">
      <c r="A48" s="1">
        <v>45341</v>
      </c>
      <c r="B48" s="2" t="s">
        <v>11</v>
      </c>
      <c r="C48" s="7">
        <v>700</v>
      </c>
      <c r="E48" s="1">
        <v>45341</v>
      </c>
      <c r="F48" s="2" t="s">
        <v>11</v>
      </c>
      <c r="G48" s="7">
        <v>700</v>
      </c>
      <c r="I48" s="7">
        <f>ROUND(SUM(IF(primaryMatchedTransactionsTable[[#This Row],[Amount]] ="", 0, primaryMatchedTransactionsTable[[#This Row],[Amount]]) - IF(secondaryMatchedTransactionsTable[[#This Row],[Budget amount]]="", 0, secondaryMatchedTransactionsTable[[#This Row],[Budget amount]])), 2)</f>
        <v>0</v>
      </c>
    </row>
    <row r="49" spans="1:9" hidden="1" outlineLevel="1" x14ac:dyDescent="0.85">
      <c r="A49" s="1">
        <v>45341</v>
      </c>
      <c r="B49" s="2" t="s">
        <v>14</v>
      </c>
      <c r="C49" s="7">
        <v>250</v>
      </c>
      <c r="E49" s="1">
        <v>45341</v>
      </c>
      <c r="F49" s="2" t="s">
        <v>14</v>
      </c>
      <c r="G49" s="7">
        <v>250</v>
      </c>
      <c r="I49" s="7">
        <f>ROUND(SUM(IF(primaryMatchedTransactionsTable[[#This Row],[Amount]] ="", 0, primaryMatchedTransactionsTable[[#This Row],[Amount]]) - IF(secondaryMatchedTransactionsTable[[#This Row],[Budget amount]]="", 0, secondaryMatchedTransactionsTable[[#This Row],[Budget amount]])), 2)</f>
        <v>0</v>
      </c>
    </row>
    <row r="50" spans="1:9" hidden="1" outlineLevel="1" x14ac:dyDescent="0.85">
      <c r="A50" s="1">
        <v>45342</v>
      </c>
      <c r="B50" s="2" t="s">
        <v>14</v>
      </c>
      <c r="C50" s="7">
        <v>250</v>
      </c>
      <c r="E50" s="1">
        <v>45342</v>
      </c>
      <c r="F50" s="2" t="s">
        <v>14</v>
      </c>
      <c r="G50" s="7">
        <v>250</v>
      </c>
      <c r="I50" s="7">
        <f>ROUND(SUM(IF(primaryMatchedTransactionsTable[[#This Row],[Amount]] ="", 0, primaryMatchedTransactionsTable[[#This Row],[Amount]]) - IF(secondaryMatchedTransactionsTable[[#This Row],[Budget amount]]="", 0, secondaryMatchedTransactionsTable[[#This Row],[Budget amount]])), 2)</f>
        <v>0</v>
      </c>
    </row>
    <row r="51" spans="1:9" hidden="1" outlineLevel="1" x14ac:dyDescent="0.85">
      <c r="A51" s="1">
        <v>45343</v>
      </c>
      <c r="B51" s="2" t="s">
        <v>15</v>
      </c>
      <c r="C51" s="7">
        <v>160</v>
      </c>
      <c r="E51" s="1">
        <v>45343</v>
      </c>
      <c r="F51" s="2" t="s">
        <v>15</v>
      </c>
      <c r="G51" s="7">
        <v>160</v>
      </c>
      <c r="I51" s="7">
        <f>ROUND(SUM(IF(primaryMatchedTransactionsTable[[#This Row],[Amount]] ="", 0, primaryMatchedTransactionsTable[[#This Row],[Amount]]) - IF(secondaryMatchedTransactionsTable[[#This Row],[Budget amount]]="", 0, secondaryMatchedTransactionsTable[[#This Row],[Budget amount]])), 2)</f>
        <v>0</v>
      </c>
    </row>
    <row r="52" spans="1:9" hidden="1" outlineLevel="1" x14ac:dyDescent="0.85">
      <c r="A52" s="1">
        <v>45343</v>
      </c>
      <c r="B52" s="2" t="s">
        <v>14</v>
      </c>
      <c r="C52" s="7">
        <v>250</v>
      </c>
      <c r="E52" s="1">
        <v>45343</v>
      </c>
      <c r="F52" s="2" t="s">
        <v>14</v>
      </c>
      <c r="G52" s="7">
        <v>250</v>
      </c>
      <c r="I52" s="7">
        <f>ROUND(SUM(IF(primaryMatchedTransactionsTable[[#This Row],[Amount]] ="", 0, primaryMatchedTransactionsTable[[#This Row],[Amount]]) - IF(secondaryMatchedTransactionsTable[[#This Row],[Budget amount]]="", 0, secondaryMatchedTransactionsTable[[#This Row],[Budget amount]])), 2)</f>
        <v>0</v>
      </c>
    </row>
    <row r="53" spans="1:9" hidden="1" outlineLevel="1" x14ac:dyDescent="0.85">
      <c r="A53" s="1">
        <v>45344</v>
      </c>
      <c r="B53" s="2" t="s">
        <v>14</v>
      </c>
      <c r="C53" s="7">
        <v>250</v>
      </c>
      <c r="E53" s="1">
        <v>45344</v>
      </c>
      <c r="F53" s="2" t="s">
        <v>14</v>
      </c>
      <c r="G53" s="7">
        <v>250</v>
      </c>
      <c r="I53" s="7">
        <f>ROUND(SUM(IF(primaryMatchedTransactionsTable[[#This Row],[Amount]] ="", 0, primaryMatchedTransactionsTable[[#This Row],[Amount]]) - IF(secondaryMatchedTransactionsTable[[#This Row],[Budget amount]]="", 0, secondaryMatchedTransactionsTable[[#This Row],[Budget amount]])), 2)</f>
        <v>0</v>
      </c>
    </row>
    <row r="54" spans="1:9" hidden="1" outlineLevel="1" x14ac:dyDescent="0.85">
      <c r="A54" s="1">
        <v>45345</v>
      </c>
      <c r="B54" s="2" t="s">
        <v>14</v>
      </c>
      <c r="C54" s="7">
        <v>250</v>
      </c>
      <c r="E54" s="1">
        <v>45345</v>
      </c>
      <c r="F54" s="2" t="s">
        <v>14</v>
      </c>
      <c r="G54" s="7">
        <v>250</v>
      </c>
      <c r="I54" s="7">
        <f>ROUND(SUM(IF(primaryMatchedTransactionsTable[[#This Row],[Amount]] ="", 0, primaryMatchedTransactionsTable[[#This Row],[Amount]]) - IF(secondaryMatchedTransactionsTable[[#This Row],[Budget amount]]="", 0, secondaryMatchedTransactionsTable[[#This Row],[Budget amount]])), 2)</f>
        <v>0</v>
      </c>
    </row>
    <row r="55" spans="1:9" hidden="1" outlineLevel="1" x14ac:dyDescent="0.85">
      <c r="A55" s="1">
        <v>45345</v>
      </c>
      <c r="B55" s="2" t="s">
        <v>12</v>
      </c>
      <c r="C55" s="7">
        <v>150</v>
      </c>
      <c r="E55" s="1">
        <v>45345</v>
      </c>
      <c r="F55" s="2" t="s">
        <v>12</v>
      </c>
      <c r="G55" s="7">
        <v>150</v>
      </c>
      <c r="I55" s="7">
        <f>ROUND(SUM(IF(primaryMatchedTransactionsTable[[#This Row],[Amount]] ="", 0, primaryMatchedTransactionsTable[[#This Row],[Amount]]) - IF(secondaryMatchedTransactionsTable[[#This Row],[Budget amount]]="", 0, secondaryMatchedTransactionsTable[[#This Row],[Budget amount]])), 2)</f>
        <v>0</v>
      </c>
    </row>
    <row r="56" spans="1:9" hidden="1" outlineLevel="1" x14ac:dyDescent="0.85">
      <c r="A56" s="1">
        <v>45346</v>
      </c>
      <c r="B56" s="2" t="s">
        <v>14</v>
      </c>
      <c r="C56" s="7">
        <v>250</v>
      </c>
      <c r="E56" s="1">
        <v>45346</v>
      </c>
      <c r="F56" s="2" t="s">
        <v>14</v>
      </c>
      <c r="G56" s="7">
        <v>250</v>
      </c>
      <c r="I56" s="7">
        <f>ROUND(SUM(IF(primaryMatchedTransactionsTable[[#This Row],[Amount]] ="", 0, primaryMatchedTransactionsTable[[#This Row],[Amount]]) - IF(secondaryMatchedTransactionsTable[[#This Row],[Budget amount]]="", 0, secondaryMatchedTransactionsTable[[#This Row],[Budget amount]])), 2)</f>
        <v>0</v>
      </c>
    </row>
    <row r="57" spans="1:9" hidden="1" outlineLevel="1" x14ac:dyDescent="0.85">
      <c r="A57" s="1">
        <v>45347</v>
      </c>
      <c r="B57" s="2" t="s">
        <v>11</v>
      </c>
      <c r="C57" s="7">
        <v>700</v>
      </c>
      <c r="E57" s="1">
        <v>45347</v>
      </c>
      <c r="F57" s="2" t="s">
        <v>11</v>
      </c>
      <c r="G57" s="7">
        <v>700</v>
      </c>
      <c r="I57" s="7">
        <f>ROUND(SUM(IF(primaryMatchedTransactionsTable[[#This Row],[Amount]] ="", 0, primaryMatchedTransactionsTable[[#This Row],[Amount]]) - IF(secondaryMatchedTransactionsTable[[#This Row],[Budget amount]]="", 0, secondaryMatchedTransactionsTable[[#This Row],[Budget amount]])), 2)</f>
        <v>0</v>
      </c>
    </row>
    <row r="58" spans="1:9" hidden="1" outlineLevel="1" x14ac:dyDescent="0.85">
      <c r="A58" s="1">
        <v>45347</v>
      </c>
      <c r="B58" s="2" t="s">
        <v>14</v>
      </c>
      <c r="C58" s="7">
        <v>250</v>
      </c>
      <c r="E58" s="1">
        <v>45347</v>
      </c>
      <c r="F58" s="2" t="s">
        <v>14</v>
      </c>
      <c r="G58" s="7">
        <v>250</v>
      </c>
      <c r="I58" s="7">
        <f>ROUND(SUM(IF(primaryMatchedTransactionsTable[[#This Row],[Amount]] ="", 0, primaryMatchedTransactionsTable[[#This Row],[Amount]]) - IF(secondaryMatchedTransactionsTable[[#This Row],[Budget amount]]="", 0, secondaryMatchedTransactionsTable[[#This Row],[Budget amount]])), 2)</f>
        <v>0</v>
      </c>
    </row>
    <row r="59" spans="1:9" hidden="1" outlineLevel="1" x14ac:dyDescent="0.85">
      <c r="A59" s="1">
        <v>45347</v>
      </c>
      <c r="B59" s="2" t="s">
        <v>16</v>
      </c>
      <c r="C59" s="7">
        <v>300</v>
      </c>
      <c r="E59" s="1">
        <v>45347</v>
      </c>
      <c r="F59" s="2" t="s">
        <v>16</v>
      </c>
      <c r="G59" s="7">
        <v>300</v>
      </c>
      <c r="I59" s="7">
        <f>ROUND(SUM(IF(primaryMatchedTransactionsTable[[#This Row],[Amount]] ="", 0, primaryMatchedTransactionsTable[[#This Row],[Amount]]) - IF(secondaryMatchedTransactionsTable[[#This Row],[Budget amount]]="", 0, secondaryMatchedTransactionsTable[[#This Row],[Budget amount]])), 2)</f>
        <v>0</v>
      </c>
    </row>
    <row r="60" spans="1:9" hidden="1" outlineLevel="1" x14ac:dyDescent="0.85">
      <c r="A60" s="1">
        <v>45347</v>
      </c>
      <c r="B60" s="2" t="s">
        <v>12</v>
      </c>
      <c r="C60" s="7">
        <v>150</v>
      </c>
      <c r="E60" s="1">
        <v>45347</v>
      </c>
      <c r="F60" s="2" t="s">
        <v>12</v>
      </c>
      <c r="G60" s="7">
        <v>150</v>
      </c>
      <c r="I60" s="7">
        <f>ROUND(SUM(IF(primaryMatchedTransactionsTable[[#This Row],[Amount]] ="", 0, primaryMatchedTransactionsTable[[#This Row],[Amount]]) - IF(secondaryMatchedTransactionsTable[[#This Row],[Budget amount]]="", 0, secondaryMatchedTransactionsTable[[#This Row],[Budget amount]])), 2)</f>
        <v>0</v>
      </c>
    </row>
    <row r="61" spans="1:9" hidden="1" outlineLevel="1" x14ac:dyDescent="0.85">
      <c r="A61" s="7" t="s">
        <v>55</v>
      </c>
      <c r="B61" s="7"/>
      <c r="C61" s="7">
        <f>ROUND(SUM(primaryMatchedTransactionsTable[Amount]), 2)</f>
        <v>3910</v>
      </c>
      <c r="E61" s="7" t="s">
        <v>55</v>
      </c>
      <c r="F61" s="7"/>
      <c r="G61" s="7">
        <f>ROUND(SUM(secondaryMatchedTransactionsTable[Budget amount]), 2)</f>
        <v>3910</v>
      </c>
      <c r="I61" s="7">
        <f>ROUND(SUM(matchedDifferenceTable[Difference]), 2)</f>
        <v>0</v>
      </c>
    </row>
    <row r="62" spans="1:9" collapsed="1" x14ac:dyDescent="0.85"/>
    <row r="63" spans="1:9" x14ac:dyDescent="0.85">
      <c r="A63" s="9" t="s">
        <v>57</v>
      </c>
      <c r="B63" s="9"/>
      <c r="C63" s="9">
        <f>ROUND(SUM(primaryUnmatchedTransactionsTable[Amount])+SUM(primaryPotentiallyMatchedTransactionsTable[Amount])+SUM(primaryMatchedTransactionsTable[Amount]), 2)</f>
        <v>6550</v>
      </c>
      <c r="D63" s="9"/>
      <c r="E63" s="9"/>
      <c r="F63" s="9"/>
      <c r="G63" s="9">
        <f>ROUND(SUM(secondaryUnmatchedTransactionsTable[Budget amount])+SUM(secondaryPotentiallyMatchedTransactionsTable[Budget amount])+SUM(secondaryMatchedTransactionsTable[Budget amount]), 2)</f>
        <v>6370</v>
      </c>
      <c r="H63" s="9"/>
      <c r="I63" s="9">
        <f>ROUND(SUM(unmatchedDifferenceTable[Difference])+SUM(potentiallyMatchedDifferenceTable[Difference])+SUM(matchedDifferenceTable[Difference]), 2)</f>
        <v>180</v>
      </c>
    </row>
  </sheetData>
  <mergeCells count="8">
    <mergeCell ref="A38:C38"/>
    <mergeCell ref="A46:C46"/>
    <mergeCell ref="A1:I6"/>
    <mergeCell ref="A11:C11"/>
    <mergeCell ref="E11:G11"/>
    <mergeCell ref="A12:C12"/>
    <mergeCell ref="E12:G12"/>
    <mergeCell ref="A14:C14"/>
  </mergeCells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Demo trip budget</vt:lpstr>
      <vt:lpstr>Demo bank statement</vt:lpstr>
      <vt:lpstr>Reconciliation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2024-03-01T20:34:47Z</dcterms:created>
  <dcterms:modified xsi:type="dcterms:W3CDTF">2024-03-01T22:30:38Z</dcterms:modified>
</cp:coreProperties>
</file>