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1_{F4372D98-6426-441E-8C6E-4530E66040FA}" xr6:coauthVersionLast="46" xr6:coauthVersionMax="46" xr10:uidLastSave="{00000000-0000-0000-0000-000000000000}"/>
  <bookViews>
    <workbookView xWindow="-25693" yWindow="-13" windowWidth="25786" windowHeight="13986" xr2:uid="{5437F79E-3492-4EDD-AF05-D18D712E87D4}"/>
  </bookViews>
  <sheets>
    <sheet name="dropdown" sheetId="6" r:id="rId1"/>
    <sheet name="offset" sheetId="12" r:id="rId2"/>
    <sheet name="chart" sheetId="13" r:id="rId3"/>
  </sheets>
  <externalReferences>
    <externalReference r:id="rId4"/>
  </externalReferences>
  <definedNames>
    <definedName name="location_name">[1]!Table7[location_name]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3" l="1"/>
  <c r="B43" i="13"/>
  <c r="B42" i="13"/>
  <c r="B41" i="13"/>
  <c r="B40" i="13"/>
  <c r="N33" i="13"/>
  <c r="N32" i="13"/>
  <c r="N31" i="13"/>
  <c r="N30" i="13"/>
  <c r="N29" i="13"/>
  <c r="N28" i="13"/>
  <c r="N27" i="13"/>
  <c r="N26" i="13"/>
  <c r="R25" i="13"/>
  <c r="N25" i="13"/>
  <c r="R24" i="13"/>
  <c r="N24" i="13"/>
  <c r="V23" i="13"/>
  <c r="S23" i="13"/>
  <c r="R23" i="13"/>
  <c r="N23" i="13"/>
  <c r="V22" i="13"/>
  <c r="U22" i="13"/>
  <c r="S22" i="13"/>
  <c r="R22" i="13"/>
  <c r="Q22" i="13"/>
  <c r="N22" i="13"/>
  <c r="M22" i="13"/>
  <c r="H22" i="13"/>
  <c r="D22" i="13"/>
  <c r="V21" i="13"/>
  <c r="U21" i="13"/>
  <c r="T21" i="13"/>
  <c r="S21" i="13"/>
  <c r="R21" i="13"/>
  <c r="Q21" i="13"/>
  <c r="N21" i="13"/>
  <c r="M21" i="13"/>
  <c r="L21" i="13"/>
  <c r="L21" i="13" a="1"/>
  <c r="H21" i="13"/>
  <c r="D21" i="13"/>
  <c r="C21" i="13"/>
  <c r="B21" i="13"/>
  <c r="V20" i="13"/>
  <c r="U20" i="13"/>
  <c r="T20" i="13"/>
  <c r="S20" i="13"/>
  <c r="R20" i="13"/>
  <c r="Q20" i="13"/>
  <c r="N20" i="13"/>
  <c r="L20" i="13"/>
  <c r="L20" i="13" a="1"/>
  <c r="H20" i="13"/>
  <c r="E20" i="13"/>
  <c r="D20" i="13"/>
  <c r="C20" i="13"/>
  <c r="Z19" i="13"/>
  <c r="V19" i="13"/>
  <c r="T19" i="13"/>
  <c r="S19" i="13"/>
  <c r="R19" i="13"/>
  <c r="Q19" i="13"/>
  <c r="O19" i="13"/>
  <c r="N19" i="13"/>
  <c r="M19" i="13"/>
  <c r="L19" i="13"/>
  <c r="L19" i="13" a="1"/>
  <c r="K19" i="13"/>
  <c r="K19" i="13" a="1"/>
  <c r="J19" i="13"/>
  <c r="I19" i="13"/>
  <c r="H19" i="13"/>
  <c r="U19" i="13" s="1"/>
  <c r="G19" i="13"/>
  <c r="F19" i="13"/>
  <c r="E19" i="13"/>
  <c r="D19" i="13"/>
  <c r="C19" i="13"/>
  <c r="T18" i="13"/>
  <c r="S18" i="13"/>
  <c r="R18" i="13"/>
  <c r="Q18" i="13"/>
  <c r="O18" i="13"/>
  <c r="N18" i="13"/>
  <c r="M18" i="13"/>
  <c r="L18" i="13" a="1"/>
  <c r="L18" i="13" s="1"/>
  <c r="K18" i="13"/>
  <c r="K18" i="13" a="1"/>
  <c r="J18" i="13"/>
  <c r="I18" i="13"/>
  <c r="H18" i="13"/>
  <c r="U18" i="13" s="1"/>
  <c r="G18" i="13"/>
  <c r="F18" i="13"/>
  <c r="E18" i="13"/>
  <c r="D18" i="13"/>
  <c r="C18" i="13"/>
  <c r="B18" i="13"/>
  <c r="T17" i="13"/>
  <c r="S17" i="13"/>
  <c r="R17" i="13"/>
  <c r="Q17" i="13"/>
  <c r="P17" i="13"/>
  <c r="O17" i="13"/>
  <c r="N17" i="13"/>
  <c r="M17" i="13"/>
  <c r="L17" i="13" a="1"/>
  <c r="L17" i="13" s="1"/>
  <c r="K17" i="13" a="1"/>
  <c r="K17" i="13" s="1"/>
  <c r="J17" i="13"/>
  <c r="I17" i="13"/>
  <c r="H17" i="13"/>
  <c r="U17" i="13" s="1"/>
  <c r="G17" i="13"/>
  <c r="F17" i="13"/>
  <c r="E17" i="13"/>
  <c r="D17" i="13"/>
  <c r="C17" i="13"/>
  <c r="B17" i="13"/>
  <c r="U16" i="13"/>
  <c r="T16" i="13"/>
  <c r="S16" i="13"/>
  <c r="R16" i="13"/>
  <c r="Q16" i="13"/>
  <c r="P16" i="13"/>
  <c r="O16" i="13"/>
  <c r="N16" i="13"/>
  <c r="M16" i="13"/>
  <c r="L16" i="13" a="1"/>
  <c r="L16" i="13" s="1"/>
  <c r="K16" i="13" a="1"/>
  <c r="K16" i="13" s="1"/>
  <c r="J16" i="13"/>
  <c r="I16" i="13"/>
  <c r="H16" i="13"/>
  <c r="G16" i="13"/>
  <c r="F16" i="13"/>
  <c r="E16" i="13"/>
  <c r="D16" i="13"/>
  <c r="C16" i="13"/>
  <c r="B16" i="13"/>
  <c r="T15" i="13"/>
  <c r="S15" i="13"/>
  <c r="R15" i="13"/>
  <c r="Q15" i="13"/>
  <c r="P15" i="13"/>
  <c r="O15" i="13"/>
  <c r="N15" i="13"/>
  <c r="M15" i="13"/>
  <c r="L15" i="13"/>
  <c r="L15" i="13" a="1"/>
  <c r="K15" i="13" a="1"/>
  <c r="K15" i="13" s="1"/>
  <c r="J15" i="13"/>
  <c r="I15" i="13"/>
  <c r="H15" i="13"/>
  <c r="U15" i="13" s="1"/>
  <c r="G15" i="13"/>
  <c r="F15" i="13"/>
  <c r="E15" i="13"/>
  <c r="D15" i="13"/>
  <c r="C15" i="13"/>
  <c r="B15" i="13"/>
  <c r="U14" i="13"/>
  <c r="T14" i="13"/>
  <c r="S14" i="13"/>
  <c r="R14" i="13"/>
  <c r="Q14" i="13"/>
  <c r="P14" i="13"/>
  <c r="O14" i="13"/>
  <c r="N14" i="13"/>
  <c r="M14" i="13"/>
  <c r="L14" i="13"/>
  <c r="L14" i="13" a="1"/>
  <c r="K14" i="13"/>
  <c r="K14" i="13" a="1"/>
  <c r="J14" i="13"/>
  <c r="I14" i="13"/>
  <c r="H14" i="13"/>
  <c r="G14" i="13"/>
  <c r="F14" i="13"/>
  <c r="E14" i="13"/>
  <c r="D14" i="13"/>
  <c r="C14" i="13"/>
  <c r="B14" i="13"/>
  <c r="U13" i="13"/>
  <c r="T13" i="13"/>
  <c r="S13" i="13"/>
  <c r="R13" i="13"/>
  <c r="Q13" i="13"/>
  <c r="P13" i="13"/>
  <c r="O13" i="13"/>
  <c r="N13" i="13"/>
  <c r="M13" i="13"/>
  <c r="L13" i="13"/>
  <c r="L13" i="13" a="1"/>
  <c r="K13" i="13"/>
  <c r="K13" i="13" a="1"/>
  <c r="J13" i="13"/>
  <c r="I13" i="13"/>
  <c r="H13" i="13"/>
  <c r="G13" i="13"/>
  <c r="F13" i="13"/>
  <c r="E13" i="13"/>
  <c r="D13" i="13"/>
  <c r="C13" i="13"/>
  <c r="B13" i="13"/>
  <c r="T12" i="13"/>
  <c r="S12" i="13"/>
  <c r="R12" i="13"/>
  <c r="Q12" i="13"/>
  <c r="P12" i="13"/>
  <c r="O12" i="13"/>
  <c r="N12" i="13"/>
  <c r="M12" i="13"/>
  <c r="L12" i="13" a="1"/>
  <c r="L12" i="13" s="1"/>
  <c r="K12" i="13"/>
  <c r="K12" i="13" a="1"/>
  <c r="J12" i="13"/>
  <c r="I12" i="13"/>
  <c r="H12" i="13"/>
  <c r="U12" i="13" s="1"/>
  <c r="G12" i="13"/>
  <c r="F12" i="13"/>
  <c r="E12" i="13"/>
  <c r="D12" i="13"/>
  <c r="C12" i="13"/>
  <c r="B12" i="13"/>
  <c r="T11" i="13"/>
  <c r="S11" i="13"/>
  <c r="R11" i="13"/>
  <c r="Q11" i="13"/>
  <c r="P11" i="13"/>
  <c r="O11" i="13"/>
  <c r="N11" i="13"/>
  <c r="M11" i="13"/>
  <c r="L11" i="13" a="1"/>
  <c r="L11" i="13" s="1"/>
  <c r="K11" i="13" a="1"/>
  <c r="K11" i="13" s="1"/>
  <c r="J11" i="13"/>
  <c r="I11" i="13"/>
  <c r="H11" i="13"/>
  <c r="U11" i="13" s="1"/>
  <c r="G11" i="13"/>
  <c r="F11" i="13"/>
  <c r="E11" i="13"/>
  <c r="D11" i="13"/>
  <c r="C11" i="13"/>
  <c r="B11" i="13"/>
  <c r="U10" i="13"/>
  <c r="T10" i="13"/>
  <c r="S10" i="13"/>
  <c r="R10" i="13"/>
  <c r="Q10" i="13"/>
  <c r="P10" i="13"/>
  <c r="O10" i="13"/>
  <c r="N10" i="13"/>
  <c r="M10" i="13"/>
  <c r="L10" i="13" a="1"/>
  <c r="L10" i="13" s="1"/>
  <c r="K10" i="13" a="1"/>
  <c r="K10" i="13" s="1"/>
  <c r="J10" i="13"/>
  <c r="I10" i="13"/>
  <c r="H10" i="13"/>
  <c r="G10" i="13"/>
  <c r="F10" i="13"/>
  <c r="E10" i="13"/>
  <c r="D10" i="13"/>
  <c r="C10" i="13"/>
  <c r="B10" i="13"/>
  <c r="J2" i="13"/>
  <c r="N1" i="13" s="1"/>
  <c r="F2" i="13"/>
  <c r="B39" i="13" s="1"/>
  <c r="J1" i="13"/>
  <c r="F1" i="13"/>
  <c r="A8" i="13" l="1" a="1"/>
  <c r="N2" i="13"/>
  <c r="M2" i="13"/>
  <c r="I8" i="13"/>
  <c r="J8" i="13" s="1"/>
  <c r="I9" i="13" l="1"/>
  <c r="K9" i="13" s="1" a="1"/>
  <c r="K9" i="13" s="1"/>
  <c r="J9" i="13"/>
  <c r="L9" i="13" s="1" a="1"/>
  <c r="L9" i="13" s="1"/>
  <c r="M9" i="13" s="1"/>
  <c r="N9" i="13" s="1"/>
  <c r="S9" i="13"/>
  <c r="A8" i="13"/>
  <c r="P9" i="13"/>
  <c r="P8" i="13" l="1"/>
  <c r="Q9" i="13" s="1"/>
  <c r="L8" i="13" a="1"/>
  <c r="L8" i="13" s="1"/>
  <c r="M8" i="13" s="1"/>
  <c r="S8" i="13"/>
  <c r="T9" i="13" s="1"/>
  <c r="C9" i="13" l="1"/>
  <c r="C8" i="13"/>
  <c r="N8" i="13"/>
  <c r="D9" i="13"/>
  <c r="T8" i="13"/>
  <c r="D8" i="13" s="1"/>
  <c r="E9" i="13"/>
  <c r="B8" i="13"/>
  <c r="Q8" i="13"/>
  <c r="E8" i="13" s="1"/>
  <c r="W8" i="13" s="1" a="1"/>
  <c r="W8" i="13" s="1"/>
  <c r="B9" i="13" l="1"/>
  <c r="V8" i="13" a="1"/>
  <c r="V8" i="13" s="1"/>
  <c r="O9" i="13"/>
  <c r="O8" i="13"/>
  <c r="R8" i="13" l="1"/>
  <c r="H8" i="13" s="1"/>
  <c r="U8" i="13" s="1"/>
  <c r="F8" i="13"/>
  <c r="F9" i="13"/>
  <c r="G9" i="13" s="1"/>
  <c r="R9" i="13"/>
  <c r="H9" i="13"/>
  <c r="X8" i="13" l="1" a="1"/>
  <c r="X8" i="13" s="1"/>
  <c r="G8" i="13"/>
  <c r="Y8" i="13" s="1" a="1"/>
  <c r="Y8" i="13" s="1"/>
  <c r="U9" i="13"/>
  <c r="H6" i="13"/>
  <c r="D23" i="13" s="1"/>
  <c r="E27" i="12" l="1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E4" i="12" a="1"/>
  <c r="E4" i="12" s="1"/>
  <c r="E3" i="12" a="1"/>
  <c r="E3" i="12" s="1"/>
  <c r="A2" i="12" a="1"/>
  <c r="A2" i="12" s="1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2" i="6"/>
  <c r="C3" i="6" l="1" a="1"/>
  <c r="C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tc={C36FCE5C-3A5F-4761-9A67-0C4454F6D100}</author>
  </authors>
  <commentList>
    <comment ref="A44" authorId="0" shapeId="0" xr:uid="{C36FCE5C-3A5F-4761-9A67-0C4454F6D100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 this and look up dynamic figure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<sst xmlns="http://schemas.openxmlformats.org/spreadsheetml/2006/main" count="47" uniqueCount="47">
  <si>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X</t>
  </si>
  <si>
    <t>RED</t>
  </si>
  <si>
    <t>Day</t>
  </si>
  <si>
    <t>Birthday</t>
  </si>
  <si>
    <t>Person index</t>
  </si>
  <si>
    <t>Random birthday pick</t>
  </si>
  <si>
    <t>Location:</t>
  </si>
  <si>
    <t>Redford</t>
  </si>
  <si>
    <t>Make &amp; model:</t>
  </si>
  <si>
    <t>Upfront cost:</t>
  </si>
  <si>
    <t>Total depreciation</t>
  </si>
  <si>
    <t>Vehicle name:</t>
  </si>
  <si>
    <t>RV07</t>
  </si>
  <si>
    <t>Purchase date:</t>
  </si>
  <si>
    <t>Current value</t>
  </si>
  <si>
    <t>Year</t>
  </si>
  <si>
    <t>Vehicle asset value</t>
  </si>
  <si>
    <t>Total number of miles driven</t>
  </si>
  <si>
    <t>Depreciation CPM</t>
  </si>
  <si>
    <t>Maintenance CPM</t>
  </si>
  <si>
    <t>Fuel CPM</t>
  </si>
  <si>
    <t>Total cost of ownership per mile</t>
  </si>
  <si>
    <t>Asset value less fuel and maintenance</t>
  </si>
  <si>
    <t>Date from</t>
  </si>
  <si>
    <t>Date to</t>
  </si>
  <si>
    <t>Odometer start</t>
  </si>
  <si>
    <t>Odometer end</t>
  </si>
  <si>
    <t>Total miles</t>
  </si>
  <si>
    <t>Annual fuel costs</t>
  </si>
  <si>
    <t>Lifetime fuel costs</t>
  </si>
  <si>
    <t>Annual maintenance costs</t>
  </si>
  <si>
    <t>Lifetime maintenance costs</t>
  </si>
  <si>
    <t>Total lifetime fuel and maintenance</t>
  </si>
  <si>
    <t>Depreciation</t>
  </si>
  <si>
    <t>Lifetime depreciation</t>
  </si>
  <si>
    <t>Asset value less lifetime fuel and maintenance costs</t>
  </si>
  <si>
    <t>Total depreciation / total miles driven</t>
  </si>
  <si>
    <t>Total maintenance / total miles driven</t>
  </si>
  <si>
    <t>Total fuel / total miles driven</t>
  </si>
  <si>
    <t>TPM array</t>
  </si>
  <si>
    <t>Add labels to chart of TPM</t>
  </si>
  <si>
    <t>Service life</t>
  </si>
  <si>
    <t>Last service date</t>
  </si>
  <si>
    <t>MSRP</t>
  </si>
  <si>
    <t>Upfit</t>
  </si>
  <si>
    <t>Insurance</t>
  </si>
  <si>
    <t>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</si>
</sst>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;@"/>
    <numFmt numFmtId="165" formatCode="&quot;$&quot;#,##0.00"/>
    <numFmt numFmtId="166" formatCode="&quot;$&quot;#,##0"/>
    <numFmt numFmtId="167" formatCode=";;;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vertical="center" wrapText="1"/>
    </xf>
    <xf numFmtId="166" fontId="0" fillId="0" borderId="0" xfId="0" applyNumberFormat="1"/>
    <xf numFmtId="14" fontId="0" fillId="0" borderId="0" xfId="0" applyNumberFormat="1" applyAlignment="1">
      <alignment horizontal="left"/>
    </xf>
    <xf numFmtId="167" fontId="0" fillId="0" borderId="0" xfId="0" applyNumberFormat="1"/>
    <xf numFmtId="0" fontId="0" fillId="0" borderId="1" xfId="0" applyBorder="1"/>
    <xf numFmtId="0" fontId="0" fillId="0" borderId="2" xfId="0" applyBorder="1" applyAlignment="1">
      <alignment wrapText="1"/>
    </xf>
    <xf numFmtId="3" fontId="0" fillId="0" borderId="3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166" fontId="0" fillId="0" borderId="4" xfId="0" applyNumberFormat="1" applyBorder="1" applyAlignment="1">
      <alignment horizontal="left" wrapText="1"/>
    </xf>
    <xf numFmtId="166" fontId="0" fillId="0" borderId="2" xfId="0" applyNumberFormat="1" applyBorder="1" applyAlignment="1">
      <alignment horizontal="left" wrapText="1"/>
    </xf>
    <xf numFmtId="165" fontId="0" fillId="0" borderId="3" xfId="0" applyNumberFormat="1" applyBorder="1" applyAlignment="1">
      <alignment wrapText="1"/>
    </xf>
    <xf numFmtId="0" fontId="0" fillId="0" borderId="4" xfId="0" applyBorder="1"/>
    <xf numFmtId="3" fontId="0" fillId="0" borderId="4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0" fillId="0" borderId="2" xfId="0" applyNumberFormat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  <xf numFmtId="166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66" fontId="0" fillId="0" borderId="5" xfId="0" applyNumberFormat="1" applyBorder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[1]model!$D$23</c:f>
          <c:strCache>
            <c:ptCount val="1"/>
            <c:pt idx="0">
              <c:v>This is a useful vehicle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[1]model!$V$7</c:f>
              <c:strCache>
                <c:ptCount val="1"/>
                <c:pt idx="0">
                  <c:v>Total depreciation / total miles driven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[1]!Dep_CPM</c:f>
              <c:numCache>
                <c:formatCode>"$"#,##0.00</c:formatCode>
                <c:ptCount val="2"/>
                <c:pt idx="0">
                  <c:v>186.84</c:v>
                </c:pt>
                <c:pt idx="1">
                  <c:v>1.1868885783254988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3-4CEC-ACCB-443D2BE669A8}"/>
            </c:ext>
          </c:extLst>
        </c:ser>
        <c:ser>
          <c:idx val="1"/>
          <c:order val="1"/>
          <c:tx>
            <c:strRef>
              <c:f>[1]model!$W$7</c:f>
              <c:strCache>
                <c:ptCount val="1"/>
                <c:pt idx="0">
                  <c:v>Total maintenance / total miles driven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[1]!Maint_CPM</c:f>
              <c:numCache>
                <c:formatCode>"$"#,##0.00</c:formatCode>
                <c:ptCount val="2"/>
                <c:pt idx="0">
                  <c:v>0</c:v>
                </c:pt>
                <c:pt idx="1">
                  <c:v>1.1323847033413798E-2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3-4CEC-ACCB-443D2BE669A8}"/>
            </c:ext>
          </c:extLst>
        </c:ser>
        <c:ser>
          <c:idx val="2"/>
          <c:order val="2"/>
          <c:tx>
            <c:strRef>
              <c:f>[1]model!$X$7</c:f>
              <c:strCache>
                <c:ptCount val="1"/>
                <c:pt idx="0">
                  <c:v>Total fuel / total miles driven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489991662491429E-2"/>
                  <c:y val="-0.14583332719928463"/>
                </c:manualLayout>
              </c:layout>
              <c:tx>
                <c:rich>
                  <a:bodyPr/>
                  <a:lstStyle/>
                  <a:p>
                    <a:fld id="{39885540-CED6-4E48-A641-7F1833D2A1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0F3-4CEC-ACCB-443D2BE669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84BCF5-1F43-4ABD-B900-F5DBE489B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0F3-4CEC-ACCB-443D2BE669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[1]!Fuel_CPM</c:f>
              <c:numCache>
                <c:formatCode>"$"#,##0.00</c:formatCode>
                <c:ptCount val="2"/>
                <c:pt idx="0">
                  <c:v>0.2</c:v>
                </c:pt>
                <c:pt idx="1">
                  <c:v>0.20000000000000004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[1]!TPM_array</c15:f>
                <c15:dlblRangeCache>
                  <c:ptCount val="2"/>
                  <c:pt idx="0">
                    <c:v>$187.04</c:v>
                  </c:pt>
                  <c:pt idx="1">
                    <c:v>$1.40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B0F3-4CEC-ACCB-443D2BE669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2"/>
        <c:overlap val="100"/>
        <c:axId val="20894943"/>
        <c:axId val="1572022079"/>
      </c:barChart>
      <c:catAx>
        <c:axId val="2089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22079"/>
        <c:crosses val="autoZero"/>
        <c:auto val="1"/>
        <c:lblAlgn val="ctr"/>
        <c:lblOffset val="100"/>
        <c:noMultiLvlLbl val="0"/>
      </c:catAx>
      <c:valAx>
        <c:axId val="1572022079"/>
        <c:scaling>
          <c:orientation val="minMax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896217</xdr:colOff>
      <xdr:row>17</xdr:row>
      <xdr:rowOff>175739</xdr:rowOff>
    </xdr:from>
    <xdr:to>
      <xdr:col>13</xdr:col>
      <xdr:colOff>539462</xdr:colOff>
      <xdr:row>36</xdr:row>
      <xdr:rowOff>52954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DB61C-EFB0-45E8-AAE1-0882F322B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qimzmnjbt5wavnbicv98tlhog-my.sharepoint.com/personal/george_stringfestanalytics_com/Documents/Stringfest%20assets/daniel-egan-car-fleet/models/foris-fleet-manager-model-0413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to-dos"/>
      <sheetName val="grand-summary"/>
      <sheetName val="summary-by-location"/>
      <sheetName val="model"/>
      <sheetName val="copied-data-all-vehicles"/>
      <sheetName val="fleetio"/>
      <sheetName val="vehicle-data"/>
      <sheetName val="Sheet1"/>
      <sheetName val="maintenance-costs"/>
      <sheetName val="locations-vehicles"/>
      <sheetName val="fuel_costs"/>
      <sheetName val="months"/>
    </sheetNames>
    <definedNames>
      <definedName name="Dep_CPM" refersTo="#REF!"/>
      <definedName name="Fuel_CPM" refersTo="#REF!"/>
      <definedName name="Maint_CPM" refersTo="#REF!"/>
      <definedName name="TPM_array" refersTo="#REF!"/>
    </definedNames>
    <sheetDataSet>
      <sheetData sheetId="0"/>
      <sheetData sheetId="1"/>
      <sheetData sheetId="2"/>
      <sheetData sheetId="3"/>
      <sheetData sheetId="4">
        <row r="7">
          <cell r="V7" t="str">
            <v>Total depreciation / total miles driven</v>
          </cell>
          <cell r="W7" t="str">
            <v>Total maintenance / total miles driven</v>
          </cell>
          <cell r="X7" t="str">
            <v>Total fuel / total miles driven</v>
          </cell>
        </row>
        <row r="8">
          <cell r="V8">
            <v>186.84</v>
          </cell>
          <cell r="W8">
            <v>0</v>
          </cell>
          <cell r="X8">
            <v>0.2</v>
          </cell>
        </row>
        <row r="9">
          <cell r="V9">
            <v>1.1868885783254988</v>
          </cell>
          <cell r="W9">
            <v>1.1323847033413798E-2</v>
          </cell>
          <cell r="X9">
            <v>0.20000000000000004</v>
          </cell>
        </row>
        <row r="23">
          <cell r="D23" t="str">
            <v>This is a useful vehicle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eorge Mount" id="{64AD388B-1842-4DEE-ACCC-B025123AAF0B}" userId="George Mount" providerId="None"/>
</personList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1-03-26T19:12:41.52" personId="{64AD388B-1842-4DEE-ACCC-B025123AAF0B}" id="{C36FCE5C-3A5F-4761-9A67-0C4454F6D100}">
    <text>Hide this and look up dynamic figure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E33"/>
  <sheetViews>
    <sheetView tabSelected="1" zoomScale="145" zoomScaleNormal="145" workbookViewId="0">
      <selection activeCell="B9" sqref="B9"/>
    </sheetView>
  </sheetViews>
  <sheetFormatPr defaultRowHeight="14.4" x14ac:dyDescent="0.55000000000000004"/>
  <sheetData>
    <row r="1" spans="1:5" x14ac:dyDescent="0.55000000000000004">
      <c r="A1" t="s">
        <v>0</v>
      </c>
    </row>
    <row r="2" spans="1:5" x14ac:dyDescent="0.55000000000000004">
      <c r="A2" t="str">
        <f ca="1">CHOOSE(RANDBETWEEN(1,3),"RED","GREEN","BLUE")</f>
        <v>BLUE</v>
      </c>
    </row>
    <row r="3" spans="1:5" x14ac:dyDescent="0.55000000000000004">
      <c r="A3" t="str">
        <f t="shared" ref="A3:A33" ca="1" si="0">CHOOSE(RANDBETWEEN(1,3),"RED","GREEN","BLUE")</f>
        <v>GREEN</v>
      </c>
      <c r="C3" t="str" cm="1">
        <f t="array" aca="1" ref="C3:C5" ca="1">_xlfn.UNIQUE(A2:A33)</f>
        <v>BLUE</v>
      </c>
      <c r="E3" t="s">
        <v>1</v>
      </c>
    </row>
    <row r="4" spans="1:5" x14ac:dyDescent="0.55000000000000004">
      <c r="A4" t="str">
        <f t="shared" ca="1" si="0"/>
        <v>BLUE</v>
      </c>
      <c r="C4" t="str">
        <f ca="1"/>
        <v>GREEN</v>
      </c>
    </row>
    <row r="5" spans="1:5" x14ac:dyDescent="0.55000000000000004">
      <c r="A5" t="str">
        <f t="shared" ca="1" si="0"/>
        <v>BLUE</v>
      </c>
      <c r="C5" t="str">
        <f ca="1"/>
        <v>RED</v>
      </c>
    </row>
    <row r="6" spans="1:5" x14ac:dyDescent="0.55000000000000004">
      <c r="A6" t="str">
        <f t="shared" ca="1" si="0"/>
        <v>RED</v>
      </c>
    </row>
    <row r="7" spans="1:5" x14ac:dyDescent="0.55000000000000004">
      <c r="A7" t="str">
        <f t="shared" ca="1" si="0"/>
        <v>BLUE</v>
      </c>
    </row>
    <row r="8" spans="1:5" x14ac:dyDescent="0.55000000000000004">
      <c r="A8" t="str">
        <f t="shared" ca="1" si="0"/>
        <v>RED</v>
      </c>
    </row>
    <row r="9" spans="1:5" x14ac:dyDescent="0.55000000000000004">
      <c r="A9" t="str">
        <f t="shared" ca="1" si="0"/>
        <v>BLUE</v>
      </c>
    </row>
    <row r="10" spans="1:5" x14ac:dyDescent="0.55000000000000004">
      <c r="A10" t="str">
        <f t="shared" ca="1" si="0"/>
        <v>BLUE</v>
      </c>
    </row>
    <row r="11" spans="1:5" x14ac:dyDescent="0.55000000000000004">
      <c r="A11" t="str">
        <f t="shared" ca="1" si="0"/>
        <v>RED</v>
      </c>
    </row>
    <row r="12" spans="1:5" x14ac:dyDescent="0.55000000000000004">
      <c r="A12" t="str">
        <f t="shared" ca="1" si="0"/>
        <v>GREEN</v>
      </c>
    </row>
    <row r="13" spans="1:5" x14ac:dyDescent="0.55000000000000004">
      <c r="A13" t="str">
        <f t="shared" ca="1" si="0"/>
        <v>RED</v>
      </c>
    </row>
    <row r="14" spans="1:5" x14ac:dyDescent="0.55000000000000004">
      <c r="A14" t="str">
        <f t="shared" ca="1" si="0"/>
        <v>GREEN</v>
      </c>
    </row>
    <row r="15" spans="1:5" x14ac:dyDescent="0.55000000000000004">
      <c r="A15" t="str">
        <f t="shared" ca="1" si="0"/>
        <v>BLUE</v>
      </c>
    </row>
    <row r="16" spans="1:5" x14ac:dyDescent="0.55000000000000004">
      <c r="A16" t="str">
        <f t="shared" ca="1" si="0"/>
        <v>BLUE</v>
      </c>
    </row>
    <row r="17" spans="1:1" x14ac:dyDescent="0.55000000000000004">
      <c r="A17" t="str">
        <f t="shared" ca="1" si="0"/>
        <v>RED</v>
      </c>
    </row>
    <row r="18" spans="1:1" x14ac:dyDescent="0.55000000000000004">
      <c r="A18" t="str">
        <f t="shared" ca="1" si="0"/>
        <v>GREEN</v>
      </c>
    </row>
    <row r="19" spans="1:1" x14ac:dyDescent="0.55000000000000004">
      <c r="A19" t="str">
        <f t="shared" ca="1" si="0"/>
        <v>GREEN</v>
      </c>
    </row>
    <row r="20" spans="1:1" x14ac:dyDescent="0.55000000000000004">
      <c r="A20" t="str">
        <f t="shared" ca="1" si="0"/>
        <v>BLUE</v>
      </c>
    </row>
    <row r="21" spans="1:1" x14ac:dyDescent="0.55000000000000004">
      <c r="A21" t="str">
        <f t="shared" ca="1" si="0"/>
        <v>RED</v>
      </c>
    </row>
    <row r="22" spans="1:1" x14ac:dyDescent="0.55000000000000004">
      <c r="A22" t="str">
        <f t="shared" ca="1" si="0"/>
        <v>GREEN</v>
      </c>
    </row>
    <row r="23" spans="1:1" x14ac:dyDescent="0.55000000000000004">
      <c r="A23" t="str">
        <f t="shared" ca="1" si="0"/>
        <v>RED</v>
      </c>
    </row>
    <row r="24" spans="1:1" x14ac:dyDescent="0.55000000000000004">
      <c r="A24" t="str">
        <f t="shared" ca="1" si="0"/>
        <v>BLUE</v>
      </c>
    </row>
    <row r="25" spans="1:1" x14ac:dyDescent="0.55000000000000004">
      <c r="A25" t="str">
        <f t="shared" ca="1" si="0"/>
        <v>GREEN</v>
      </c>
    </row>
    <row r="26" spans="1:1" x14ac:dyDescent="0.55000000000000004">
      <c r="A26" t="str">
        <f t="shared" ca="1" si="0"/>
        <v>GREEN</v>
      </c>
    </row>
    <row r="27" spans="1:1" x14ac:dyDescent="0.55000000000000004">
      <c r="A27" t="str">
        <f t="shared" ca="1" si="0"/>
        <v>BLUE</v>
      </c>
    </row>
    <row r="28" spans="1:1" x14ac:dyDescent="0.55000000000000004">
      <c r="A28" t="str">
        <f t="shared" ca="1" si="0"/>
        <v>BLUE</v>
      </c>
    </row>
    <row r="29" spans="1:1" x14ac:dyDescent="0.55000000000000004">
      <c r="A29" t="str">
        <f t="shared" ca="1" si="0"/>
        <v>RED</v>
      </c>
    </row>
    <row r="30" spans="1:1" x14ac:dyDescent="0.55000000000000004">
      <c r="A30" t="str">
        <f t="shared" ca="1" si="0"/>
        <v>GREEN</v>
      </c>
    </row>
    <row r="31" spans="1:1" x14ac:dyDescent="0.55000000000000004">
      <c r="A31" t="str">
        <f t="shared" ca="1" si="0"/>
        <v>GREEN</v>
      </c>
    </row>
    <row r="32" spans="1:1" x14ac:dyDescent="0.55000000000000004">
      <c r="A32" t="str">
        <f t="shared" ca="1" si="0"/>
        <v>GREEN</v>
      </c>
    </row>
    <row r="33" spans="1:1" x14ac:dyDescent="0.55000000000000004">
      <c r="A33" t="str">
        <f t="shared" ca="1" si="0"/>
        <v>BLUE</v>
      </c>
    </row>
  </sheetData>
  <dataValidations count="1">
    <dataValidation type="list" allowBlank="1" showInputMessage="1" showErrorMessage="1" sqref="E3" xr:uid="{3C533ED6-750E-4F4A-9620-AD2D52390675}">
      <formula1>_xlfn.ANCHORARRAY(C3)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E366"/>
  <sheetViews>
    <sheetView workbookViewId="0">
      <selection activeCell="J10" sqref="J10:J11"/>
    </sheetView>
  </sheetViews>
  <sheetFormatPr defaultRowHeight="14.4" x14ac:dyDescent="0.55000000000000004"/>
  <cols>
    <col min="1" max="1" width="3.734375" bestFit="1" customWidth="1"/>
    <col min="2" max="2" width="11.15625" customWidth="1"/>
    <col min="4" max="4" width="10.734375" bestFit="1" customWidth="1"/>
    <col min="5" max="5" width="18" bestFit="1" customWidth="1"/>
  </cols>
  <sheetData>
    <row r="1" spans="1:5" x14ac:dyDescent="0.55000000000000004">
      <c r="A1" t="s">
        <v>2</v>
      </c>
      <c r="B1" t="s">
        <v>3</v>
      </c>
    </row>
    <row r="2" spans="1:5" x14ac:dyDescent="0.55000000000000004">
      <c r="A2" cm="1">
        <f t="array" ref="A2:A366">_xlfn.SEQUENCE(365,1)</f>
        <v>1</v>
      </c>
      <c r="B2" s="1">
        <v>44562</v>
      </c>
      <c r="D2" t="s">
        <v>4</v>
      </c>
      <c r="E2" t="s">
        <v>5</v>
      </c>
    </row>
    <row r="3" spans="1:5" x14ac:dyDescent="0.55000000000000004">
      <c r="A3">
        <v>2</v>
      </c>
      <c r="B3" s="1">
        <v>44563</v>
      </c>
      <c r="D3">
        <v>1</v>
      </c>
      <c r="E3" s="1" cm="1">
        <f t="array" aca="1" ref="E3" ca="1">IF(ISBLANK(D3),"",INDEX($B$2:$B$366,RANDBETWEEN(1,ROWS($B$2:$B$366)),1))</f>
        <v>0</v>
      </c>
    </row>
    <row r="4" spans="1:5" x14ac:dyDescent="0.55000000000000004">
      <c r="A4">
        <v>3</v>
      </c>
      <c r="B4" s="1">
        <v>44564</v>
      </c>
      <c r="D4">
        <v>2</v>
      </c>
      <c r="E4" s="1" cm="1">
        <f t="array" aca="1" ref="E4" ca="1">IF(ISBLANK(D4),"",INDEX($B$2:$B$366,RANDBETWEEN(1,ROWS($B$2:$B$366)),1))</f>
        <v>0</v>
      </c>
    </row>
    <row r="5" spans="1:5" x14ac:dyDescent="0.55000000000000004">
      <c r="A5">
        <v>4</v>
      </c>
      <c r="B5" s="1">
        <v>44565</v>
      </c>
      <c r="D5">
        <v>3</v>
      </c>
      <c r="E5" s="1" cm="1">
        <f t="array" aca="1" ref="E5" ca="1">IF(ISBLANK(D5),"",INDEX($B$2:$B$366,RANDBETWEEN(1,ROWS($B$2:$B$366)),1))</f>
        <v>0</v>
      </c>
    </row>
    <row r="6" spans="1:5" x14ac:dyDescent="0.55000000000000004">
      <c r="A6">
        <v>5</v>
      </c>
      <c r="B6" s="1">
        <v>44566</v>
      </c>
      <c r="D6">
        <v>4</v>
      </c>
      <c r="E6" s="1" cm="1">
        <f t="array" aca="1" ref="E6" ca="1">IF(ISBLANK(D6),"",INDEX($B$2:$B$366,RANDBETWEEN(1,ROWS($B$2:$B$366)),1))</f>
        <v>0</v>
      </c>
    </row>
    <row r="7" spans="1:5" x14ac:dyDescent="0.55000000000000004">
      <c r="A7">
        <v>6</v>
      </c>
      <c r="B7" s="1">
        <v>44567</v>
      </c>
      <c r="D7">
        <v>5</v>
      </c>
      <c r="E7" s="1" cm="1">
        <f t="array" aca="1" ref="E7" ca="1">IF(ISBLANK(D7),"",INDEX($B$2:$B$366,RANDBETWEEN(1,ROWS($B$2:$B$366)),1))</f>
        <v>0</v>
      </c>
    </row>
    <row r="8" spans="1:5" x14ac:dyDescent="0.55000000000000004">
      <c r="A8">
        <v>7</v>
      </c>
      <c r="B8" s="1">
        <v>44568</v>
      </c>
      <c r="D8">
        <v>6</v>
      </c>
      <c r="E8" s="1" cm="1">
        <f t="array" aca="1" ref="E8" ca="1">IF(ISBLANK(D8),"",INDEX($B$2:$B$366,RANDBETWEEN(1,ROWS($B$2:$B$366)),1))</f>
        <v>44563</v>
      </c>
    </row>
    <row r="9" spans="1:5" x14ac:dyDescent="0.55000000000000004">
      <c r="A9">
        <v>8</v>
      </c>
      <c r="B9" s="1">
        <v>44569</v>
      </c>
      <c r="D9">
        <v>7</v>
      </c>
      <c r="E9" s="1" cm="1">
        <f t="array" aca="1" ref="E9" ca="1">IF(ISBLANK(D9),"",INDEX($B$2:$B$366,RANDBETWEEN(1,ROWS($B$2:$B$366)),1))</f>
        <v>0</v>
      </c>
    </row>
    <row r="10" spans="1:5" x14ac:dyDescent="0.55000000000000004">
      <c r="A10">
        <v>9</v>
      </c>
      <c r="B10" s="1">
        <v>44570</v>
      </c>
      <c r="D10">
        <v>8</v>
      </c>
      <c r="E10" s="1" cm="1">
        <f t="array" aca="1" ref="E10" ca="1">IF(ISBLANK(D10),"",INDEX($B$2:$B$366,RANDBETWEEN(1,ROWS($B$2:$B$366)),1))</f>
        <v>0</v>
      </c>
    </row>
    <row r="11" spans="1:5" x14ac:dyDescent="0.55000000000000004">
      <c r="A11">
        <v>10</v>
      </c>
      <c r="B11" s="1">
        <v>44571</v>
      </c>
      <c r="D11">
        <v>9</v>
      </c>
      <c r="E11" s="1" cm="1">
        <f t="array" aca="1" ref="E11" ca="1">IF(ISBLANK(D11),"",INDEX($B$2:$B$366,RANDBETWEEN(1,ROWS($B$2:$B$366)),1))</f>
        <v>44580</v>
      </c>
    </row>
    <row r="12" spans="1:5" x14ac:dyDescent="0.55000000000000004">
      <c r="A12">
        <v>11</v>
      </c>
      <c r="B12" s="1">
        <v>44572</v>
      </c>
      <c r="D12">
        <v>10</v>
      </c>
      <c r="E12" s="1" cm="1">
        <f t="array" aca="1" ref="E12" ca="1">IF(ISBLANK(D12),"",INDEX($B$2:$B$366,RANDBETWEEN(1,ROWS($B$2:$B$366)),1))</f>
        <v>0</v>
      </c>
    </row>
    <row r="13" spans="1:5" x14ac:dyDescent="0.55000000000000004">
      <c r="A13">
        <v>12</v>
      </c>
      <c r="B13" s="1">
        <v>44573</v>
      </c>
      <c r="D13">
        <v>11</v>
      </c>
      <c r="E13" s="1" cm="1">
        <f t="array" aca="1" ref="E13" ca="1">IF(ISBLANK(D13),"",INDEX($B$2:$B$366,RANDBETWEEN(1,ROWS($B$2:$B$366)),1))</f>
        <v>0</v>
      </c>
    </row>
    <row r="14" spans="1:5" x14ac:dyDescent="0.55000000000000004">
      <c r="A14">
        <v>13</v>
      </c>
      <c r="B14" s="1">
        <v>44574</v>
      </c>
      <c r="D14">
        <v>12</v>
      </c>
      <c r="E14" s="1" cm="1">
        <f t="array" aca="1" ref="E14" ca="1">IF(ISBLANK(D14),"",INDEX($B$2:$B$366,RANDBETWEEN(1,ROWS($B$2:$B$366)),1))</f>
        <v>0</v>
      </c>
    </row>
    <row r="15" spans="1:5" x14ac:dyDescent="0.55000000000000004">
      <c r="A15">
        <v>14</v>
      </c>
      <c r="B15" s="1">
        <v>44575</v>
      </c>
      <c r="D15">
        <v>13</v>
      </c>
      <c r="E15" s="1" cm="1">
        <f t="array" aca="1" ref="E15" ca="1">IF(ISBLANK(D15),"",INDEX($B$2:$B$366,RANDBETWEEN(1,ROWS($B$2:$B$366)),1))</f>
        <v>0</v>
      </c>
    </row>
    <row r="16" spans="1:5" x14ac:dyDescent="0.55000000000000004">
      <c r="A16">
        <v>15</v>
      </c>
      <c r="B16" s="1">
        <v>44576</v>
      </c>
      <c r="D16">
        <v>14</v>
      </c>
      <c r="E16" s="1" cm="1">
        <f t="array" aca="1" ref="E16" ca="1">IF(ISBLANK(D16),"",INDEX($B$2:$B$366,RANDBETWEEN(1,ROWS($B$2:$B$366)),1))</f>
        <v>0</v>
      </c>
    </row>
    <row r="17" spans="1:5" x14ac:dyDescent="0.55000000000000004">
      <c r="A17">
        <v>16</v>
      </c>
      <c r="B17" s="1">
        <v>44577</v>
      </c>
      <c r="D17">
        <v>15</v>
      </c>
      <c r="E17" s="1" cm="1">
        <f t="array" aca="1" ref="E17" ca="1">IF(ISBLANK(D17),"",INDEX($B$2:$B$366,RANDBETWEEN(1,ROWS($B$2:$B$366)),1))</f>
        <v>0</v>
      </c>
    </row>
    <row r="18" spans="1:5" x14ac:dyDescent="0.55000000000000004">
      <c r="A18">
        <v>17</v>
      </c>
      <c r="B18" s="1">
        <v>44578</v>
      </c>
      <c r="D18">
        <v>16</v>
      </c>
      <c r="E18" s="1" cm="1">
        <f t="array" aca="1" ref="E18" ca="1">IF(ISBLANK(D18),"",INDEX($B$2:$B$366,RANDBETWEEN(1,ROWS($B$2:$B$366)),1))</f>
        <v>0</v>
      </c>
    </row>
    <row r="19" spans="1:5" x14ac:dyDescent="0.55000000000000004">
      <c r="A19">
        <v>18</v>
      </c>
      <c r="B19" s="1">
        <v>44579</v>
      </c>
      <c r="D19">
        <v>17</v>
      </c>
      <c r="E19" s="1" cm="1">
        <f t="array" aca="1" ref="E19" ca="1">IF(ISBLANK(D19),"",INDEX($B$2:$B$366,RANDBETWEEN(1,ROWS($B$2:$B$366)),1))</f>
        <v>0</v>
      </c>
    </row>
    <row r="20" spans="1:5" x14ac:dyDescent="0.55000000000000004">
      <c r="A20">
        <v>19</v>
      </c>
      <c r="B20" s="1">
        <v>44580</v>
      </c>
      <c r="D20">
        <v>18</v>
      </c>
      <c r="E20" s="1" cm="1">
        <f t="array" aca="1" ref="E20" ca="1">IF(ISBLANK(D20),"",INDEX($B$2:$B$366,RANDBETWEEN(1,ROWS($B$2:$B$366)),1))</f>
        <v>0</v>
      </c>
    </row>
    <row r="21" spans="1:5" x14ac:dyDescent="0.55000000000000004">
      <c r="A21">
        <v>20</v>
      </c>
      <c r="B21" s="1">
        <v>44581</v>
      </c>
      <c r="D21">
        <v>19</v>
      </c>
      <c r="E21" s="1" cm="1">
        <f t="array" aca="1" ref="E21" ca="1">IF(ISBLANK(D21),"",INDEX($B$2:$B$366,RANDBETWEEN(1,ROWS($B$2:$B$366)),1))</f>
        <v>0</v>
      </c>
    </row>
    <row r="22" spans="1:5" x14ac:dyDescent="0.55000000000000004">
      <c r="A22">
        <v>21</v>
      </c>
      <c r="B22" s="1">
        <v>44582</v>
      </c>
      <c r="D22">
        <v>20</v>
      </c>
      <c r="E22" s="1" cm="1">
        <f t="array" aca="1" ref="E22" ca="1">IF(ISBLANK(D22),"",INDEX($B$2:$B$366,RANDBETWEEN(1,ROWS($B$2:$B$366)),1))</f>
        <v>0</v>
      </c>
    </row>
    <row r="23" spans="1:5" x14ac:dyDescent="0.55000000000000004">
      <c r="A23">
        <v>22</v>
      </c>
      <c r="B23" s="1">
        <v>44583</v>
      </c>
      <c r="D23">
        <v>21</v>
      </c>
      <c r="E23" s="1" cm="1">
        <f t="array" aca="1" ref="E23" ca="1">IF(ISBLANK(D23),"",INDEX($B$2:$B$366,RANDBETWEEN(1,ROWS($B$2:$B$366)),1))</f>
        <v>0</v>
      </c>
    </row>
    <row r="24" spans="1:5" x14ac:dyDescent="0.55000000000000004">
      <c r="A24">
        <v>23</v>
      </c>
      <c r="B24" s="1">
        <v>44584</v>
      </c>
      <c r="D24">
        <v>22</v>
      </c>
      <c r="E24" s="1" cm="1">
        <f t="array" aca="1" ref="E24" ca="1">IF(ISBLANK(D24),"",INDEX($B$2:$B$366,RANDBETWEEN(1,ROWS($B$2:$B$366)),1))</f>
        <v>0</v>
      </c>
    </row>
    <row r="25" spans="1:5" x14ac:dyDescent="0.55000000000000004">
      <c r="A25">
        <v>24</v>
      </c>
      <c r="B25" s="1">
        <v>44585</v>
      </c>
      <c r="D25">
        <v>23</v>
      </c>
      <c r="E25" s="1" cm="1">
        <f t="array" aca="1" ref="E25" ca="1">IF(ISBLANK(D25),"",INDEX($B$2:$B$366,RANDBETWEEN(1,ROWS($B$2:$B$366)),1))</f>
        <v>0</v>
      </c>
    </row>
    <row r="26" spans="1:5" x14ac:dyDescent="0.55000000000000004">
      <c r="A26">
        <v>25</v>
      </c>
      <c r="B26" s="1">
        <v>44586</v>
      </c>
      <c r="D26">
        <v>24</v>
      </c>
      <c r="E26" s="1" cm="1">
        <f t="array" aca="1" ref="E26" ca="1">IF(ISBLANK(D26),"",INDEX($B$2:$B$366,RANDBETWEEN(1,ROWS($B$2:$B$366)),1))</f>
        <v>0</v>
      </c>
    </row>
    <row r="27" spans="1:5" x14ac:dyDescent="0.55000000000000004">
      <c r="A27">
        <v>26</v>
      </c>
      <c r="B27" s="1">
        <v>44587</v>
      </c>
      <c r="D27">
        <v>25</v>
      </c>
      <c r="E27" s="1" cm="1">
        <f t="array" aca="1" ref="E27" ca="1">IF(ISBLANK(D27),"",INDEX($B$2:$B$366,RANDBETWEEN(1,ROWS($B$2:$B$366)),1))</f>
        <v>44589</v>
      </c>
    </row>
    <row r="28" spans="1:5" x14ac:dyDescent="0.55000000000000004">
      <c r="A28">
        <v>27</v>
      </c>
      <c r="B28" s="1">
        <v>44588</v>
      </c>
      <c r="E28" s="1"/>
    </row>
    <row r="29" spans="1:5" x14ac:dyDescent="0.55000000000000004">
      <c r="A29">
        <v>28</v>
      </c>
      <c r="B29" s="1">
        <v>44589</v>
      </c>
      <c r="E29" s="1"/>
    </row>
    <row r="30" spans="1:5" x14ac:dyDescent="0.55000000000000004">
      <c r="A30">
        <v>29</v>
      </c>
      <c r="B30" s="1">
        <v>44590</v>
      </c>
      <c r="E30" s="1"/>
    </row>
    <row r="31" spans="1:5" x14ac:dyDescent="0.55000000000000004">
      <c r="A31">
        <v>30</v>
      </c>
      <c r="B31" s="1">
        <v>44591</v>
      </c>
      <c r="E31" s="1"/>
    </row>
    <row r="32" spans="1:5" x14ac:dyDescent="0.55000000000000004">
      <c r="A32">
        <v>31</v>
      </c>
      <c r="B32" s="1">
        <v>44592</v>
      </c>
      <c r="E32" s="1"/>
    </row>
    <row r="33" spans="1:2" x14ac:dyDescent="0.55000000000000004">
      <c r="A33">
        <v>32</v>
      </c>
      <c r="B33" s="1">
        <v>44593</v>
      </c>
    </row>
    <row r="34" spans="1:2" x14ac:dyDescent="0.55000000000000004">
      <c r="A34">
        <v>33</v>
      </c>
      <c r="B34" s="1">
        <v>44594</v>
      </c>
    </row>
    <row r="35" spans="1:2" x14ac:dyDescent="0.55000000000000004">
      <c r="A35">
        <v>34</v>
      </c>
    </row>
    <row r="36" spans="1:2" x14ac:dyDescent="0.55000000000000004">
      <c r="A36">
        <v>35</v>
      </c>
    </row>
    <row r="37" spans="1:2" x14ac:dyDescent="0.55000000000000004">
      <c r="A37">
        <v>36</v>
      </c>
    </row>
    <row r="38" spans="1:2" x14ac:dyDescent="0.55000000000000004">
      <c r="A38">
        <v>37</v>
      </c>
    </row>
    <row r="39" spans="1:2" x14ac:dyDescent="0.55000000000000004">
      <c r="A39">
        <v>38</v>
      </c>
    </row>
    <row r="40" spans="1:2" x14ac:dyDescent="0.55000000000000004">
      <c r="A40">
        <v>39</v>
      </c>
    </row>
    <row r="41" spans="1:2" x14ac:dyDescent="0.55000000000000004">
      <c r="A41">
        <v>40</v>
      </c>
    </row>
    <row r="42" spans="1:2" x14ac:dyDescent="0.55000000000000004">
      <c r="A42">
        <v>41</v>
      </c>
    </row>
    <row r="43" spans="1:2" x14ac:dyDescent="0.55000000000000004">
      <c r="A43">
        <v>42</v>
      </c>
    </row>
    <row r="44" spans="1:2" x14ac:dyDescent="0.55000000000000004">
      <c r="A44">
        <v>43</v>
      </c>
    </row>
    <row r="45" spans="1:2" x14ac:dyDescent="0.55000000000000004">
      <c r="A45">
        <v>44</v>
      </c>
    </row>
    <row r="46" spans="1:2" x14ac:dyDescent="0.55000000000000004">
      <c r="A46">
        <v>45</v>
      </c>
    </row>
    <row r="47" spans="1:2" x14ac:dyDescent="0.55000000000000004">
      <c r="A47">
        <v>46</v>
      </c>
    </row>
    <row r="48" spans="1:2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  <row r="202" spans="1:1" x14ac:dyDescent="0.55000000000000004">
      <c r="A202">
        <v>201</v>
      </c>
    </row>
    <row r="203" spans="1:1" x14ac:dyDescent="0.55000000000000004">
      <c r="A203">
        <v>202</v>
      </c>
    </row>
    <row r="204" spans="1:1" x14ac:dyDescent="0.55000000000000004">
      <c r="A204">
        <v>203</v>
      </c>
    </row>
    <row r="205" spans="1:1" x14ac:dyDescent="0.55000000000000004">
      <c r="A205">
        <v>204</v>
      </c>
    </row>
    <row r="206" spans="1:1" x14ac:dyDescent="0.55000000000000004">
      <c r="A206">
        <v>205</v>
      </c>
    </row>
    <row r="207" spans="1:1" x14ac:dyDescent="0.55000000000000004">
      <c r="A207">
        <v>206</v>
      </c>
    </row>
    <row r="208" spans="1:1" x14ac:dyDescent="0.55000000000000004">
      <c r="A208">
        <v>207</v>
      </c>
    </row>
    <row r="209" spans="1:1" x14ac:dyDescent="0.55000000000000004">
      <c r="A209">
        <v>208</v>
      </c>
    </row>
    <row r="210" spans="1:1" x14ac:dyDescent="0.55000000000000004">
      <c r="A210">
        <v>209</v>
      </c>
    </row>
    <row r="211" spans="1:1" x14ac:dyDescent="0.55000000000000004">
      <c r="A211">
        <v>210</v>
      </c>
    </row>
    <row r="212" spans="1:1" x14ac:dyDescent="0.55000000000000004">
      <c r="A212">
        <v>211</v>
      </c>
    </row>
    <row r="213" spans="1:1" x14ac:dyDescent="0.55000000000000004">
      <c r="A213">
        <v>212</v>
      </c>
    </row>
    <row r="214" spans="1:1" x14ac:dyDescent="0.55000000000000004">
      <c r="A214">
        <v>213</v>
      </c>
    </row>
    <row r="215" spans="1:1" x14ac:dyDescent="0.55000000000000004">
      <c r="A215">
        <v>214</v>
      </c>
    </row>
    <row r="216" spans="1:1" x14ac:dyDescent="0.55000000000000004">
      <c r="A216">
        <v>215</v>
      </c>
    </row>
    <row r="217" spans="1:1" x14ac:dyDescent="0.55000000000000004">
      <c r="A217">
        <v>216</v>
      </c>
    </row>
    <row r="218" spans="1:1" x14ac:dyDescent="0.55000000000000004">
      <c r="A218">
        <v>217</v>
      </c>
    </row>
    <row r="219" spans="1:1" x14ac:dyDescent="0.55000000000000004">
      <c r="A219">
        <v>218</v>
      </c>
    </row>
    <row r="220" spans="1:1" x14ac:dyDescent="0.55000000000000004">
      <c r="A220">
        <v>219</v>
      </c>
    </row>
    <row r="221" spans="1:1" x14ac:dyDescent="0.55000000000000004">
      <c r="A221">
        <v>220</v>
      </c>
    </row>
    <row r="222" spans="1:1" x14ac:dyDescent="0.55000000000000004">
      <c r="A222">
        <v>221</v>
      </c>
    </row>
    <row r="223" spans="1:1" x14ac:dyDescent="0.55000000000000004">
      <c r="A223">
        <v>222</v>
      </c>
    </row>
    <row r="224" spans="1:1" x14ac:dyDescent="0.55000000000000004">
      <c r="A224">
        <v>223</v>
      </c>
    </row>
    <row r="225" spans="1:1" x14ac:dyDescent="0.55000000000000004">
      <c r="A225">
        <v>224</v>
      </c>
    </row>
    <row r="226" spans="1:1" x14ac:dyDescent="0.55000000000000004">
      <c r="A226">
        <v>225</v>
      </c>
    </row>
    <row r="227" spans="1:1" x14ac:dyDescent="0.55000000000000004">
      <c r="A227">
        <v>226</v>
      </c>
    </row>
    <row r="228" spans="1:1" x14ac:dyDescent="0.55000000000000004">
      <c r="A228">
        <v>227</v>
      </c>
    </row>
    <row r="229" spans="1:1" x14ac:dyDescent="0.55000000000000004">
      <c r="A229">
        <v>228</v>
      </c>
    </row>
    <row r="230" spans="1:1" x14ac:dyDescent="0.55000000000000004">
      <c r="A230">
        <v>229</v>
      </c>
    </row>
    <row r="231" spans="1:1" x14ac:dyDescent="0.55000000000000004">
      <c r="A231">
        <v>230</v>
      </c>
    </row>
    <row r="232" spans="1:1" x14ac:dyDescent="0.55000000000000004">
      <c r="A232">
        <v>231</v>
      </c>
    </row>
    <row r="233" spans="1:1" x14ac:dyDescent="0.55000000000000004">
      <c r="A233">
        <v>232</v>
      </c>
    </row>
    <row r="234" spans="1:1" x14ac:dyDescent="0.55000000000000004">
      <c r="A234">
        <v>233</v>
      </c>
    </row>
    <row r="235" spans="1:1" x14ac:dyDescent="0.55000000000000004">
      <c r="A235">
        <v>234</v>
      </c>
    </row>
    <row r="236" spans="1:1" x14ac:dyDescent="0.55000000000000004">
      <c r="A236">
        <v>235</v>
      </c>
    </row>
    <row r="237" spans="1:1" x14ac:dyDescent="0.55000000000000004">
      <c r="A237">
        <v>236</v>
      </c>
    </row>
    <row r="238" spans="1:1" x14ac:dyDescent="0.55000000000000004">
      <c r="A238">
        <v>237</v>
      </c>
    </row>
    <row r="239" spans="1:1" x14ac:dyDescent="0.55000000000000004">
      <c r="A239">
        <v>238</v>
      </c>
    </row>
    <row r="240" spans="1:1" x14ac:dyDescent="0.55000000000000004">
      <c r="A240">
        <v>239</v>
      </c>
    </row>
    <row r="241" spans="1:1" x14ac:dyDescent="0.55000000000000004">
      <c r="A241">
        <v>240</v>
      </c>
    </row>
    <row r="242" spans="1:1" x14ac:dyDescent="0.55000000000000004">
      <c r="A242">
        <v>241</v>
      </c>
    </row>
    <row r="243" spans="1:1" x14ac:dyDescent="0.55000000000000004">
      <c r="A243">
        <v>242</v>
      </c>
    </row>
    <row r="244" spans="1:1" x14ac:dyDescent="0.55000000000000004">
      <c r="A244">
        <v>243</v>
      </c>
    </row>
    <row r="245" spans="1:1" x14ac:dyDescent="0.55000000000000004">
      <c r="A245">
        <v>244</v>
      </c>
    </row>
    <row r="246" spans="1:1" x14ac:dyDescent="0.55000000000000004">
      <c r="A246">
        <v>245</v>
      </c>
    </row>
    <row r="247" spans="1:1" x14ac:dyDescent="0.55000000000000004">
      <c r="A247">
        <v>246</v>
      </c>
    </row>
    <row r="248" spans="1:1" x14ac:dyDescent="0.55000000000000004">
      <c r="A248">
        <v>247</v>
      </c>
    </row>
    <row r="249" spans="1:1" x14ac:dyDescent="0.55000000000000004">
      <c r="A249">
        <v>248</v>
      </c>
    </row>
    <row r="250" spans="1:1" x14ac:dyDescent="0.55000000000000004">
      <c r="A250">
        <v>249</v>
      </c>
    </row>
    <row r="251" spans="1:1" x14ac:dyDescent="0.55000000000000004">
      <c r="A251">
        <v>250</v>
      </c>
    </row>
    <row r="252" spans="1:1" x14ac:dyDescent="0.55000000000000004">
      <c r="A252">
        <v>251</v>
      </c>
    </row>
    <row r="253" spans="1:1" x14ac:dyDescent="0.55000000000000004">
      <c r="A253">
        <v>252</v>
      </c>
    </row>
    <row r="254" spans="1:1" x14ac:dyDescent="0.55000000000000004">
      <c r="A254">
        <v>253</v>
      </c>
    </row>
    <row r="255" spans="1:1" x14ac:dyDescent="0.55000000000000004">
      <c r="A255">
        <v>254</v>
      </c>
    </row>
    <row r="256" spans="1:1" x14ac:dyDescent="0.55000000000000004">
      <c r="A256">
        <v>255</v>
      </c>
    </row>
    <row r="257" spans="1:1" x14ac:dyDescent="0.55000000000000004">
      <c r="A257">
        <v>256</v>
      </c>
    </row>
    <row r="258" spans="1:1" x14ac:dyDescent="0.55000000000000004">
      <c r="A258">
        <v>257</v>
      </c>
    </row>
    <row r="259" spans="1:1" x14ac:dyDescent="0.55000000000000004">
      <c r="A259">
        <v>258</v>
      </c>
    </row>
    <row r="260" spans="1:1" x14ac:dyDescent="0.55000000000000004">
      <c r="A260">
        <v>259</v>
      </c>
    </row>
    <row r="261" spans="1:1" x14ac:dyDescent="0.55000000000000004">
      <c r="A261">
        <v>260</v>
      </c>
    </row>
    <row r="262" spans="1:1" x14ac:dyDescent="0.55000000000000004">
      <c r="A262">
        <v>261</v>
      </c>
    </row>
    <row r="263" spans="1:1" x14ac:dyDescent="0.55000000000000004">
      <c r="A263">
        <v>262</v>
      </c>
    </row>
    <row r="264" spans="1:1" x14ac:dyDescent="0.55000000000000004">
      <c r="A264">
        <v>263</v>
      </c>
    </row>
    <row r="265" spans="1:1" x14ac:dyDescent="0.55000000000000004">
      <c r="A265">
        <v>264</v>
      </c>
    </row>
    <row r="266" spans="1:1" x14ac:dyDescent="0.55000000000000004">
      <c r="A266">
        <v>265</v>
      </c>
    </row>
    <row r="267" spans="1:1" x14ac:dyDescent="0.55000000000000004">
      <c r="A267">
        <v>266</v>
      </c>
    </row>
    <row r="268" spans="1:1" x14ac:dyDescent="0.55000000000000004">
      <c r="A268">
        <v>267</v>
      </c>
    </row>
    <row r="269" spans="1:1" x14ac:dyDescent="0.55000000000000004">
      <c r="A269">
        <v>268</v>
      </c>
    </row>
    <row r="270" spans="1:1" x14ac:dyDescent="0.55000000000000004">
      <c r="A270">
        <v>269</v>
      </c>
    </row>
    <row r="271" spans="1:1" x14ac:dyDescent="0.55000000000000004">
      <c r="A271">
        <v>270</v>
      </c>
    </row>
    <row r="272" spans="1:1" x14ac:dyDescent="0.55000000000000004">
      <c r="A272">
        <v>271</v>
      </c>
    </row>
    <row r="273" spans="1:1" x14ac:dyDescent="0.55000000000000004">
      <c r="A273">
        <v>272</v>
      </c>
    </row>
    <row r="274" spans="1:1" x14ac:dyDescent="0.55000000000000004">
      <c r="A274">
        <v>273</v>
      </c>
    </row>
    <row r="275" spans="1:1" x14ac:dyDescent="0.55000000000000004">
      <c r="A275">
        <v>274</v>
      </c>
    </row>
    <row r="276" spans="1:1" x14ac:dyDescent="0.55000000000000004">
      <c r="A276">
        <v>275</v>
      </c>
    </row>
    <row r="277" spans="1:1" x14ac:dyDescent="0.55000000000000004">
      <c r="A277">
        <v>276</v>
      </c>
    </row>
    <row r="278" spans="1:1" x14ac:dyDescent="0.55000000000000004">
      <c r="A278">
        <v>277</v>
      </c>
    </row>
    <row r="279" spans="1:1" x14ac:dyDescent="0.55000000000000004">
      <c r="A279">
        <v>278</v>
      </c>
    </row>
    <row r="280" spans="1:1" x14ac:dyDescent="0.55000000000000004">
      <c r="A280">
        <v>279</v>
      </c>
    </row>
    <row r="281" spans="1:1" x14ac:dyDescent="0.55000000000000004">
      <c r="A281">
        <v>280</v>
      </c>
    </row>
    <row r="282" spans="1:1" x14ac:dyDescent="0.55000000000000004">
      <c r="A282">
        <v>281</v>
      </c>
    </row>
    <row r="283" spans="1:1" x14ac:dyDescent="0.55000000000000004">
      <c r="A283">
        <v>282</v>
      </c>
    </row>
    <row r="284" spans="1:1" x14ac:dyDescent="0.55000000000000004">
      <c r="A284">
        <v>283</v>
      </c>
    </row>
    <row r="285" spans="1:1" x14ac:dyDescent="0.55000000000000004">
      <c r="A285">
        <v>284</v>
      </c>
    </row>
    <row r="286" spans="1:1" x14ac:dyDescent="0.55000000000000004">
      <c r="A286">
        <v>285</v>
      </c>
    </row>
    <row r="287" spans="1:1" x14ac:dyDescent="0.55000000000000004">
      <c r="A287">
        <v>286</v>
      </c>
    </row>
    <row r="288" spans="1:1" x14ac:dyDescent="0.55000000000000004">
      <c r="A288">
        <v>287</v>
      </c>
    </row>
    <row r="289" spans="1:1" x14ac:dyDescent="0.55000000000000004">
      <c r="A289">
        <v>288</v>
      </c>
    </row>
    <row r="290" spans="1:1" x14ac:dyDescent="0.55000000000000004">
      <c r="A290">
        <v>289</v>
      </c>
    </row>
    <row r="291" spans="1:1" x14ac:dyDescent="0.55000000000000004">
      <c r="A291">
        <v>290</v>
      </c>
    </row>
    <row r="292" spans="1:1" x14ac:dyDescent="0.55000000000000004">
      <c r="A292">
        <v>291</v>
      </c>
    </row>
    <row r="293" spans="1:1" x14ac:dyDescent="0.55000000000000004">
      <c r="A293">
        <v>292</v>
      </c>
    </row>
    <row r="294" spans="1:1" x14ac:dyDescent="0.55000000000000004">
      <c r="A294">
        <v>293</v>
      </c>
    </row>
    <row r="295" spans="1:1" x14ac:dyDescent="0.55000000000000004">
      <c r="A295">
        <v>294</v>
      </c>
    </row>
    <row r="296" spans="1:1" x14ac:dyDescent="0.55000000000000004">
      <c r="A296">
        <v>295</v>
      </c>
    </row>
    <row r="297" spans="1:1" x14ac:dyDescent="0.55000000000000004">
      <c r="A297">
        <v>296</v>
      </c>
    </row>
    <row r="298" spans="1:1" x14ac:dyDescent="0.55000000000000004">
      <c r="A298">
        <v>297</v>
      </c>
    </row>
    <row r="299" spans="1:1" x14ac:dyDescent="0.55000000000000004">
      <c r="A299">
        <v>298</v>
      </c>
    </row>
    <row r="300" spans="1:1" x14ac:dyDescent="0.55000000000000004">
      <c r="A300">
        <v>299</v>
      </c>
    </row>
    <row r="301" spans="1:1" x14ac:dyDescent="0.55000000000000004">
      <c r="A301">
        <v>300</v>
      </c>
    </row>
    <row r="302" spans="1:1" x14ac:dyDescent="0.55000000000000004">
      <c r="A302">
        <v>301</v>
      </c>
    </row>
    <row r="303" spans="1:1" x14ac:dyDescent="0.55000000000000004">
      <c r="A303">
        <v>302</v>
      </c>
    </row>
    <row r="304" spans="1:1" x14ac:dyDescent="0.55000000000000004">
      <c r="A304">
        <v>303</v>
      </c>
    </row>
    <row r="305" spans="1:1" x14ac:dyDescent="0.55000000000000004">
      <c r="A305">
        <v>304</v>
      </c>
    </row>
    <row r="306" spans="1:1" x14ac:dyDescent="0.55000000000000004">
      <c r="A306">
        <v>305</v>
      </c>
    </row>
    <row r="307" spans="1:1" x14ac:dyDescent="0.55000000000000004">
      <c r="A307">
        <v>306</v>
      </c>
    </row>
    <row r="308" spans="1:1" x14ac:dyDescent="0.55000000000000004">
      <c r="A308">
        <v>307</v>
      </c>
    </row>
    <row r="309" spans="1:1" x14ac:dyDescent="0.55000000000000004">
      <c r="A309">
        <v>308</v>
      </c>
    </row>
    <row r="310" spans="1:1" x14ac:dyDescent="0.55000000000000004">
      <c r="A310">
        <v>309</v>
      </c>
    </row>
    <row r="311" spans="1:1" x14ac:dyDescent="0.55000000000000004">
      <c r="A311">
        <v>310</v>
      </c>
    </row>
    <row r="312" spans="1:1" x14ac:dyDescent="0.55000000000000004">
      <c r="A312">
        <v>311</v>
      </c>
    </row>
    <row r="313" spans="1:1" x14ac:dyDescent="0.55000000000000004">
      <c r="A313">
        <v>312</v>
      </c>
    </row>
    <row r="314" spans="1:1" x14ac:dyDescent="0.55000000000000004">
      <c r="A314">
        <v>313</v>
      </c>
    </row>
    <row r="315" spans="1:1" x14ac:dyDescent="0.55000000000000004">
      <c r="A315">
        <v>314</v>
      </c>
    </row>
    <row r="316" spans="1:1" x14ac:dyDescent="0.55000000000000004">
      <c r="A316">
        <v>315</v>
      </c>
    </row>
    <row r="317" spans="1:1" x14ac:dyDescent="0.55000000000000004">
      <c r="A317">
        <v>316</v>
      </c>
    </row>
    <row r="318" spans="1:1" x14ac:dyDescent="0.55000000000000004">
      <c r="A318">
        <v>317</v>
      </c>
    </row>
    <row r="319" spans="1:1" x14ac:dyDescent="0.55000000000000004">
      <c r="A319">
        <v>318</v>
      </c>
    </row>
    <row r="320" spans="1:1" x14ac:dyDescent="0.55000000000000004">
      <c r="A320">
        <v>319</v>
      </c>
    </row>
    <row r="321" spans="1:1" x14ac:dyDescent="0.55000000000000004">
      <c r="A321">
        <v>320</v>
      </c>
    </row>
    <row r="322" spans="1:1" x14ac:dyDescent="0.55000000000000004">
      <c r="A322">
        <v>321</v>
      </c>
    </row>
    <row r="323" spans="1:1" x14ac:dyDescent="0.55000000000000004">
      <c r="A323">
        <v>322</v>
      </c>
    </row>
    <row r="324" spans="1:1" x14ac:dyDescent="0.55000000000000004">
      <c r="A324">
        <v>323</v>
      </c>
    </row>
    <row r="325" spans="1:1" x14ac:dyDescent="0.55000000000000004">
      <c r="A325">
        <v>324</v>
      </c>
    </row>
    <row r="326" spans="1:1" x14ac:dyDescent="0.55000000000000004">
      <c r="A326">
        <v>325</v>
      </c>
    </row>
    <row r="327" spans="1:1" x14ac:dyDescent="0.55000000000000004">
      <c r="A327">
        <v>326</v>
      </c>
    </row>
    <row r="328" spans="1:1" x14ac:dyDescent="0.55000000000000004">
      <c r="A328">
        <v>327</v>
      </c>
    </row>
    <row r="329" spans="1:1" x14ac:dyDescent="0.55000000000000004">
      <c r="A329">
        <v>328</v>
      </c>
    </row>
    <row r="330" spans="1:1" x14ac:dyDescent="0.55000000000000004">
      <c r="A330">
        <v>329</v>
      </c>
    </row>
    <row r="331" spans="1:1" x14ac:dyDescent="0.55000000000000004">
      <c r="A331">
        <v>330</v>
      </c>
    </row>
    <row r="332" spans="1:1" x14ac:dyDescent="0.55000000000000004">
      <c r="A332">
        <v>331</v>
      </c>
    </row>
    <row r="333" spans="1:1" x14ac:dyDescent="0.55000000000000004">
      <c r="A333">
        <v>332</v>
      </c>
    </row>
    <row r="334" spans="1:1" x14ac:dyDescent="0.55000000000000004">
      <c r="A334">
        <v>333</v>
      </c>
    </row>
    <row r="335" spans="1:1" x14ac:dyDescent="0.55000000000000004">
      <c r="A335">
        <v>334</v>
      </c>
    </row>
    <row r="336" spans="1:1" x14ac:dyDescent="0.55000000000000004">
      <c r="A336">
        <v>335</v>
      </c>
    </row>
    <row r="337" spans="1:1" x14ac:dyDescent="0.55000000000000004">
      <c r="A337">
        <v>336</v>
      </c>
    </row>
    <row r="338" spans="1:1" x14ac:dyDescent="0.55000000000000004">
      <c r="A338">
        <v>337</v>
      </c>
    </row>
    <row r="339" spans="1:1" x14ac:dyDescent="0.55000000000000004">
      <c r="A339">
        <v>338</v>
      </c>
    </row>
    <row r="340" spans="1:1" x14ac:dyDescent="0.55000000000000004">
      <c r="A340">
        <v>339</v>
      </c>
    </row>
    <row r="341" spans="1:1" x14ac:dyDescent="0.55000000000000004">
      <c r="A341">
        <v>340</v>
      </c>
    </row>
    <row r="342" spans="1:1" x14ac:dyDescent="0.55000000000000004">
      <c r="A342">
        <v>341</v>
      </c>
    </row>
    <row r="343" spans="1:1" x14ac:dyDescent="0.55000000000000004">
      <c r="A343">
        <v>342</v>
      </c>
    </row>
    <row r="344" spans="1:1" x14ac:dyDescent="0.55000000000000004">
      <c r="A344">
        <v>343</v>
      </c>
    </row>
    <row r="345" spans="1:1" x14ac:dyDescent="0.55000000000000004">
      <c r="A345">
        <v>344</v>
      </c>
    </row>
    <row r="346" spans="1:1" x14ac:dyDescent="0.55000000000000004">
      <c r="A346">
        <v>345</v>
      </c>
    </row>
    <row r="347" spans="1:1" x14ac:dyDescent="0.55000000000000004">
      <c r="A347">
        <v>346</v>
      </c>
    </row>
    <row r="348" spans="1:1" x14ac:dyDescent="0.55000000000000004">
      <c r="A348">
        <v>347</v>
      </c>
    </row>
    <row r="349" spans="1:1" x14ac:dyDescent="0.55000000000000004">
      <c r="A349">
        <v>348</v>
      </c>
    </row>
    <row r="350" spans="1:1" x14ac:dyDescent="0.55000000000000004">
      <c r="A350">
        <v>349</v>
      </c>
    </row>
    <row r="351" spans="1:1" x14ac:dyDescent="0.55000000000000004">
      <c r="A351">
        <v>350</v>
      </c>
    </row>
    <row r="352" spans="1:1" x14ac:dyDescent="0.55000000000000004">
      <c r="A352">
        <v>351</v>
      </c>
    </row>
    <row r="353" spans="1:1" x14ac:dyDescent="0.55000000000000004">
      <c r="A353">
        <v>352</v>
      </c>
    </row>
    <row r="354" spans="1:1" x14ac:dyDescent="0.55000000000000004">
      <c r="A354">
        <v>353</v>
      </c>
    </row>
    <row r="355" spans="1:1" x14ac:dyDescent="0.55000000000000004">
      <c r="A355">
        <v>354</v>
      </c>
    </row>
    <row r="356" spans="1:1" x14ac:dyDescent="0.55000000000000004">
      <c r="A356">
        <v>355</v>
      </c>
    </row>
    <row r="357" spans="1:1" x14ac:dyDescent="0.55000000000000004">
      <c r="A357">
        <v>356</v>
      </c>
    </row>
    <row r="358" spans="1:1" x14ac:dyDescent="0.55000000000000004">
      <c r="A358">
        <v>357</v>
      </c>
    </row>
    <row r="359" spans="1:1" x14ac:dyDescent="0.55000000000000004">
      <c r="A359">
        <v>358</v>
      </c>
    </row>
    <row r="360" spans="1:1" x14ac:dyDescent="0.55000000000000004">
      <c r="A360">
        <v>359</v>
      </c>
    </row>
    <row r="361" spans="1:1" x14ac:dyDescent="0.55000000000000004">
      <c r="A361">
        <v>360</v>
      </c>
    </row>
    <row r="362" spans="1:1" x14ac:dyDescent="0.55000000000000004">
      <c r="A362">
        <v>361</v>
      </c>
    </row>
    <row r="363" spans="1:1" x14ac:dyDescent="0.55000000000000004">
      <c r="A363">
        <v>362</v>
      </c>
    </row>
    <row r="364" spans="1:1" x14ac:dyDescent="0.55000000000000004">
      <c r="A364">
        <v>363</v>
      </c>
    </row>
    <row r="365" spans="1:1" x14ac:dyDescent="0.55000000000000004">
      <c r="A365">
        <v>364</v>
      </c>
    </row>
    <row r="366" spans="1:1" x14ac:dyDescent="0.55000000000000004">
      <c r="A366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:Z44"/>
  <sheetViews>
    <sheetView zoomScale="70" zoomScaleNormal="70" workbookViewId="0">
      <selection activeCell="D7" sqref="D7"/>
    </sheetView>
  </sheetViews>
  <sheetFormatPr defaultRowHeight="14.4" outlineLevelRow="1" outlineLevelCol="1" x14ac:dyDescent="0.55000000000000004"/>
  <cols>
    <col min="1" max="1" width="14.41796875" bestFit="1" customWidth="1"/>
    <col min="2" max="2" width="13.578125" customWidth="1"/>
    <col min="3" max="3" width="13.578125" customWidth="1" outlineLevel="1"/>
    <col min="4" max="4" width="12.68359375" bestFit="1" customWidth="1"/>
    <col min="5" max="5" width="13.15625" style="3" bestFit="1" customWidth="1"/>
    <col min="6" max="6" width="20.83984375" bestFit="1" customWidth="1"/>
    <col min="7" max="7" width="13.26171875" style="4" customWidth="1"/>
    <col min="8" max="8" width="11.68359375" customWidth="1" outlineLevel="1"/>
    <col min="9" max="9" width="12.578125" customWidth="1"/>
    <col min="10" max="10" width="13.26171875" customWidth="1"/>
    <col min="11" max="12" width="9.15625" style="6" customWidth="1"/>
    <col min="13" max="13" width="12.26171875" style="6" customWidth="1"/>
    <col min="14" max="15" width="9.15625" style="8" customWidth="1"/>
    <col min="16" max="17" width="9.15625" customWidth="1"/>
    <col min="18" max="18" width="11.26171875" bestFit="1" customWidth="1"/>
    <col min="19" max="19" width="13" customWidth="1"/>
    <col min="20" max="20" width="11" customWidth="1"/>
    <col min="21" max="21" width="10.83984375" customWidth="1"/>
    <col min="22" max="23" width="9.15625" hidden="1" customWidth="1" outlineLevel="1"/>
    <col min="24" max="25" width="8.83984375" hidden="1" customWidth="1" outlineLevel="1"/>
    <col min="26" max="26" width="8.83984375" style="4" collapsed="1"/>
  </cols>
  <sheetData>
    <row r="1" spans="1:26" ht="32.1" customHeight="1" x14ac:dyDescent="0.55000000000000004">
      <c r="A1" t="s">
        <v>6</v>
      </c>
      <c r="B1" s="2" t="s">
        <v>7</v>
      </c>
      <c r="C1" s="2"/>
      <c r="E1" t="s">
        <v>8</v>
      </c>
      <c r="F1" s="3" t="str">
        <f>VLOOKUP(B2,[1]!fleetio[#Data],8,FALSE)</f>
        <v>2020 Ford Transit Cargo 250</v>
      </c>
      <c r="I1" s="3" t="s">
        <v>9</v>
      </c>
      <c r="J1" s="5">
        <f>SUM(B41:B43)</f>
        <v>44172</v>
      </c>
      <c r="M1" s="7" t="s">
        <v>10</v>
      </c>
      <c r="N1" s="8">
        <f>J1-J2</f>
        <v>9342</v>
      </c>
    </row>
    <row r="2" spans="1:26" ht="32.1" customHeight="1" x14ac:dyDescent="0.55000000000000004">
      <c r="A2" t="s">
        <v>11</v>
      </c>
      <c r="B2" s="2" t="s">
        <v>12</v>
      </c>
      <c r="C2" s="2"/>
      <c r="E2" s="3" t="s">
        <v>13</v>
      </c>
      <c r="F2" s="9">
        <f>_xlfn.MINIFS([1]!data[date],[1]!data[vehicle_name],$B$2,[1]!data[date],"&lt;&gt;0")</f>
        <v>43906</v>
      </c>
      <c r="H2" s="3"/>
      <c r="I2" s="3" t="s">
        <v>14</v>
      </c>
      <c r="J2" s="5">
        <f>VLOOKUP(B2,[1]!upfront[#Data],13,FALSE)</f>
        <v>34830</v>
      </c>
      <c r="M2" s="3" t="str">
        <f>IF(B39&lt;=5,B39&amp;"-year annual depreciation","5-year annual depreciation")</f>
        <v>2-year annual depreciation</v>
      </c>
      <c r="N2" s="8">
        <f>IF(B39&lt;=5,N1/B39,N1/5)</f>
        <v>4671</v>
      </c>
    </row>
    <row r="3" spans="1:26" x14ac:dyDescent="0.55000000000000004">
      <c r="C3" s="3"/>
      <c r="H3" s="3"/>
      <c r="I3" s="4"/>
    </row>
    <row r="4" spans="1:26" outlineLevel="1" x14ac:dyDescent="0.55000000000000004"/>
    <row r="5" spans="1:26" outlineLevel="1" x14ac:dyDescent="0.55000000000000004">
      <c r="E5"/>
      <c r="G5"/>
      <c r="K5"/>
      <c r="L5"/>
      <c r="M5"/>
      <c r="N5"/>
      <c r="O5"/>
    </row>
    <row r="6" spans="1:26" outlineLevel="1" x14ac:dyDescent="0.55000000000000004">
      <c r="H6" s="10" t="e">
        <f>_xlfn.XLOOKUP(-1,$H$8:$H$17,$A$8:$A$17,,-1,-1)</f>
        <v>#N/A</v>
      </c>
      <c r="S6" s="4"/>
    </row>
    <row r="7" spans="1:26" ht="72" x14ac:dyDescent="0.55000000000000004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6" t="s">
        <v>20</v>
      </c>
      <c r="G7" s="17" t="s">
        <v>21</v>
      </c>
      <c r="H7" s="12" t="s">
        <v>22</v>
      </c>
      <c r="I7" s="11" t="s">
        <v>23</v>
      </c>
      <c r="J7" s="18" t="s">
        <v>24</v>
      </c>
      <c r="K7" s="19" t="s">
        <v>25</v>
      </c>
      <c r="L7" s="19" t="s">
        <v>26</v>
      </c>
      <c r="M7" s="20" t="s">
        <v>27</v>
      </c>
      <c r="N7" s="21" t="s">
        <v>28</v>
      </c>
      <c r="O7" s="22" t="s">
        <v>29</v>
      </c>
      <c r="P7" s="21" t="s">
        <v>30</v>
      </c>
      <c r="Q7" s="22" t="s">
        <v>31</v>
      </c>
      <c r="R7" s="12" t="s">
        <v>32</v>
      </c>
      <c r="S7" s="23" t="s">
        <v>33</v>
      </c>
      <c r="T7" s="24" t="s">
        <v>34</v>
      </c>
      <c r="U7" s="25" t="s">
        <v>35</v>
      </c>
      <c r="V7" s="3" t="s">
        <v>36</v>
      </c>
      <c r="W7" s="3" t="s">
        <v>37</v>
      </c>
      <c r="X7" s="3" t="s">
        <v>38</v>
      </c>
      <c r="Y7" s="3" t="s">
        <v>39</v>
      </c>
      <c r="Z7" s="26"/>
    </row>
    <row r="8" spans="1:26" x14ac:dyDescent="0.55000000000000004">
      <c r="A8" s="2" cm="1">
        <f t="array" ref="A8:A9">_xlfn.SEQUENCE(B39)</f>
        <v>1</v>
      </c>
      <c r="B8" s="27">
        <f>IF(ISBLANK(A8),"",J1-S8)</f>
        <v>39501</v>
      </c>
      <c r="C8" s="28">
        <f>IF(ISBLANK(A8),"",SUM($M$8:M8))</f>
        <v>25</v>
      </c>
      <c r="D8" s="29">
        <f t="shared" ref="D8:D21" si="0">IF(ISBLANK(A8),"",T8/C8)</f>
        <v>186.84</v>
      </c>
      <c r="E8" s="29">
        <f t="shared" ref="E8:E20" si="1">IF(ISBLANK(A8),"",Q8/C8)</f>
        <v>0</v>
      </c>
      <c r="F8" s="29">
        <f t="shared" ref="F8:F19" si="2">IF(ISBLANK(A8),"",O8/C8)</f>
        <v>0.2</v>
      </c>
      <c r="G8" s="29">
        <f t="shared" ref="G8:G19" si="3">IF(ISBLANK(A8),"",SUM(D8:F8))</f>
        <v>187.04</v>
      </c>
      <c r="H8" s="4">
        <f>IF(ISBLANK(A8),"",B8-R8)</f>
        <v>39496</v>
      </c>
      <c r="I8" s="30">
        <f>F2</f>
        <v>43906</v>
      </c>
      <c r="J8" s="30">
        <f>I8+364</f>
        <v>44270</v>
      </c>
      <c r="K8" s="6">
        <v>0</v>
      </c>
      <c r="L8" s="6" cm="1">
        <f t="array" ref="L8">IF(ISBLANK(A8),"",
_xlfn.XLOOKUP(J8,(([1]!data[vehicle_name]=$B$2)*[1]!data[date]),[1]!data[meter_value],,-1,-1))</f>
        <v>25</v>
      </c>
      <c r="M8" s="6">
        <f t="shared" ref="M8:M19" si="4">IF(ISBLANK(A8),"",L8-K8)</f>
        <v>25</v>
      </c>
      <c r="N8" s="8">
        <f>IF(ISBLANK(A8),"",M8/$B$44*_xlfn.XLOOKUP(YEAR(I8),[1]!fuel[year],[1]!fuel[value]))</f>
        <v>5</v>
      </c>
      <c r="O8" s="8">
        <f>IF(ISBLANK(A8),"",SUM($N$8:N8))</f>
        <v>5</v>
      </c>
      <c r="P8" s="8">
        <f>IF(ISBLANK(A8),"",SUMIFS([1]!data[amount],[1]!data[vehicle_name],"="&amp;$B$2,[1]!data[date],"&gt;="&amp;I8,[1]!data[date],"&lt;="&amp;J8))</f>
        <v>0</v>
      </c>
      <c r="Q8" s="8">
        <f>IF(ISBLANK(A8),"",SUM($P$8:P8))</f>
        <v>0</v>
      </c>
      <c r="R8" s="4">
        <f>IF(ISBLANK(A8),"",O8+Q8)</f>
        <v>5</v>
      </c>
      <c r="S8" s="4">
        <f t="shared" ref="S8:S23" si="5">IF(ISBLANK(A8),"",IF(A8&lt;=5,$N$2,0))</f>
        <v>4671</v>
      </c>
      <c r="T8" s="4">
        <f>IF(ISBLANK(A8),"",SUM($S$8:S8))</f>
        <v>4671</v>
      </c>
      <c r="U8" s="4">
        <f>H8</f>
        <v>39496</v>
      </c>
      <c r="V8" s="4" cm="1">
        <f t="array" aca="1" ref="V8:V9" ca="1">OFFSET(_xlfn.ANCHORARRAY(A8),,3)</f>
        <v>186.84</v>
      </c>
      <c r="W8" s="4" cm="1">
        <f t="array" aca="1" ref="W8:W9" ca="1">OFFSET(_xlfn.ANCHORARRAY(A8),,4)</f>
        <v>0</v>
      </c>
      <c r="X8" s="4" cm="1">
        <f t="array" aca="1" ref="X8:X9" ca="1">OFFSET(_xlfn.ANCHORARRAY(A8),,5)</f>
        <v>0.2</v>
      </c>
      <c r="Y8" s="4" cm="1">
        <f t="array" aca="1" ref="Y8:Y9" ca="1">OFFSET(_xlfn.ANCHORARRAY(A8),,6)</f>
        <v>187.04</v>
      </c>
    </row>
    <row r="9" spans="1:26" x14ac:dyDescent="0.55000000000000004">
      <c r="A9" s="2">
        <v>2</v>
      </c>
      <c r="B9" s="27">
        <f t="shared" ref="B9:B17" si="6">IF(ISBLANK(A9),"",B8-S9)</f>
        <v>34830</v>
      </c>
      <c r="C9" s="28">
        <f>IF(ISBLANK(A9),"",SUM($M$8:M9))</f>
        <v>7871</v>
      </c>
      <c r="D9" s="29">
        <f t="shared" si="0"/>
        <v>1.1868885783254988</v>
      </c>
      <c r="E9" s="29">
        <f t="shared" si="1"/>
        <v>1.1323847033413798E-2</v>
      </c>
      <c r="F9" s="29">
        <f t="shared" si="2"/>
        <v>0.20000000000000004</v>
      </c>
      <c r="G9" s="29">
        <f t="shared" si="3"/>
        <v>1.3982124253589125</v>
      </c>
      <c r="H9" s="4">
        <f t="shared" ref="H9:H18" si="7">IF(ISBLANK(A9),"",B9-R9)</f>
        <v>33166.67</v>
      </c>
      <c r="I9" s="30">
        <f t="shared" ref="I9:I19" si="8">IF(ISBLANK(A9),"",J8+1)</f>
        <v>44271</v>
      </c>
      <c r="J9" s="30">
        <f t="shared" ref="J9:J19" si="9">IF(ISBLANK(A9),"",I9+364)</f>
        <v>44635</v>
      </c>
      <c r="K9" s="6" cm="1">
        <f t="array" ref="K9">IF(ISBLANK(A9),"",
_xlfn.XLOOKUP(I9,(([1]!data[vehicle_name]=$B$2)*[1]!data[date]),[1]!data[meter_value],,-1,-1))</f>
        <v>25</v>
      </c>
      <c r="L9" s="6" cm="1">
        <f t="array" ref="L9">IF(ISBLANK(A9),"",
_xlfn.XLOOKUP(J9,(([1]!data[vehicle_name]=$B$2)*[1]!data[date]),[1]!data[meter_value],,-1,-1))</f>
        <v>7871</v>
      </c>
      <c r="M9" s="6">
        <f t="shared" si="4"/>
        <v>7846</v>
      </c>
      <c r="N9" s="8">
        <f>IF(ISBLANK(A9),"",M9/$B$44*_xlfn.XLOOKUP(YEAR(I9),[1]!fuel[year],[1]!fuel[value]))</f>
        <v>1569.2000000000003</v>
      </c>
      <c r="O9" s="8">
        <f>IF(ISBLANK(A9),"",SUM($N$8:N9))</f>
        <v>1574.2000000000003</v>
      </c>
      <c r="P9" s="8">
        <f>IF(ISBLANK(A9),"",SUMIFS([1]!data[amount],[1]!data[vehicle_name],"="&amp;$B$2,[1]!data[date],"&gt;="&amp;I9,[1]!data[date],"&lt;="&amp;J9))</f>
        <v>89.13</v>
      </c>
      <c r="Q9" s="8">
        <f>IF(ISBLANK(A9),"",SUM($P$8:P9))</f>
        <v>89.13</v>
      </c>
      <c r="R9" s="4">
        <f t="shared" ref="R9:R25" si="10">IF(ISBLANK(A9),"",O9+Q9)</f>
        <v>1663.3300000000004</v>
      </c>
      <c r="S9" s="4">
        <f t="shared" si="5"/>
        <v>4671</v>
      </c>
      <c r="T9" s="4">
        <f>IF(ISBLANK(A9),"",SUM($S$8:S9))</f>
        <v>9342</v>
      </c>
      <c r="U9" s="4">
        <f t="shared" ref="U9:U22" si="11">H9</f>
        <v>33166.67</v>
      </c>
      <c r="V9" s="4">
        <f ca="1"/>
        <v>1.1868885783254988</v>
      </c>
      <c r="W9" s="4">
        <f ca="1"/>
        <v>1.1323847033413798E-2</v>
      </c>
      <c r="X9" s="4">
        <f ca="1"/>
        <v>0.20000000000000004</v>
      </c>
      <c r="Y9" s="4">
        <f ca="1"/>
        <v>1.3982124253589125</v>
      </c>
    </row>
    <row r="10" spans="1:26" x14ac:dyDescent="0.55000000000000004">
      <c r="A10" s="2"/>
      <c r="B10" s="27" t="str">
        <f t="shared" si="6"/>
        <v/>
      </c>
      <c r="C10" s="28" t="str">
        <f>IF(ISBLANK(A10),"",SUM($M$8:M10))</f>
        <v/>
      </c>
      <c r="D10" s="29" t="str">
        <f t="shared" si="0"/>
        <v/>
      </c>
      <c r="E10" s="29" t="str">
        <f t="shared" si="1"/>
        <v/>
      </c>
      <c r="F10" s="29" t="str">
        <f t="shared" si="2"/>
        <v/>
      </c>
      <c r="G10" s="29" t="str">
        <f t="shared" si="3"/>
        <v/>
      </c>
      <c r="H10" s="4" t="str">
        <f t="shared" si="7"/>
        <v/>
      </c>
      <c r="I10" s="30" t="str">
        <f t="shared" si="8"/>
        <v/>
      </c>
      <c r="J10" s="30" t="str">
        <f t="shared" si="9"/>
        <v/>
      </c>
      <c r="K10" s="6" t="str" cm="1">
        <f t="array" ref="K10">IF(ISBLANK(A10),"",
_xlfn.XLOOKUP(I10,(([1]!data[vehicle_name]=$B$2)*[1]!data[date]),[1]!data[meter_value],,-1,-1))</f>
        <v/>
      </c>
      <c r="L10" s="6" t="str" cm="1">
        <f t="array" ref="L10">IF(ISBLANK(A10),"",
_xlfn.XLOOKUP(J10,(([1]!data[vehicle_name]=$B$2)*[1]!data[date]),[1]!data[meter_value],,-1,-1))</f>
        <v/>
      </c>
      <c r="M10" s="6" t="str">
        <f t="shared" si="4"/>
        <v/>
      </c>
      <c r="N10" s="8" t="str">
        <f>IF(ISBLANK(A10),"",M10/$B$44*_xlfn.XLOOKUP(YEAR(I10),[1]!fuel[year],[1]!fuel[value]))</f>
        <v/>
      </c>
      <c r="O10" s="8" t="str">
        <f>IF(ISBLANK(A10),"",SUM($N$8:N10))</f>
        <v/>
      </c>
      <c r="P10" s="8" t="str">
        <f>IF(ISBLANK(A10),"",SUMIFS([1]!data[amount],[1]!data[vehicle_name],"="&amp;$B$2,[1]!data[date],"&gt;="&amp;I10,[1]!data[date],"&lt;="&amp;J10))</f>
        <v/>
      </c>
      <c r="Q10" s="8" t="str">
        <f>IF(ISBLANK(A10),"",SUM($P$8:P10))</f>
        <v/>
      </c>
      <c r="R10" s="4" t="str">
        <f t="shared" si="10"/>
        <v/>
      </c>
      <c r="S10" s="4" t="str">
        <f t="shared" si="5"/>
        <v/>
      </c>
      <c r="T10" s="4" t="str">
        <f>IF(ISBLANK(A10),"",SUM($S$8:S10))</f>
        <v/>
      </c>
      <c r="U10" s="4" t="str">
        <f t="shared" si="11"/>
        <v/>
      </c>
      <c r="V10" s="4"/>
      <c r="W10" s="4"/>
      <c r="X10" s="4"/>
      <c r="Y10" s="4"/>
    </row>
    <row r="11" spans="1:26" x14ac:dyDescent="0.55000000000000004">
      <c r="A11" s="2"/>
      <c r="B11" s="27" t="str">
        <f t="shared" si="6"/>
        <v/>
      </c>
      <c r="C11" s="28" t="str">
        <f>IF(ISBLANK(A11),"",SUM($M$8:M11))</f>
        <v/>
      </c>
      <c r="D11" s="29" t="str">
        <f t="shared" si="0"/>
        <v/>
      </c>
      <c r="E11" s="29" t="str">
        <f t="shared" si="1"/>
        <v/>
      </c>
      <c r="F11" s="29" t="str">
        <f t="shared" si="2"/>
        <v/>
      </c>
      <c r="G11" s="29" t="str">
        <f t="shared" si="3"/>
        <v/>
      </c>
      <c r="H11" s="4" t="str">
        <f t="shared" si="7"/>
        <v/>
      </c>
      <c r="I11" s="30" t="str">
        <f t="shared" si="8"/>
        <v/>
      </c>
      <c r="J11" s="30" t="str">
        <f t="shared" si="9"/>
        <v/>
      </c>
      <c r="K11" s="6" t="str" cm="1">
        <f t="array" ref="K11">IF(ISBLANK(A11),"",
_xlfn.XLOOKUP(I11,(([1]!data[vehicle_name]=$B$2)*[1]!data[date]),[1]!data[meter_value],,-1,-1))</f>
        <v/>
      </c>
      <c r="L11" s="6" t="str" cm="1">
        <f t="array" ref="L11">IF(ISBLANK(A11),"",
_xlfn.XLOOKUP(J11,(([1]!data[vehicle_name]=$B$2)*[1]!data[date]),[1]!data[meter_value],,-1,-1))</f>
        <v/>
      </c>
      <c r="M11" s="6" t="str">
        <f t="shared" si="4"/>
        <v/>
      </c>
      <c r="N11" s="8" t="str">
        <f>IF(ISBLANK(A11),"",M11/$B$44*_xlfn.XLOOKUP(YEAR(I11),[1]!fuel[year],[1]!fuel[value]))</f>
        <v/>
      </c>
      <c r="O11" s="8" t="str">
        <f>IF(ISBLANK(A11),"",SUM($N$8:N11))</f>
        <v/>
      </c>
      <c r="P11" s="8" t="str">
        <f>IF(ISBLANK(A11),"",SUMIFS([1]!data[amount],[1]!data[vehicle_name],"="&amp;$B$2,[1]!data[date],"&gt;="&amp;I11,[1]!data[date],"&lt;="&amp;J11))</f>
        <v/>
      </c>
      <c r="Q11" s="8" t="str">
        <f>IF(ISBLANK(A11),"",SUM($P$8:P11))</f>
        <v/>
      </c>
      <c r="R11" s="4" t="str">
        <f t="shared" si="10"/>
        <v/>
      </c>
      <c r="S11" s="4" t="str">
        <f t="shared" si="5"/>
        <v/>
      </c>
      <c r="T11" s="4" t="str">
        <f>IF(ISBLANK(A11),"",SUM($S$8:S11))</f>
        <v/>
      </c>
      <c r="U11" s="4" t="str">
        <f t="shared" si="11"/>
        <v/>
      </c>
      <c r="V11" s="4"/>
      <c r="W11" s="4"/>
      <c r="X11" s="4"/>
      <c r="Y11" s="4"/>
    </row>
    <row r="12" spans="1:26" x14ac:dyDescent="0.55000000000000004">
      <c r="A12" s="2"/>
      <c r="B12" s="27" t="str">
        <f t="shared" si="6"/>
        <v/>
      </c>
      <c r="C12" s="28" t="str">
        <f>IF(ISBLANK(A12),"",SUM($M$8:M12))</f>
        <v/>
      </c>
      <c r="D12" s="29" t="str">
        <f t="shared" si="0"/>
        <v/>
      </c>
      <c r="E12" s="29" t="str">
        <f t="shared" si="1"/>
        <v/>
      </c>
      <c r="F12" s="29" t="str">
        <f t="shared" si="2"/>
        <v/>
      </c>
      <c r="G12" s="29" t="str">
        <f t="shared" si="3"/>
        <v/>
      </c>
      <c r="H12" s="4" t="str">
        <f t="shared" si="7"/>
        <v/>
      </c>
      <c r="I12" s="30" t="str">
        <f t="shared" si="8"/>
        <v/>
      </c>
      <c r="J12" s="30" t="str">
        <f t="shared" si="9"/>
        <v/>
      </c>
      <c r="K12" s="6" t="str" cm="1">
        <f t="array" ref="K12">IF(ISBLANK(A12),"",
_xlfn.XLOOKUP(I12,(([1]!data[vehicle_name]=$B$2)*[1]!data[date]),[1]!data[meter_value],,-1,-1))</f>
        <v/>
      </c>
      <c r="L12" s="6" t="str" cm="1">
        <f t="array" ref="L12">IF(ISBLANK(A12),"",
_xlfn.XLOOKUP(J12,(([1]!data[vehicle_name]=$B$2)*[1]!data[date]),[1]!data[meter_value],,-1,-1))</f>
        <v/>
      </c>
      <c r="M12" s="6" t="str">
        <f t="shared" si="4"/>
        <v/>
      </c>
      <c r="N12" s="8" t="str">
        <f>IF(ISBLANK(A12),"",M12/$B$44*_xlfn.XLOOKUP(YEAR(I12),[1]!fuel[year],[1]!fuel[value]))</f>
        <v/>
      </c>
      <c r="O12" s="8" t="str">
        <f>IF(ISBLANK(A12),"",SUM($N$8:N12))</f>
        <v/>
      </c>
      <c r="P12" s="8" t="str">
        <f>IF(ISBLANK(A12),"",SUMIFS([1]!data[amount],[1]!data[vehicle_name],"="&amp;$B$2,[1]!data[date],"&gt;="&amp;I12,[1]!data[date],"&lt;="&amp;J12))</f>
        <v/>
      </c>
      <c r="Q12" s="8" t="str">
        <f>IF(ISBLANK(A12),"",SUM($P$8:P12))</f>
        <v/>
      </c>
      <c r="R12" s="4" t="str">
        <f t="shared" si="10"/>
        <v/>
      </c>
      <c r="S12" s="4" t="str">
        <f t="shared" si="5"/>
        <v/>
      </c>
      <c r="T12" s="4" t="str">
        <f>IF(ISBLANK(A12),"",SUM($S$8:S12))</f>
        <v/>
      </c>
      <c r="U12" s="4" t="str">
        <f t="shared" si="11"/>
        <v/>
      </c>
      <c r="V12" s="4"/>
      <c r="W12" s="4"/>
      <c r="X12" s="4"/>
      <c r="Y12" s="4"/>
    </row>
    <row r="13" spans="1:26" x14ac:dyDescent="0.55000000000000004">
      <c r="A13" s="2"/>
      <c r="B13" s="27" t="str">
        <f t="shared" si="6"/>
        <v/>
      </c>
      <c r="C13" s="28" t="str">
        <f>IF(ISBLANK(A13),"",SUM($M$8:M13))</f>
        <v/>
      </c>
      <c r="D13" s="29" t="str">
        <f t="shared" si="0"/>
        <v/>
      </c>
      <c r="E13" s="29" t="str">
        <f t="shared" si="1"/>
        <v/>
      </c>
      <c r="F13" s="29" t="str">
        <f t="shared" si="2"/>
        <v/>
      </c>
      <c r="G13" s="29" t="str">
        <f t="shared" si="3"/>
        <v/>
      </c>
      <c r="H13" s="4" t="str">
        <f t="shared" si="7"/>
        <v/>
      </c>
      <c r="I13" s="30" t="str">
        <f t="shared" si="8"/>
        <v/>
      </c>
      <c r="J13" s="30" t="str">
        <f t="shared" si="9"/>
        <v/>
      </c>
      <c r="K13" s="6" t="str" cm="1">
        <f t="array" ref="K13">IF(ISBLANK(A13),"",
_xlfn.XLOOKUP(I13,(([1]!data[vehicle_name]=$B$2)*[1]!data[date]),[1]!data[meter_value],,-1,-1))</f>
        <v/>
      </c>
      <c r="L13" s="6" t="str" cm="1">
        <f t="array" ref="L13">IF(ISBLANK(A13),"",
_xlfn.XLOOKUP(J13,(([1]!data[vehicle_name]=$B$2)*[1]!data[date]),[1]!data[meter_value],,-1,-1))</f>
        <v/>
      </c>
      <c r="M13" s="6" t="str">
        <f t="shared" si="4"/>
        <v/>
      </c>
      <c r="N13" s="8" t="str">
        <f>IF(ISBLANK(A13),"",M13/$B$44*_xlfn.XLOOKUP(YEAR(I13),[1]!fuel[year],[1]!fuel[value]))</f>
        <v/>
      </c>
      <c r="O13" s="8" t="str">
        <f>IF(ISBLANK(A13),"",SUM($N$8:N13))</f>
        <v/>
      </c>
      <c r="P13" s="8" t="str">
        <f>IF(ISBLANK(A13),"",SUMIFS([1]!data[amount],[1]!data[vehicle_name],"="&amp;$B$2,[1]!data[date],"&gt;="&amp;I13,[1]!data[date],"&lt;="&amp;J13))</f>
        <v/>
      </c>
      <c r="Q13" s="8" t="str">
        <f>IF(ISBLANK(A13),"",SUM($P$8:P13))</f>
        <v/>
      </c>
      <c r="R13" s="4" t="str">
        <f t="shared" si="10"/>
        <v/>
      </c>
      <c r="S13" s="4" t="str">
        <f t="shared" si="5"/>
        <v/>
      </c>
      <c r="T13" s="4" t="str">
        <f>IF(ISBLANK(A13),"",SUM($S$8:S13))</f>
        <v/>
      </c>
      <c r="U13" s="4" t="str">
        <f t="shared" si="11"/>
        <v/>
      </c>
      <c r="V13" s="4"/>
      <c r="W13" s="4"/>
      <c r="X13" s="4"/>
      <c r="Y13" s="4"/>
    </row>
    <row r="14" spans="1:26" x14ac:dyDescent="0.55000000000000004">
      <c r="A14" s="2"/>
      <c r="B14" s="27" t="str">
        <f t="shared" si="6"/>
        <v/>
      </c>
      <c r="C14" s="28" t="str">
        <f>IF(ISBLANK(A14),"",SUM($M$8:M14))</f>
        <v/>
      </c>
      <c r="D14" s="29" t="str">
        <f t="shared" si="0"/>
        <v/>
      </c>
      <c r="E14" s="29" t="str">
        <f t="shared" si="1"/>
        <v/>
      </c>
      <c r="F14" s="29" t="str">
        <f t="shared" si="2"/>
        <v/>
      </c>
      <c r="G14" s="29" t="str">
        <f t="shared" si="3"/>
        <v/>
      </c>
      <c r="H14" s="4" t="str">
        <f t="shared" si="7"/>
        <v/>
      </c>
      <c r="I14" s="30" t="str">
        <f t="shared" si="8"/>
        <v/>
      </c>
      <c r="J14" s="30" t="str">
        <f t="shared" si="9"/>
        <v/>
      </c>
      <c r="K14" s="6" t="str" cm="1">
        <f t="array" ref="K14">IF(ISBLANK(A14),"",
_xlfn.XLOOKUP(I14,(([1]!data[vehicle_name]=$B$2)*[1]!data[date]),[1]!data[meter_value],,-1,-1))</f>
        <v/>
      </c>
      <c r="L14" s="6" t="str" cm="1">
        <f t="array" ref="L14">IF(ISBLANK(A14),"",
_xlfn.XLOOKUP(J14,(([1]!data[vehicle_name]=$B$2)*[1]!data[date]),[1]!data[meter_value],,-1,-1))</f>
        <v/>
      </c>
      <c r="M14" s="6" t="str">
        <f t="shared" si="4"/>
        <v/>
      </c>
      <c r="N14" s="8" t="str">
        <f>IF(ISBLANK(A14),"",M14/$B$44*_xlfn.XLOOKUP(YEAR(I14),[1]!fuel[year],[1]!fuel[value]))</f>
        <v/>
      </c>
      <c r="O14" s="8" t="str">
        <f>IF(ISBLANK(A14),"",SUM($N$8:N14))</f>
        <v/>
      </c>
      <c r="P14" s="8" t="str">
        <f>IF(ISBLANK(A14),"",SUMIFS([1]!data[amount],[1]!data[vehicle_name],"="&amp;$B$2,[1]!data[date],"&gt;="&amp;I14,[1]!data[date],"&lt;="&amp;J14))</f>
        <v/>
      </c>
      <c r="Q14" s="8" t="str">
        <f>IF(ISBLANK(A14),"",SUM($P$8:P14))</f>
        <v/>
      </c>
      <c r="R14" s="4" t="str">
        <f t="shared" si="10"/>
        <v/>
      </c>
      <c r="S14" s="4" t="str">
        <f t="shared" si="5"/>
        <v/>
      </c>
      <c r="T14" s="4" t="str">
        <f>IF(ISBLANK(A14),"",SUM($S$8:S14))</f>
        <v/>
      </c>
      <c r="U14" s="4" t="str">
        <f t="shared" si="11"/>
        <v/>
      </c>
      <c r="V14" s="4"/>
      <c r="W14" s="4"/>
      <c r="X14" s="4"/>
      <c r="Y14" s="4"/>
    </row>
    <row r="15" spans="1:26" x14ac:dyDescent="0.55000000000000004">
      <c r="A15" s="2"/>
      <c r="B15" s="27" t="str">
        <f t="shared" si="6"/>
        <v/>
      </c>
      <c r="C15" s="28" t="str">
        <f>IF(ISBLANK(A15),"",SUM($M$8:M15))</f>
        <v/>
      </c>
      <c r="D15" s="29" t="str">
        <f t="shared" si="0"/>
        <v/>
      </c>
      <c r="E15" s="29" t="str">
        <f t="shared" si="1"/>
        <v/>
      </c>
      <c r="F15" s="29" t="str">
        <f t="shared" si="2"/>
        <v/>
      </c>
      <c r="G15" s="29" t="str">
        <f t="shared" si="3"/>
        <v/>
      </c>
      <c r="H15" s="4" t="str">
        <f t="shared" si="7"/>
        <v/>
      </c>
      <c r="I15" s="30" t="str">
        <f t="shared" si="8"/>
        <v/>
      </c>
      <c r="J15" s="30" t="str">
        <f t="shared" si="9"/>
        <v/>
      </c>
      <c r="K15" s="6" t="str" cm="1">
        <f t="array" ref="K15">IF(ISBLANK(A15),"",
_xlfn.XLOOKUP(I15,(([1]!data[vehicle_name]=$B$2)*[1]!data[date]),[1]!data[meter_value],,-1,-1))</f>
        <v/>
      </c>
      <c r="L15" s="6" t="str" cm="1">
        <f t="array" ref="L15">IF(ISBLANK(A15),"",
_xlfn.XLOOKUP(J15,(([1]!data[vehicle_name]=$B$2)*[1]!data[date]),[1]!data[meter_value],,-1,-1))</f>
        <v/>
      </c>
      <c r="M15" s="6" t="str">
        <f t="shared" si="4"/>
        <v/>
      </c>
      <c r="N15" s="8" t="str">
        <f>IF(ISBLANK(A15),"",M15/$B$44*_xlfn.XLOOKUP(YEAR(I15),[1]!fuel[year],[1]!fuel[value]))</f>
        <v/>
      </c>
      <c r="O15" s="8" t="str">
        <f>IF(ISBLANK(A15),"",SUM($N$8:N15))</f>
        <v/>
      </c>
      <c r="P15" s="8" t="str">
        <f>IF(ISBLANK(A15),"",SUMIFS([1]!data[amount],[1]!data[vehicle_name],"="&amp;$B$2,[1]!data[date],"&gt;="&amp;I15,[1]!data[date],"&lt;="&amp;J15))</f>
        <v/>
      </c>
      <c r="Q15" s="8" t="str">
        <f>IF(ISBLANK(A15),"",SUM($P$8:P15))</f>
        <v/>
      </c>
      <c r="R15" s="4" t="str">
        <f t="shared" si="10"/>
        <v/>
      </c>
      <c r="S15" s="4" t="str">
        <f t="shared" si="5"/>
        <v/>
      </c>
      <c r="T15" s="4" t="str">
        <f>IF(ISBLANK(A15),"",SUM($S$8:S15))</f>
        <v/>
      </c>
      <c r="U15" s="4" t="str">
        <f t="shared" si="11"/>
        <v/>
      </c>
      <c r="V15" s="4"/>
      <c r="W15" s="4"/>
      <c r="X15" s="4"/>
      <c r="Y15" s="4"/>
    </row>
    <row r="16" spans="1:26" x14ac:dyDescent="0.55000000000000004">
      <c r="A16" s="2"/>
      <c r="B16" s="27" t="str">
        <f t="shared" si="6"/>
        <v/>
      </c>
      <c r="C16" s="28" t="str">
        <f>IF(ISBLANK(A16),"",SUM($M$8:M16))</f>
        <v/>
      </c>
      <c r="D16" s="29" t="str">
        <f t="shared" si="0"/>
        <v/>
      </c>
      <c r="E16" s="29" t="str">
        <f t="shared" si="1"/>
        <v/>
      </c>
      <c r="F16" s="29" t="str">
        <f t="shared" si="2"/>
        <v/>
      </c>
      <c r="G16" s="29" t="str">
        <f t="shared" si="3"/>
        <v/>
      </c>
      <c r="H16" s="4" t="str">
        <f t="shared" si="7"/>
        <v/>
      </c>
      <c r="I16" s="30" t="str">
        <f t="shared" si="8"/>
        <v/>
      </c>
      <c r="J16" s="30" t="str">
        <f t="shared" si="9"/>
        <v/>
      </c>
      <c r="K16" s="6" t="str" cm="1">
        <f t="array" ref="K16">IF(ISBLANK(A16),"",
_xlfn.XLOOKUP(I16,(([1]!data[vehicle_name]=$B$2)*[1]!data[date]),[1]!data[meter_value],,-1,-1))</f>
        <v/>
      </c>
      <c r="L16" s="6" t="str" cm="1">
        <f t="array" ref="L16">IF(ISBLANK(A16),"",
_xlfn.XLOOKUP(J16,(([1]!data[vehicle_name]=$B$2)*[1]!data[date]),[1]!data[meter_value],,-1,-1))</f>
        <v/>
      </c>
      <c r="M16" s="6" t="str">
        <f t="shared" si="4"/>
        <v/>
      </c>
      <c r="N16" s="8" t="str">
        <f>IF(ISBLANK(A16),"",M16/$B$44*_xlfn.XLOOKUP(YEAR(I16),[1]!fuel[year],[1]!fuel[value]))</f>
        <v/>
      </c>
      <c r="O16" s="8" t="str">
        <f>IF(ISBLANK(A16),"",SUM($N$8:N16))</f>
        <v/>
      </c>
      <c r="P16" s="8" t="str">
        <f>IF(ISBLANK(A16),"",SUMIFS([1]!data[amount],[1]!data[vehicle_name],"="&amp;$B$2,[1]!data[date],"&gt;="&amp;I16,[1]!data[date],"&lt;="&amp;J16))</f>
        <v/>
      </c>
      <c r="Q16" s="8" t="str">
        <f>IF(ISBLANK(A16),"",SUM($P$8:P16))</f>
        <v/>
      </c>
      <c r="R16" s="4" t="str">
        <f t="shared" si="10"/>
        <v/>
      </c>
      <c r="S16" s="4" t="str">
        <f t="shared" si="5"/>
        <v/>
      </c>
      <c r="T16" s="4" t="str">
        <f>IF(ISBLANK(A16),"",SUM($S$8:S16))</f>
        <v/>
      </c>
      <c r="U16" s="4" t="str">
        <f t="shared" si="11"/>
        <v/>
      </c>
      <c r="V16" s="4"/>
      <c r="W16" s="4"/>
      <c r="X16" s="4"/>
      <c r="Y16" s="4"/>
    </row>
    <row r="17" spans="1:26" x14ac:dyDescent="0.55000000000000004">
      <c r="A17" s="2"/>
      <c r="B17" s="27" t="str">
        <f t="shared" si="6"/>
        <v/>
      </c>
      <c r="C17" s="28" t="str">
        <f>IF(ISBLANK(A17),"",SUM($M$8:M17))</f>
        <v/>
      </c>
      <c r="D17" s="29" t="str">
        <f t="shared" si="0"/>
        <v/>
      </c>
      <c r="E17" s="29" t="str">
        <f t="shared" si="1"/>
        <v/>
      </c>
      <c r="F17" s="29" t="str">
        <f t="shared" si="2"/>
        <v/>
      </c>
      <c r="G17" s="29" t="str">
        <f t="shared" si="3"/>
        <v/>
      </c>
      <c r="H17" s="4" t="str">
        <f t="shared" si="7"/>
        <v/>
      </c>
      <c r="I17" s="30" t="str">
        <f t="shared" si="8"/>
        <v/>
      </c>
      <c r="J17" s="30" t="str">
        <f t="shared" si="9"/>
        <v/>
      </c>
      <c r="K17" s="6" t="str" cm="1">
        <f t="array" ref="K17">IF(ISBLANK(A17),"",
_xlfn.XLOOKUP(I17,(([1]!data[vehicle_name]=$B$2)*[1]!data[date]),[1]!data[meter_value],,-1,-1))</f>
        <v/>
      </c>
      <c r="L17" s="6" t="str" cm="1">
        <f t="array" ref="L17">IF(ISBLANK(A17),"",
_xlfn.XLOOKUP(J17,(([1]!data[vehicle_name]=$B$2)*[1]!data[date]),[1]!data[meter_value],,-1,-1))</f>
        <v/>
      </c>
      <c r="M17" s="6" t="str">
        <f t="shared" si="4"/>
        <v/>
      </c>
      <c r="N17" s="8" t="str">
        <f>IF(ISBLANK(A17),"",M17/$B$44*_xlfn.XLOOKUP(YEAR(I17),[1]!fuel[year],[1]!fuel[value]))</f>
        <v/>
      </c>
      <c r="O17" s="8" t="str">
        <f>IF(ISBLANK(A17),"",SUM($N$8:N17))</f>
        <v/>
      </c>
      <c r="P17" s="8" t="str">
        <f>IF(ISBLANK(A17),"",SUMIFS([1]!data[amount],[1]!data[vehicle_name],"="&amp;$B$2,[1]!data[date],"&gt;="&amp;I17,[1]!data[date],"&lt;="&amp;J17))</f>
        <v/>
      </c>
      <c r="Q17" s="8" t="str">
        <f>IF(ISBLANK(A17),"",SUM($P$8:P17))</f>
        <v/>
      </c>
      <c r="R17" s="4" t="str">
        <f t="shared" si="10"/>
        <v/>
      </c>
      <c r="S17" s="4" t="str">
        <f t="shared" si="5"/>
        <v/>
      </c>
      <c r="T17" s="4" t="str">
        <f>IF(ISBLANK(A17),"",SUM($S$8:S17))</f>
        <v/>
      </c>
      <c r="U17" s="4" t="str">
        <f t="shared" si="11"/>
        <v/>
      </c>
      <c r="V17" s="4"/>
      <c r="W17" s="4"/>
      <c r="X17" s="4"/>
      <c r="Y17" s="4"/>
    </row>
    <row r="18" spans="1:26" x14ac:dyDescent="0.55000000000000004">
      <c r="A18" s="2"/>
      <c r="B18" s="8" t="str">
        <f t="shared" ref="B18" si="12">IF(ISBLANK(A18),"",MAX(B17 -  (2* (1/5) * B17),0))</f>
        <v/>
      </c>
      <c r="C18" s="28" t="str">
        <f>IF(ISBLANK(A18),"",SUM($M$8:M18))</f>
        <v/>
      </c>
      <c r="D18" s="29" t="str">
        <f t="shared" si="0"/>
        <v/>
      </c>
      <c r="E18" s="29" t="str">
        <f t="shared" si="1"/>
        <v/>
      </c>
      <c r="F18" s="29" t="str">
        <f t="shared" si="2"/>
        <v/>
      </c>
      <c r="G18" s="29" t="str">
        <f t="shared" si="3"/>
        <v/>
      </c>
      <c r="H18" s="4" t="str">
        <f t="shared" si="7"/>
        <v/>
      </c>
      <c r="I18" s="30" t="str">
        <f t="shared" si="8"/>
        <v/>
      </c>
      <c r="J18" s="30" t="str">
        <f t="shared" si="9"/>
        <v/>
      </c>
      <c r="K18" s="6" t="str" cm="1">
        <f t="array" ref="K18">IF(ISBLANK(A18),"",
_xlfn.XLOOKUP(I18,(([1]!data[vehicle_name]=$B$2)*[1]!data[date]),[1]!data[meter_value],,-1,-1))</f>
        <v/>
      </c>
      <c r="L18" s="6" t="str" cm="1">
        <f t="array" ref="L18">IF(ISBLANK(A18),"",
_xlfn.XLOOKUP(J18,(([1]!data[vehicle_name]=$B$2)*[1]!data[date]),[1]!data[meter_value],,-1,-1))</f>
        <v/>
      </c>
      <c r="M18" s="6" t="str">
        <f t="shared" si="4"/>
        <v/>
      </c>
      <c r="N18" s="8" t="str">
        <f>IF(ISBLANK(A18),"",M18/$B$44*_xlfn.XLOOKUP(YEAR(I18),[1]!fuel[year],[1]!fuel[value]))</f>
        <v/>
      </c>
      <c r="O18" s="8" t="str">
        <f>IF(ISBLANK(A18),"",SUM($N$8:N18))</f>
        <v/>
      </c>
      <c r="P18" s="8"/>
      <c r="Q18" s="8" t="str">
        <f>IF(ISBLANK(A18),"",SUM($P$8:P18))</f>
        <v/>
      </c>
      <c r="R18" s="4" t="str">
        <f t="shared" si="10"/>
        <v/>
      </c>
      <c r="S18" s="4" t="str">
        <f t="shared" si="5"/>
        <v/>
      </c>
      <c r="T18" s="4" t="str">
        <f>IF(ISBLANK(A18),"",SUM($S$8:S18))</f>
        <v/>
      </c>
      <c r="U18" s="4" t="str">
        <f t="shared" si="11"/>
        <v/>
      </c>
      <c r="V18" s="4"/>
      <c r="W18" s="4"/>
      <c r="X18" s="4"/>
      <c r="Y18" s="4"/>
    </row>
    <row r="19" spans="1:26" x14ac:dyDescent="0.55000000000000004">
      <c r="A19" s="2"/>
      <c r="C19" s="28" t="str">
        <f>IF(ISBLANK(A19),"",SUM($M$8:M19))</f>
        <v/>
      </c>
      <c r="D19" s="29" t="str">
        <f t="shared" si="0"/>
        <v/>
      </c>
      <c r="E19" s="29" t="str">
        <f t="shared" si="1"/>
        <v/>
      </c>
      <c r="F19" s="29" t="str">
        <f t="shared" si="2"/>
        <v/>
      </c>
      <c r="G19" s="29" t="str">
        <f t="shared" si="3"/>
        <v/>
      </c>
      <c r="H19" s="4" t="str">
        <f>IF(ISBLANK(A19),"",D22-R19)</f>
        <v/>
      </c>
      <c r="I19" s="30" t="str">
        <f t="shared" si="8"/>
        <v/>
      </c>
      <c r="J19" s="30" t="str">
        <f t="shared" si="9"/>
        <v/>
      </c>
      <c r="K19" s="6" t="str" cm="1">
        <f t="array" ref="K19">IF(ISBLANK(A19),"",
_xlfn.XLOOKUP(I19,(([1]!data[vehicle_name]=$B$2)*[1]!data[date]),[1]!data[meter_value],,-1,-1))</f>
        <v/>
      </c>
      <c r="L19" s="6" t="str" cm="1">
        <f t="array" ref="L19">IF(ISBLANK(A19),"",
_xlfn.XLOOKUP(J19,(([1]!data[vehicle_name]=$B$2)*[1]!data[date]),[1]!data[meter_value],,-1,-1))</f>
        <v/>
      </c>
      <c r="M19" s="6" t="str">
        <f t="shared" si="4"/>
        <v/>
      </c>
      <c r="N19" s="8" t="str">
        <f>IF(ISBLANK(A19),"",M19/$B$44*_xlfn.XLOOKUP(YEAR(I19),[1]!fuel[year],[1]!fuel[value]))</f>
        <v/>
      </c>
      <c r="O19" s="8" t="str">
        <f>IF(ISBLANK(A19),"",SUM($N$8:N19))</f>
        <v/>
      </c>
      <c r="P19" s="8"/>
      <c r="Q19" s="8" t="str">
        <f>IF(ISBLANK(A19),"",SUM($P$8:P19))</f>
        <v/>
      </c>
      <c r="R19" s="4" t="str">
        <f t="shared" si="10"/>
        <v/>
      </c>
      <c r="S19" s="4" t="str">
        <f t="shared" si="5"/>
        <v/>
      </c>
      <c r="T19" s="4" t="str">
        <f>IF(ISBLANK(A19),"",SUM($S$8:S19))</f>
        <v/>
      </c>
      <c r="U19" s="4" t="str">
        <f t="shared" si="11"/>
        <v/>
      </c>
      <c r="V19" s="4" t="str">
        <f>IF(ISBLANK(A19),"",#REF!/C19)</f>
        <v/>
      </c>
      <c r="W19" s="4"/>
      <c r="X19" s="4"/>
      <c r="Y19" s="4"/>
      <c r="Z19" s="4" t="str">
        <f>IF(ISBLANK(A19),"",IF(A19&lt;=$B$39,$N$2,0))</f>
        <v/>
      </c>
    </row>
    <row r="20" spans="1:26" x14ac:dyDescent="0.55000000000000004">
      <c r="A20" s="2"/>
      <c r="C20" s="28" t="str">
        <f>IF(ISBLANK(A20),"",SUM($M$8:M20))</f>
        <v/>
      </c>
      <c r="D20" s="29" t="str">
        <f t="shared" si="0"/>
        <v/>
      </c>
      <c r="E20" s="29" t="str">
        <f t="shared" si="1"/>
        <v/>
      </c>
      <c r="F20" s="2"/>
      <c r="G20" s="2" t="s">
        <v>40</v>
      </c>
      <c r="H20" s="4" t="str">
        <f>IF(ISBLANK(A20),"",D23-R20)</f>
        <v/>
      </c>
      <c r="K20"/>
      <c r="L20" s="6" t="str" cm="1">
        <f t="array" ref="L20">IF(ISBLANK(A20),"",
_xlfn.XLOOKUP(J20,(([1]!data[vehicle_name]=$B$2)*[1]!data[date]),[1]!data[meter_value],,-1,-1))</f>
        <v/>
      </c>
      <c r="M20" s="31"/>
      <c r="N20" s="8" t="str">
        <f>IF(ISBLANK(A20),"",M20/$B$44*_xlfn.XLOOKUP(YEAR(I20),[1]!fuel[year],[1]!fuel[value]))</f>
        <v/>
      </c>
      <c r="P20" s="8"/>
      <c r="Q20" s="8" t="str">
        <f>IF(ISBLANK(A20),"",SUM($P$8:P20))</f>
        <v/>
      </c>
      <c r="R20" s="4" t="str">
        <f t="shared" si="10"/>
        <v/>
      </c>
      <c r="S20" s="4" t="str">
        <f t="shared" si="5"/>
        <v/>
      </c>
      <c r="T20" s="4" t="str">
        <f>IF(ISBLANK(A20),"",SUM($S$8:S20))</f>
        <v/>
      </c>
      <c r="U20" s="4" t="str">
        <f t="shared" si="11"/>
        <v/>
      </c>
      <c r="V20" s="4" t="str">
        <f>IF(ISBLANK(A20),"",#REF!/C20)</f>
        <v/>
      </c>
      <c r="W20" s="4"/>
      <c r="X20" s="4"/>
      <c r="Y20" s="4"/>
    </row>
    <row r="21" spans="1:26" x14ac:dyDescent="0.55000000000000004">
      <c r="A21" s="2"/>
      <c r="B21" s="8" t="str">
        <f>IF(ISBLANK(A21),"",MAX(D23 -  (2* (1/5) * D23),0))</f>
        <v/>
      </c>
      <c r="C21" s="28" t="str">
        <f>IF(ISBLANK(A21),"",SUM($M$8:M21))</f>
        <v/>
      </c>
      <c r="D21" s="29" t="str">
        <f t="shared" si="0"/>
        <v/>
      </c>
      <c r="E21" s="32"/>
      <c r="F21" s="2"/>
      <c r="G21" s="2"/>
      <c r="H21" s="4" t="str">
        <f>IF(ISBLANK(A21),"",B21-R21)</f>
        <v/>
      </c>
      <c r="K21"/>
      <c r="L21" s="6" t="str" cm="1">
        <f t="array" ref="L21">IF(ISBLANK(A21),"",
_xlfn.XLOOKUP(J21,(([1]!data[vehicle_name]=$B$2)*[1]!data[date]),[1]!data[meter_value],,-1,-1))</f>
        <v/>
      </c>
      <c r="M21" s="6" t="str">
        <f>IF(ISBLANK(A21),"",L21-K21)</f>
        <v/>
      </c>
      <c r="N21" s="8" t="str">
        <f>IF(ISBLANK(A21),"",M21/$B$44*_xlfn.XLOOKUP(YEAR(I21),[1]!fuel[year],[1]!fuel[value]))</f>
        <v/>
      </c>
      <c r="P21" s="8"/>
      <c r="Q21" s="8" t="str">
        <f>IF(ISBLANK(A21),"",SUM($P$8:P21))</f>
        <v/>
      </c>
      <c r="R21" s="4" t="str">
        <f t="shared" si="10"/>
        <v/>
      </c>
      <c r="S21" s="4" t="str">
        <f t="shared" si="5"/>
        <v/>
      </c>
      <c r="T21" s="4" t="str">
        <f>IF(ISBLANK(A21),"",SUM($S$8:S21))</f>
        <v/>
      </c>
      <c r="U21" s="4" t="str">
        <f t="shared" si="11"/>
        <v/>
      </c>
      <c r="V21" s="4" t="str">
        <f>IF(ISBLANK(A21),"",#REF!/C21)</f>
        <v/>
      </c>
      <c r="W21" s="4"/>
      <c r="X21" s="4"/>
      <c r="Y21" s="4"/>
    </row>
    <row r="22" spans="1:26" x14ac:dyDescent="0.55000000000000004">
      <c r="B22" s="8"/>
      <c r="C22" s="6"/>
      <c r="D22" s="8" t="str">
        <f>VLOOKUP(B1,[1]!Table7[#Data],2,FALSE)</f>
        <v>Redford</v>
      </c>
      <c r="E22" s="32"/>
      <c r="F22" s="2"/>
      <c r="G22" s="2"/>
      <c r="H22" s="4" t="str">
        <f>IF(ISBLANK(A22),"",B22-R22)</f>
        <v/>
      </c>
      <c r="K22"/>
      <c r="M22" s="6" t="str">
        <f>IF(ISBLANK(A22),"",L22-K22)</f>
        <v/>
      </c>
      <c r="N22" s="8" t="str">
        <f>IF(ISBLANK(A22),"",M22/$B$44*_xlfn.XLOOKUP(A22,[1]!fuel[year],[1]!fuel[value]))</f>
        <v/>
      </c>
      <c r="P22" s="8"/>
      <c r="Q22" s="8" t="str">
        <f>IF(ISBLANK(A22),"",SUM($P$8:P22))</f>
        <v/>
      </c>
      <c r="R22" s="4" t="str">
        <f t="shared" si="10"/>
        <v/>
      </c>
      <c r="S22" s="4" t="str">
        <f t="shared" si="5"/>
        <v/>
      </c>
      <c r="U22" s="4" t="str">
        <f t="shared" si="11"/>
        <v/>
      </c>
      <c r="V22" s="4" t="str">
        <f>IF(ISBLANK(A22),"",#REF!/C22)</f>
        <v/>
      </c>
      <c r="W22" s="4"/>
      <c r="X22" s="4"/>
      <c r="Y22" s="4"/>
    </row>
    <row r="23" spans="1:26" x14ac:dyDescent="0.55000000000000004">
      <c r="B23" s="8"/>
      <c r="C23" s="8"/>
      <c r="D23" s="8" t="str">
        <f>IF(ISERROR(H6),"This is a useful vehicle", "The useful life of this vehicle is "&amp;H6&amp;" years")</f>
        <v>This is a useful vehicle</v>
      </c>
      <c r="E23" s="32"/>
      <c r="F23" s="2"/>
      <c r="G23" s="2"/>
      <c r="K23"/>
      <c r="N23" s="8" t="str">
        <f>IF(ISBLANK(A23),"",M23/$B$44*_xlfn.XLOOKUP(A23,[1]!fuel[year],[1]!fuel[value]))</f>
        <v/>
      </c>
      <c r="P23" s="8"/>
      <c r="Q23" s="8"/>
      <c r="R23" s="4" t="str">
        <f t="shared" si="10"/>
        <v/>
      </c>
      <c r="S23" s="4" t="str">
        <f t="shared" si="5"/>
        <v/>
      </c>
      <c r="U23" s="4"/>
      <c r="V23" s="4" t="str">
        <f>IF(ISBLANK(A23),"",#REF!/#REF!)</f>
        <v/>
      </c>
      <c r="W23" s="4"/>
      <c r="X23" s="4"/>
      <c r="Y23" s="4"/>
    </row>
    <row r="24" spans="1:26" x14ac:dyDescent="0.55000000000000004">
      <c r="D24" s="2"/>
      <c r="E24" s="33"/>
      <c r="F24" s="2"/>
      <c r="G24" s="2"/>
      <c r="K24"/>
      <c r="N24" s="8" t="str">
        <f>IF(ISBLANK(A24),"",M24/$B$44*_xlfn.XLOOKUP(A24,[1]!fuel[year],[1]!fuel[value]))</f>
        <v/>
      </c>
      <c r="Q24" s="8"/>
      <c r="R24" s="4" t="str">
        <f t="shared" si="10"/>
        <v/>
      </c>
      <c r="U24" s="4"/>
      <c r="V24" s="4"/>
      <c r="W24" s="4"/>
      <c r="X24" s="4"/>
      <c r="Y24" s="4"/>
    </row>
    <row r="25" spans="1:26" x14ac:dyDescent="0.55000000000000004">
      <c r="D25" s="2"/>
      <c r="E25" s="33"/>
      <c r="F25" s="2"/>
      <c r="G25" s="2"/>
      <c r="K25"/>
      <c r="N25" s="8" t="str">
        <f>IF(ISBLANK(A25),"",M25/$B$44*_xlfn.XLOOKUP(A25,[1]!fuel[year],[1]!fuel[value]))</f>
        <v/>
      </c>
      <c r="Q25" s="8"/>
      <c r="R25" s="4" t="str">
        <f t="shared" si="10"/>
        <v/>
      </c>
      <c r="U25" s="4"/>
      <c r="V25" s="4"/>
      <c r="W25" s="4"/>
      <c r="X25" s="4"/>
      <c r="Y25" s="4"/>
    </row>
    <row r="26" spans="1:26" x14ac:dyDescent="0.55000000000000004">
      <c r="D26" s="2"/>
      <c r="E26" s="33"/>
      <c r="F26" s="2"/>
      <c r="G26" s="2"/>
      <c r="K26"/>
      <c r="N26" s="8" t="str">
        <f>IF(ISBLANK(A26),"",M26/$B$44*_xlfn.XLOOKUP(A26,[1]!fuel[year],[1]!fuel[value]))</f>
        <v/>
      </c>
      <c r="U26" s="4"/>
      <c r="V26" s="4"/>
      <c r="W26" s="4"/>
      <c r="X26" s="4"/>
      <c r="Y26" s="4"/>
    </row>
    <row r="27" spans="1:26" x14ac:dyDescent="0.55000000000000004">
      <c r="D27" s="2"/>
      <c r="E27" s="33"/>
      <c r="F27" s="2"/>
      <c r="G27" s="2"/>
      <c r="K27"/>
      <c r="N27" s="8" t="str">
        <f>IF(ISBLANK(A27),"",M27/$B$44*_xlfn.XLOOKUP(A27,[1]!fuel[year],[1]!fuel[value]))</f>
        <v/>
      </c>
      <c r="U27" s="4"/>
      <c r="V27" s="4"/>
      <c r="W27" s="4"/>
      <c r="X27" s="4"/>
      <c r="Y27" s="4"/>
    </row>
    <row r="28" spans="1:26" x14ac:dyDescent="0.55000000000000004">
      <c r="D28" s="2"/>
      <c r="E28" s="33"/>
      <c r="F28" s="2"/>
      <c r="G28" s="2"/>
      <c r="K28"/>
      <c r="N28" s="8" t="str">
        <f>IF(ISBLANK(A28),"",M28/$B$44*_xlfn.XLOOKUP(A28,[1]!fuel[year],[1]!fuel[value]))</f>
        <v/>
      </c>
      <c r="U28" s="4"/>
      <c r="V28" s="4"/>
      <c r="W28" s="4"/>
      <c r="X28" s="4"/>
      <c r="Y28" s="4"/>
    </row>
    <row r="29" spans="1:26" x14ac:dyDescent="0.55000000000000004">
      <c r="D29" s="2"/>
      <c r="E29" s="33"/>
      <c r="F29" s="2"/>
      <c r="G29" s="2"/>
      <c r="K29"/>
      <c r="N29" s="8" t="str">
        <f>IF(ISBLANK(A29),"",M29/$B$44*_xlfn.XLOOKUP(A29,[1]!fuel[year],[1]!fuel[value]))</f>
        <v/>
      </c>
      <c r="U29" s="4"/>
      <c r="V29" s="4"/>
      <c r="W29" s="4"/>
      <c r="X29" s="4"/>
      <c r="Y29" s="4"/>
    </row>
    <row r="30" spans="1:26" x14ac:dyDescent="0.55000000000000004">
      <c r="D30" s="2"/>
      <c r="E30" s="33"/>
      <c r="F30" s="2"/>
      <c r="G30" s="2"/>
      <c r="K30"/>
      <c r="N30" s="8" t="str">
        <f>IF(ISBLANK(A30),"",M30/$B$44*_xlfn.XLOOKUP(A30,[1]!fuel[year],[1]!fuel[value]))</f>
        <v/>
      </c>
      <c r="V30" s="4"/>
      <c r="W30" s="4"/>
      <c r="X30" s="4"/>
      <c r="Y30" s="4"/>
    </row>
    <row r="31" spans="1:26" x14ac:dyDescent="0.55000000000000004">
      <c r="G31"/>
      <c r="K31"/>
      <c r="N31" s="8" t="str">
        <f>IF(ISBLANK(A31),"",M31/$B$44*_xlfn.XLOOKUP(A31,[1]!fuel[year],[1]!fuel[value]))</f>
        <v/>
      </c>
    </row>
    <row r="32" spans="1:26" x14ac:dyDescent="0.55000000000000004">
      <c r="G32"/>
      <c r="K32"/>
      <c r="N32" s="8" t="str">
        <f>IF(ISBLANK(A32),"",M32/$B$44*_xlfn.XLOOKUP(A32,[1]!fuel[year],[1]!fuel[value]))</f>
        <v/>
      </c>
    </row>
    <row r="33" spans="1:14" x14ac:dyDescent="0.55000000000000004">
      <c r="G33"/>
      <c r="K33"/>
      <c r="N33" s="8" t="str">
        <f>IF(ISBLANK(A33),"",M33/$B$44*_xlfn.XLOOKUP(A33,[1]!fuel[year],[1]!fuel[value]))</f>
        <v/>
      </c>
    </row>
    <row r="39" spans="1:14" x14ac:dyDescent="0.55000000000000004">
      <c r="A39" t="s">
        <v>41</v>
      </c>
      <c r="B39" s="34">
        <f>DATEDIF(F2,B40,"y")+1</f>
        <v>2</v>
      </c>
      <c r="C39" s="34"/>
    </row>
    <row r="40" spans="1:14" x14ac:dyDescent="0.55000000000000004">
      <c r="A40" t="s">
        <v>42</v>
      </c>
      <c r="B40" s="30">
        <f>_xlfn.MAXIFS([1]!data[date],[1]!data[vehicle_name],$B$2,[1]!data[date],"&lt;&gt;0")</f>
        <v>44276</v>
      </c>
      <c r="C40" s="30"/>
    </row>
    <row r="41" spans="1:14" x14ac:dyDescent="0.55000000000000004">
      <c r="A41" t="s">
        <v>43</v>
      </c>
      <c r="B41" s="8">
        <f>VLOOKUP($B$2,[1]!upfront[#Data],2,FALSE)</f>
        <v>35460</v>
      </c>
      <c r="C41" s="8"/>
    </row>
    <row r="42" spans="1:14" x14ac:dyDescent="0.55000000000000004">
      <c r="A42" t="s">
        <v>44</v>
      </c>
      <c r="B42" s="8">
        <f>VLOOKUP($B$2,[1]!upfront[#Data],3,FALSE)</f>
        <v>6000</v>
      </c>
      <c r="C42" s="8"/>
    </row>
    <row r="43" spans="1:14" x14ac:dyDescent="0.55000000000000004">
      <c r="A43" t="s">
        <v>45</v>
      </c>
      <c r="B43" s="35">
        <f>VLOOKUP($B$2,[1]!upfront[#Data],4,FALSE)</f>
        <v>2712</v>
      </c>
      <c r="C43" s="8"/>
    </row>
    <row r="44" spans="1:14" x14ac:dyDescent="0.55000000000000004">
      <c r="A44" s="36" t="s">
        <v>46</v>
      </c>
      <c r="B44" s="37">
        <f>VLOOKUP(B2,[1]!fleetio[#Data],67,FALSE)</f>
        <v>15</v>
      </c>
      <c r="C44" s="37"/>
    </row>
  </sheetData>
  <dataValidations count="3">
    <dataValidation type="list" allowBlank="1" showInputMessage="1" showErrorMessage="1" sqref="B2" xr:uid="{D97411BA-9E2D-45A4-A0EC-957E1A1D7371}">
      <formula1>INDIRECT(D22)</formula1>
    </dataValidation>
    <dataValidation type="list" allowBlank="1" showInputMessage="1" showErrorMessage="1" sqref="C2" xr:uid="{EE4AB6A7-4007-4D62-91D7-14022A68C5CF}">
      <formula1>INDIRECT($P$24)</formula1>
    </dataValidation>
    <dataValidation type="list" allowBlank="1" showInputMessage="1" showErrorMessage="1" sqref="B1:C1" xr:uid="{C6D680AB-54B4-442F-8B46-357691969012}">
      <formula1>location_name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</vt:lpstr>
      <vt:lpstr>offset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2022-01-05T17:44:34Z</dcterms:modified>
</cp:coreProperties>
</file>