
<file path=[Content_Types].xml><?xml version="1.0" encoding="utf-8"?>
<Types xmlns="http://schemas.openxmlformats.org/package/2006/content-types">
  <Default Extension="bin" ContentType="application/vnd.openxmlformats-officedocument.spreadsheetml.printerSettings"/>
  <Default Extension="data" ContentType="application/vnd.openxmlformats-officedocument.model+data"/>
  <Default Extension="jpeg" ContentType="image/jpeg"/>
  <Default Extension="jpg" ContentType="image/jpe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slicerCaches/slicerCache1.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pivotTables/pivotTable1.xml" ContentType="application/vnd.openxmlformats-officedocument.spreadsheetml.pivotTable+xml"/>
  <Override PartName="/xl/tables/table1.xml" ContentType="application/vnd.openxmlformats-officedocument.spreadsheetml.table+xml"/>
  <Override PartName="/xl/tables/table2.xml" ContentType="application/vnd.openxmlformats-officedocument.spreadsheetml.table+xml"/>
  <Override PartName="/xl/drawings/drawing4.xml" ContentType="application/vnd.openxmlformats-officedocument.drawing+xml"/>
  <Override PartName="/xl/tables/table3.xml" ContentType="application/vnd.openxmlformats-officedocument.spreadsheetml.table+xml"/>
  <Override PartName="/xl/drawings/drawing5.xml" ContentType="application/vnd.openxmlformats-officedocument.drawing+xml"/>
  <Override PartName="/xl/tables/table4.xml" ContentType="application/vnd.openxmlformats-officedocument.spreadsheetml.table+xml"/>
  <Override PartName="/xl/drawings/drawing6.xml" ContentType="application/vnd.openxmlformats-officedocument.drawing+xml"/>
  <Override PartName="/xl/pivotTables/pivotTable2.xml" ContentType="application/vnd.openxmlformats-officedocument.spreadsheetml.pivotTable+xml"/>
  <Override PartName="/xl/drawings/drawing7.xml" ContentType="application/vnd.openxmlformats-officedocument.drawing+xml"/>
  <Override PartName="/xl/slicers/slicer1.xml" ContentType="application/vnd.ms-excel.slicer+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drawings/drawing8.xml" ContentType="application/vnd.openxmlformats-officedocument.drawing+xml"/>
  <Override PartName="/xl/tables/table5.xml" ContentType="application/vnd.openxmlformats-officedocument.spreadsheetml.table+xml"/>
  <Override PartName="/xl/tables/table6.xml" ContentType="application/vnd.openxmlformats-officedocument.spreadsheetml.table+xml"/>
  <Override PartName="/xl/drawings/drawing9.xml" ContentType="application/vnd.openxmlformats-officedocument.drawing+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customXml/itemProps25.xml" ContentType="application/vnd.openxmlformats-officedocument.customXmlProperties+xml"/>
  <Override PartName="/customXml/itemProps26.xml" ContentType="application/vnd.openxmlformats-officedocument.customXmlProperties+xml"/>
  <Override PartName="/customXml/itemProps27.xml" ContentType="application/vnd.openxmlformats-officedocument.customXmlProperties+xml"/>
  <Override PartName="/customXml/itemProps28.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18"/>
  <workbookPr defaultThemeVersion="166925"/>
  <mc:AlternateContent xmlns:mc="http://schemas.openxmlformats.org/markup-compatibility/2006">
    <mc:Choice Requires="x15">
      <x15ac:absPath xmlns:x15ac="http://schemas.microsoft.com/office/spreadsheetml/2010/11/ac" url="F:\00VideoClassStorage\00000AllExcelBook\MikeGirvinTheOnlyAppThatMattersFinalBookFirstEdit\TheOnlyAppThatMatter\Ch01\"/>
    </mc:Choice>
  </mc:AlternateContent>
  <xr:revisionPtr revIDLastSave="0" documentId="13_ncr:1_{0DFEB65B-C786-451E-B53B-88E4C94F1571}" xr6:coauthVersionLast="47" xr6:coauthVersionMax="47" xr10:uidLastSave="{00000000-0000-0000-0000-000000000000}"/>
  <bookViews>
    <workbookView xWindow="-120" yWindow="-120" windowWidth="29040" windowHeight="15840" tabRatio="632" firstSheet="1" activeTab="1" xr2:uid="{00000000-000D-0000-FFFF-FFFF00000000}"/>
  </bookViews>
  <sheets>
    <sheet name="PowerBIGroup" sheetId="24" state="hidden" r:id="rId1"/>
    <sheet name="Intro(3)" sheetId="35" r:id="rId2"/>
    <sheet name="Ch01(1-2)" sheetId="10" r:id="rId3"/>
    <sheet name="Ch01(3-4)" sheetId="11" r:id="rId4"/>
    <sheet name="Ch01(5)" sheetId="34" r:id="rId5"/>
    <sheet name="Ch01(6)" sheetId="12" r:id="rId6"/>
    <sheet name="Ch01(7)" sheetId="13" r:id="rId7"/>
    <sheet name="Ch01(8)" sheetId="14" r:id="rId8"/>
    <sheet name="Ch01(9)" sheetId="15" r:id="rId9"/>
    <sheet name="Ch01(10)" sheetId="27" r:id="rId10"/>
    <sheet name="Ch01(11)" sheetId="28" r:id="rId11"/>
    <sheet name="Ch01(12)" sheetId="30" r:id="rId12"/>
    <sheet name="Ch01(13)" sheetId="32" r:id="rId13"/>
    <sheet name="Ch01(14)" sheetId="33" r:id="rId14"/>
    <sheet name="Ch01(15-19) Append ExcelTables" sheetId="4" r:id="rId15"/>
    <sheet name="T(1)" sheetId="5" r:id="rId16"/>
    <sheet name="T(2)" sheetId="6" r:id="rId17"/>
    <sheet name="T(3)" sheetId="7" r:id="rId18"/>
    <sheet name="T(4)" sheetId="16" r:id="rId19"/>
    <sheet name="Ch01(20-22)" sheetId="25" r:id="rId20"/>
    <sheet name="Ch01(23)" sheetId="19" r:id="rId21"/>
    <sheet name="Ch01(24)" sheetId="20" r:id="rId22"/>
    <sheet name="Ch01(25)" sheetId="21" r:id="rId23"/>
    <sheet name="Ch01(26-29)" sheetId="23" r:id="rId24"/>
    <sheet name="Ch01(30-32)" sheetId="26" r:id="rId25"/>
  </sheets>
  <definedNames>
    <definedName name="_xlcn.WorksheetConnection_Excel36501WhyExcel365.xlsxdProduct1" hidden="1">dProduct[]</definedName>
    <definedName name="_xlcn.WorksheetConnection_Excel36501WhyExcel365.xlsxfProdSales1" hidden="1">fProdSales[]</definedName>
    <definedName name="Slicer_Category">#N/A</definedName>
  </definedNames>
  <calcPr calcId="191029"/>
  <pivotCaches>
    <pivotCache cacheId="0" r:id="rId26"/>
    <pivotCache cacheId="1" r:id="rId27"/>
    <pivotCache cacheId="2" r:id="rId28"/>
    <pivotCache cacheId="3" r:id="rId29"/>
    <pivotCache cacheId="4" r:id="rId30"/>
  </pivotCaches>
  <extLst>
    <ext xmlns:x14="http://schemas.microsoft.com/office/spreadsheetml/2009/9/main" uri="{876F7934-8845-4945-9796-88D515C7AA90}">
      <x14:pivotCaches>
        <pivotCache cacheId="5" r:id="rId31"/>
      </x14:pivotCaches>
    </ext>
    <ext xmlns:x14="http://schemas.microsoft.com/office/spreadsheetml/2009/9/main" uri="{BBE1A952-AA13-448e-AADC-164F8A28A991}">
      <x14:slicerCaches>
        <x14:slicerCache r:id="rId3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fTransactions_6476e1f3-ad6b-4df1-9fd1-d3370bdaaa5f" name="fTransactions" connection="Query - fTransactions"/>
          <x15:modelTable id="fProdSales" name="fProdSales" connection="WorksheetConnection_Excel365-01-WhyExcel365.xlsx!fProdSales"/>
          <x15:modelTable id="dProduct" name="dProduct" connection="WorksheetConnection_Excel365-01-WhyExcel365.xlsx!dProduct"/>
          <x15:modelTable id="Calendar" name="dDate" connection="Connection"/>
        </x15:modelTables>
        <x15:modelRelationships>
          <x15:modelRelationship fromTable="fProdSales" fromColumn="Product" toTable="dProduct" toColumn="Product"/>
          <x15:modelRelationship fromTable="fProdSales" fromColumn="Date" toTable="dDate" toColumn="Date"/>
        </x15:modelRelationships>
      </x15:dataModel>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3" i="11" l="1" a="1"/>
  <c r="D3" i="11" s="1"/>
  <c r="D7" i="10"/>
  <c r="D4" i="10"/>
  <c r="D5" i="10"/>
  <c r="D6" i="10"/>
  <c r="D3" i="10"/>
  <c r="D7" i="35"/>
  <c r="D6" i="35"/>
  <c r="D5" i="35"/>
  <c r="D4" i="35"/>
  <c r="D3" i="35"/>
  <c r="F4" i="34"/>
  <c r="B9" i="34"/>
  <c r="B5" i="34" a="1"/>
  <c r="B7" i="34" s="1"/>
  <c r="B5" i="34"/>
  <c r="B6" i="34"/>
  <c r="D5" i="34" l="1" a="1"/>
  <c r="D5" i="34" s="1"/>
  <c r="F5" i="34"/>
  <c r="B10" i="34"/>
  <c r="D5" i="33" l="1" a="1"/>
  <c r="D5" i="33" s="1"/>
  <c r="D14" i="33" a="1"/>
  <c r="D14" i="33" s="1"/>
  <c r="U2" i="33" a="1"/>
  <c r="U2" i="33" s="1"/>
  <c r="D14" i="32" l="1"/>
  <c r="D15" i="32"/>
  <c r="D16" i="32"/>
  <c r="D17" i="32"/>
  <c r="D18" i="32"/>
  <c r="D19" i="32"/>
  <c r="D20" i="32"/>
  <c r="D21" i="32"/>
  <c r="D3" i="30" l="1" a="1"/>
  <c r="D3" i="30" s="1"/>
  <c r="D3" i="32" a="1"/>
  <c r="D3" i="32" s="1"/>
  <c r="D10" i="28"/>
  <c r="D9" i="28"/>
  <c r="D8" i="28"/>
  <c r="D7" i="28"/>
  <c r="D6" i="28"/>
  <c r="D5" i="28"/>
  <c r="D4" i="28"/>
  <c r="D3" i="28"/>
  <c r="D10" i="27"/>
  <c r="D4" i="27"/>
  <c r="D5" i="27"/>
  <c r="D6" i="27"/>
  <c r="D7" i="27"/>
  <c r="D8" i="27"/>
  <c r="D9" i="27"/>
  <c r="D3" i="27"/>
  <c r="D3" i="13" l="1" a="1"/>
  <c r="D3" i="13" s="1"/>
  <c r="D3" i="12" l="1" a="1"/>
  <c r="D3" i="12" s="1"/>
  <c r="R15" i="23" l="1" a="1"/>
  <c r="R15" i="23" s="1"/>
  <c r="Q15" i="23" a="1"/>
  <c r="Q15" i="23" s="1"/>
  <c r="AT17" i="23" a="1"/>
  <c r="AT17" i="23" s="1"/>
  <c r="AT18" i="23" a="1"/>
  <c r="AT18" i="23" s="1"/>
  <c r="AT19" i="23" a="1"/>
  <c r="AT19" i="23" s="1"/>
  <c r="AT20" i="23" a="1"/>
  <c r="AT20" i="23" s="1"/>
  <c r="AT21" i="23" a="1"/>
  <c r="AT21" i="23" s="1"/>
  <c r="AT22" i="23" a="1"/>
  <c r="AT22" i="23" s="1"/>
  <c r="AT23" i="23" a="1"/>
  <c r="AT23" i="23" s="1"/>
  <c r="AT24" i="23" a="1"/>
  <c r="AT24" i="23" s="1"/>
  <c r="AT16" i="23" a="1"/>
  <c r="AT16" i="23" s="1"/>
  <c r="W22" i="23" l="1" a="1"/>
  <c r="W22" i="23" s="1"/>
  <c r="U22" i="23" s="1"/>
  <c r="S15" i="23" a="1"/>
  <c r="W18" i="23" a="1"/>
  <c r="W18" i="23" s="1"/>
  <c r="U18" i="23" s="1"/>
  <c r="W21" i="23" a="1"/>
  <c r="W21" i="23" s="1"/>
  <c r="U21" i="23" s="1"/>
  <c r="W20" i="23" a="1"/>
  <c r="W20" i="23" s="1"/>
  <c r="U20" i="23" s="1"/>
  <c r="W17" i="23" a="1"/>
  <c r="W17" i="23" s="1"/>
  <c r="U17" i="23" s="1"/>
  <c r="W15" i="23" a="1"/>
  <c r="W15" i="23" s="1"/>
  <c r="U15" i="23" s="1"/>
  <c r="W19" i="23" a="1"/>
  <c r="W19" i="23" s="1"/>
  <c r="U19" i="23" s="1"/>
  <c r="W16" i="23" a="1"/>
  <c r="W16" i="23" s="1"/>
  <c r="U16" i="23" s="1"/>
  <c r="F5" i="15" a="1"/>
  <c r="F5" i="15" s="1"/>
  <c r="S15" i="23" l="1"/>
  <c r="AA19" i="23"/>
  <c r="N19" i="23" s="1"/>
  <c r="AA17" i="23"/>
  <c r="N17" i="23" s="1"/>
  <c r="AA20" i="23"/>
  <c r="N20" i="23" s="1"/>
  <c r="N29" i="21"/>
  <c r="N11" i="21"/>
  <c r="N8" i="21"/>
  <c r="H30" i="21"/>
  <c r="N9" i="20"/>
  <c r="N8" i="20"/>
  <c r="N7" i="20"/>
  <c r="N6" i="20"/>
  <c r="P9" i="20"/>
  <c r="P8" i="20"/>
  <c r="P7" i="20"/>
  <c r="P6" i="20"/>
  <c r="H31" i="21"/>
  <c r="H28" i="21"/>
  <c r="AA16" i="23" l="1"/>
  <c r="N16" i="23" s="1"/>
  <c r="G6" i="21" a="1"/>
  <c r="G6" i="21" s="1"/>
  <c r="F6" i="21" a="1"/>
  <c r="F6" i="21" s="1"/>
  <c r="F6" i="20" a="1"/>
  <c r="F6" i="20" s="1"/>
  <c r="G6" i="20" a="1"/>
  <c r="G6" i="20" s="1"/>
  <c r="H6" i="20" s="1" a="1"/>
  <c r="H6" i="20" s="1"/>
  <c r="H6" i="21" l="1" a="1"/>
  <c r="H6" i="21" s="1"/>
  <c r="K6" i="20" a="1"/>
  <c r="K6" i="20" s="1"/>
  <c r="L6" i="20" s="1" a="1"/>
  <c r="L6" i="20" s="1"/>
  <c r="J6" i="20" a="1"/>
  <c r="J6" i="20" s="1"/>
  <c r="G6" i="14" a="1"/>
  <c r="G6" i="14" s="1"/>
  <c r="F6" i="14" a="1"/>
  <c r="F6" i="14" s="1"/>
  <c r="G5" i="14" a="1"/>
  <c r="G5" i="14" s="1"/>
  <c r="F5" i="14" a="1"/>
  <c r="F5" i="14" s="1"/>
  <c r="D5" i="12" a="1"/>
  <c r="D5" i="12" s="1"/>
  <c r="D4" i="12" a="1"/>
  <c r="D4" i="12" s="1"/>
</calcChain>
</file>

<file path=xl/connections.xml><?xml version="1.0" encoding="utf-8"?>
<connections xmlns="http://schemas.openxmlformats.org/spreadsheetml/2006/main" xmlns:mc="http://schemas.openxmlformats.org/markup-compatibility/2006" xmlns:xr16="http://schemas.microsoft.com/office/spreadsheetml/2017/revision16" mc:Ignorable="xr16">
  <connection id="1" xr16:uid="{C3ECB25B-A7EA-4DF3-B9FA-D663B4D9E3D8}" name="Connection" type="104" refreshedVersion="0" background="1">
    <extLst>
      <ext xmlns:x15="http://schemas.microsoft.com/office/spreadsheetml/2010/11/main" uri="{DE250136-89BD-433C-8126-D09CA5730AF9}">
        <x15:connection id="Calendar"/>
      </ext>
    </extLst>
  </connection>
  <connection id="2" xr16:uid="{D8C729F9-05EC-4F33-911F-790170FA4522}" keepAlive="1" name="Query - AppendExcelTables" description="Connection to the 'AppendExcelTables' query in the workbook." type="5" refreshedVersion="6" background="1">
    <dbPr connection="Provider=Microsoft.Mashup.OleDb.1;Data Source=$Workbook$;Location=AppendExcelTables;Extended Properties=&quot;&quot;" command="SELECT * FROM [AppendExcelTables]"/>
  </connection>
  <connection id="3" xr16:uid="{F571CEF5-C303-4D51-BDDF-9BF6E374EA3B}" name="Query - fTransactions" description="Connection to the 'fTransactions' query in the workbook." type="100" refreshedVersion="6" minRefreshableVersion="5">
    <extLst>
      <ext xmlns:x15="http://schemas.microsoft.com/office/spreadsheetml/2010/11/main" uri="{DE250136-89BD-433C-8126-D09CA5730AF9}">
        <x15:connection id="21508a13-9b9e-45c4-9023-4dcd74e52d17"/>
      </ext>
    </extLst>
  </connection>
  <connection id="4" xr16:uid="{00000000-0015-0000-FFFF-FFFF0B000000}"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 id="5" xr16:uid="{1CC96203-F8FB-47CE-AC87-37577FA04BBA}" name="WorksheetConnection_Excel365-01-WhyExcel365.xlsx!dProduct" type="102" refreshedVersion="6" minRefreshableVersion="5">
    <extLst>
      <ext xmlns:x15="http://schemas.microsoft.com/office/spreadsheetml/2010/11/main" uri="{DE250136-89BD-433C-8126-D09CA5730AF9}">
        <x15:connection id="dProduct">
          <x15:rangePr sourceName="_xlcn.WorksheetConnection_Excel36501WhyExcel365.xlsxdProduct1"/>
        </x15:connection>
      </ext>
    </extLst>
  </connection>
  <connection id="6" xr16:uid="{073A74E7-43FF-4D02-9511-4968DDB8190D}" name="WorksheetConnection_Excel365-01-WhyExcel365.xlsx!fProdSales" type="102" refreshedVersion="6" minRefreshableVersion="5">
    <extLst>
      <ext xmlns:x15="http://schemas.microsoft.com/office/spreadsheetml/2010/11/main" uri="{DE250136-89BD-433C-8126-D09CA5730AF9}">
        <x15:connection id="fProdSales">
          <x15:rangePr sourceName="_xlcn.WorksheetConnection_Excel36501WhyExcel365.xlsxfProdSales1"/>
        </x15:connection>
      </ext>
    </extLst>
  </connection>
</connections>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<sst xmlns="http://schemas.openxmlformats.org/spreadsheetml/2006/main" count="496" uniqueCount="87">
  <si>
    <t>Grand Total</t>
  </si>
  <si>
    <t>Product</t>
  </si>
  <si>
    <t>Sales</t>
  </si>
  <si>
    <t>Quad</t>
  </si>
  <si>
    <t>Carlota</t>
  </si>
  <si>
    <t>Sunshine</t>
  </si>
  <si>
    <t>Yanaki</t>
  </si>
  <si>
    <t>Bellen</t>
  </si>
  <si>
    <t>Aspen</t>
  </si>
  <si>
    <t>Date</t>
  </si>
  <si>
    <t>Employee</t>
  </si>
  <si>
    <t>Sales ($)</t>
  </si>
  <si>
    <t>Sioux Coolinator</t>
  </si>
  <si>
    <t>Chantel Williams</t>
  </si>
  <si>
    <t>Miki Pham</t>
  </si>
  <si>
    <t>Tyrone Vince</t>
  </si>
  <si>
    <t>Gigi Thomas</t>
  </si>
  <si>
    <t>Unique List</t>
  </si>
  <si>
    <t>Sales Rep</t>
  </si>
  <si>
    <t>Lookup:</t>
  </si>
  <si>
    <t>Sioux</t>
  </si>
  <si>
    <t>Chantel</t>
  </si>
  <si>
    <t>Miki</t>
  </si>
  <si>
    <t>Tyrone</t>
  </si>
  <si>
    <t>Gigi</t>
  </si>
  <si>
    <t>Summary Report from Tables on Sheets:</t>
  </si>
  <si>
    <t>T(1), T(2), T(3), T(4)</t>
  </si>
  <si>
    <t>Alpine</t>
  </si>
  <si>
    <t>Darnell Tri Fly</t>
  </si>
  <si>
    <t>Fun Fly</t>
  </si>
  <si>
    <t>Net Sales ($)</t>
  </si>
  <si>
    <t>Cost of Goods Sold ($)</t>
  </si>
  <si>
    <t>Average Daily Sales by Month &amp; Product ($)</t>
  </si>
  <si>
    <t>Month</t>
  </si>
  <si>
    <t>Daily Sales Total ($)</t>
  </si>
  <si>
    <t>Day</t>
  </si>
  <si>
    <t>Average Daily Sales by Month &amp; Product</t>
  </si>
  <si>
    <r>
      <rPr>
        <b/>
        <sz val="11"/>
        <color theme="1"/>
        <rFont val="Calibri"/>
        <family val="2"/>
        <scheme val="minor"/>
      </rPr>
      <t>Table with Daily Records</t>
    </r>
    <r>
      <rPr>
        <sz val="11"/>
        <color theme="1"/>
        <rFont val="Calibri"/>
        <family val="2"/>
        <scheme val="minor"/>
      </rPr>
      <t xml:space="preserve"> (Day Grain)</t>
    </r>
  </si>
  <si>
    <r>
      <rPr>
        <b/>
        <sz val="11"/>
        <color theme="1"/>
        <rFont val="Calibri"/>
        <family val="2"/>
        <scheme val="minor"/>
      </rPr>
      <t>Table with Transaction Records</t>
    </r>
    <r>
      <rPr>
        <sz val="11"/>
        <color theme="1"/>
        <rFont val="Calibri"/>
        <family val="2"/>
        <scheme val="minor"/>
      </rPr>
      <t xml:space="preserve"> (Transaction Grain)</t>
    </r>
  </si>
  <si>
    <t>Months</t>
  </si>
  <si>
    <t>Jan</t>
  </si>
  <si>
    <t>Jan Total</t>
  </si>
  <si>
    <t>Feb</t>
  </si>
  <si>
    <t>Feb Total</t>
  </si>
  <si>
    <t>Raw Data:</t>
  </si>
  <si>
    <t>Step 1) Intermediate Formula Table:</t>
  </si>
  <si>
    <t>Step 2) Final Formula Table:</t>
  </si>
  <si>
    <t>Step 2) DAX Formula in Data Model PivotTable</t>
  </si>
  <si>
    <t>Ave. Daily Sales</t>
  </si>
  <si>
    <t>Step 2) Standard PivotTable, but Subtotals are wrong.</t>
  </si>
  <si>
    <t>Excel
365</t>
  </si>
  <si>
    <t>Result</t>
  </si>
  <si>
    <t>&lt;
&lt;
&lt;</t>
  </si>
  <si>
    <t>Pictures taken from MSPTDA #15 Finished File</t>
  </si>
  <si>
    <t>015-FinishedDashboard-Finished.xlsx</t>
  </si>
  <si>
    <t>Pictures Taken in Power BI File</t>
  </si>
  <si>
    <t>Intro01PowerBIFile.pbix</t>
  </si>
  <si>
    <t>Floyd</t>
  </si>
  <si>
    <t>Check</t>
  </si>
  <si>
    <t>SalesRep</t>
  </si>
  <si>
    <t>To illustrate Daily Totals:</t>
  </si>
  <si>
    <t>Result
&gt; &gt; &gt;</t>
  </si>
  <si>
    <t>Units</t>
  </si>
  <si>
    <t>Price?</t>
  </si>
  <si>
    <t>Price</t>
  </si>
  <si>
    <t>Product ID</t>
  </si>
  <si>
    <t>Q102</t>
  </si>
  <si>
    <t>C210</t>
  </si>
  <si>
    <t>S311</t>
  </si>
  <si>
    <t>Cost</t>
  </si>
  <si>
    <t>Frequency Distribution:</t>
  </si>
  <si>
    <t>Rank Soft Drink</t>
  </si>
  <si>
    <t>1) Unique List of Categories</t>
  </si>
  <si>
    <t>2) Frequency (Count)</t>
  </si>
  <si>
    <t>Survey Results:</t>
  </si>
  <si>
    <t>Rank Soft Drink
by Category</t>
  </si>
  <si>
    <t>Count</t>
  </si>
  <si>
    <t>Great</t>
  </si>
  <si>
    <t>&gt;
&gt;
&gt;</t>
  </si>
  <si>
    <t>Superior</t>
  </si>
  <si>
    <t>Good</t>
  </si>
  <si>
    <t>Okay</t>
  </si>
  <si>
    <t>Poor</t>
  </si>
  <si>
    <t>Names:</t>
  </si>
  <si>
    <t>Commission Paid</t>
  </si>
  <si>
    <t>Commission Rate</t>
  </si>
  <si>
    <t>Daily 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</si>
</sst>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5">
    <numFmt numFmtId="164" formatCode="&quot;$&quot;#,##0.00"/>
    <numFmt numFmtId="165" formatCode="mm/dd/yyyy"/>
    <numFmt numFmtId="166" formatCode="m/d/yyyy;@"/>
    <numFmt numFmtId="167" formatCode="&quot;$&quot;#,##0"/>
    <numFmt numFmtId="168" formatCode="\$#,##0;\-\$#,##0;\$#,##0"/>
  </numFmts>
  <fonts count="7" x14ac:knownFonts="1">
    <font>
      <sz val="11"/>
      <color theme="1"/>
      <name val="Calibri"/>
      <family val="2"/>
      <scheme val="minor"/>
    </font>
    <font>
      <b/>
      <sz val="11"/>
      <color theme="1"/>
      <name val="Calibri"/>
      <family val="2"/>
      <scheme val="minor"/>
    </font>
    <font>
      <sz val="11"/>
      <color theme="0"/>
      <name val="Calibri"/>
      <family val="2"/>
      <scheme val="minor"/>
    </font>
    <font>
      <b/>
      <sz val="11"/>
      <color theme="0"/>
      <name val="Calibri"/>
      <family val="2"/>
      <scheme val="minor"/>
    </font>
    <font>
      <sz val="11"/>
      <color rgb="FFFF0000"/>
      <name val="Calibri"/>
      <family val="2"/>
      <scheme val="minor"/>
    </font>
    <font>
      <sz val="36"/>
      <color theme="0"/>
      <name val="Calibri"/>
      <family val="2"/>
      <scheme val="minor"/>
    </font>
    <font>
      <b/>
      <sz val="16"/>
      <color theme="1"/>
      <name val="Calibri"/>
      <family val="2"/>
      <scheme val="minor"/>
    </font>
  </fonts>
  <fills count="7">
    <fill>
      <patternFill patternType="none"/>
    </fill>
    <fill>
      <patternFill patternType="gray125"/>
    </fill>
    <fill>
      <patternFill patternType="solid">
        <fgColor rgb="FFCCFFCC"/>
        <bgColor indexed="64"/>
      </patternFill>
    </fill>
    <fill>
      <patternFill patternType="solid">
        <fgColor rgb="FFFF0000"/>
        <bgColor indexed="64"/>
      </patternFill>
    </fill>
    <fill>
      <patternFill patternType="solid">
        <fgColor rgb="FF002060"/>
        <bgColor indexed="64"/>
      </patternFill>
    </fill>
    <fill>
      <patternFill patternType="solid">
        <fgColor rgb="FF00B050"/>
        <bgColor indexed="64"/>
      </patternFill>
    </fill>
    <fill>
      <patternFill patternType="solid">
        <fgColor rgb="FFFFFF00"/>
        <bgColor indexed="64"/>
      </patternFill>
    </fill>
  </fills>
  <borders count="14">
    <border>
      <left/>
      <right/>
      <top/>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style="thin">
        <color indexed="64"/>
      </top>
      <bottom/>
      <diagonal/>
    </border>
    <border>
      <left/>
      <right style="thin">
        <color indexed="64"/>
      </right>
      <top style="thin">
        <color indexed="64"/>
      </top>
      <bottom style="thin">
        <color indexed="64"/>
      </bottom>
      <diagonal/>
    </border>
    <border>
      <left/>
      <right/>
      <top style="thin">
        <color indexed="64"/>
      </top>
      <bottom style="thin">
        <color indexed="64"/>
      </bottom>
      <diagonal/>
    </border>
    <border>
      <left/>
      <right/>
      <top/>
      <bottom style="thin">
        <color indexed="64"/>
      </bottom>
      <diagonal/>
    </border>
    <border>
      <left/>
      <right/>
      <top style="thin">
        <color indexed="64"/>
      </top>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diagonal/>
    </border>
    <border>
      <left style="thin">
        <color indexed="64"/>
      </left>
      <right/>
      <top style="thin">
        <color indexed="64"/>
      </top>
      <bottom/>
      <diagonal/>
    </border>
    <border>
      <left style="thin">
        <color indexed="64"/>
      </left>
      <right style="thin">
        <color indexed="64"/>
      </right>
      <top/>
      <bottom/>
      <diagonal/>
    </border>
  </borders>
  <cellStyleXfs count="2">
    <xf numFmtId="0" fontId="0" fillId="0" borderId="0"/>
    <xf numFmtId="0" fontId="3" fillId="4" borderId="1">
      <alignment wrapText="1"/>
    </xf>
  </cellStyleXfs>
  <cellXfs count="52">
    <xf numFmtId="0" fontId="0" fillId="0" borderId="0" xfId="0"/>
    <xf numFmtId="0" fontId="1" fillId="0" borderId="0" xfId="0" applyFont="1"/>
    <xf numFmtId="0" fontId="0" fillId="0" borderId="0" xfId="0" pivotButton="1"/>
    <xf numFmtId="164" fontId="0" fillId="0" borderId="0" xfId="0" applyNumberFormat="1"/>
    <xf numFmtId="0" fontId="2" fillId="3" borderId="1" xfId="0" applyFont="1" applyFill="1" applyBorder="1"/>
    <xf numFmtId="0" fontId="0" fillId="0" borderId="1" xfId="0" applyBorder="1"/>
    <xf numFmtId="14" fontId="0" fillId="0" borderId="0" xfId="0" applyNumberFormat="1"/>
    <xf numFmtId="0" fontId="2" fillId="4" borderId="1" xfId="0" applyFont="1" applyFill="1" applyBorder="1"/>
    <xf numFmtId="4" fontId="0" fillId="0" borderId="1" xfId="0" applyNumberFormat="1" applyBorder="1"/>
    <xf numFmtId="0" fontId="0" fillId="2" borderId="1" xfId="0" applyFill="1" applyBorder="1"/>
    <xf numFmtId="10" fontId="0" fillId="0" borderId="1" xfId="0" applyNumberFormat="1" applyBorder="1"/>
    <xf numFmtId="0" fontId="3" fillId="4" borderId="1" xfId="0" applyFont="1" applyFill="1" applyBorder="1"/>
    <xf numFmtId="0" fontId="3" fillId="4" borderId="0" xfId="0" applyFont="1" applyFill="1"/>
    <xf numFmtId="3" fontId="0" fillId="0" borderId="0" xfId="0" applyNumberFormat="1"/>
    <xf numFmtId="0" fontId="0" fillId="0" borderId="0" xfId="0" applyAlignment="1">
      <alignment horizontal="left" indent="3"/>
    </xf>
    <xf numFmtId="165" fontId="0" fillId="0" borderId="1" xfId="0" applyNumberFormat="1" applyBorder="1"/>
    <xf numFmtId="166" fontId="0" fillId="0" borderId="0" xfId="0" applyNumberFormat="1"/>
    <xf numFmtId="0" fontId="3" fillId="4" borderId="2" xfId="0" applyFont="1" applyFill="1" applyBorder="1" applyAlignment="1">
      <alignment wrapText="1"/>
    </xf>
    <xf numFmtId="0" fontId="3" fillId="4" borderId="2" xfId="0" applyFont="1" applyFill="1" applyBorder="1"/>
    <xf numFmtId="0" fontId="4" fillId="0" borderId="0" xfId="0" applyFont="1"/>
    <xf numFmtId="0" fontId="0" fillId="0" borderId="0" xfId="0" applyNumberFormat="1"/>
    <xf numFmtId="165" fontId="0" fillId="0" borderId="3" xfId="0" applyNumberFormat="1" applyBorder="1"/>
    <xf numFmtId="0" fontId="3" fillId="4" borderId="5" xfId="0" applyFont="1" applyFill="1" applyBorder="1"/>
    <xf numFmtId="0" fontId="0" fillId="0" borderId="2" xfId="0" applyBorder="1"/>
    <xf numFmtId="0" fontId="0" fillId="0" borderId="4" xfId="0" applyBorder="1"/>
    <xf numFmtId="0" fontId="0" fillId="0" borderId="6" xfId="0" applyBorder="1"/>
    <xf numFmtId="0" fontId="3" fillId="4" borderId="9" xfId="0" applyFont="1" applyFill="1" applyBorder="1"/>
    <xf numFmtId="0" fontId="3" fillId="4" borderId="7" xfId="0" applyFont="1" applyFill="1" applyBorder="1"/>
    <xf numFmtId="0" fontId="3" fillId="4" borderId="10" xfId="0" applyFont="1" applyFill="1" applyBorder="1"/>
    <xf numFmtId="165" fontId="0" fillId="0" borderId="11" xfId="0" applyNumberFormat="1" applyBorder="1"/>
    <xf numFmtId="167" fontId="0" fillId="0" borderId="8" xfId="0" applyNumberFormat="1" applyBorder="1"/>
    <xf numFmtId="167" fontId="0" fillId="0" borderId="12" xfId="0" applyNumberFormat="1" applyBorder="1"/>
    <xf numFmtId="168" fontId="0" fillId="0" borderId="0" xfId="0" applyNumberFormat="1"/>
    <xf numFmtId="0" fontId="0" fillId="0" borderId="0" xfId="0" applyAlignment="1">
      <alignment wrapText="1"/>
    </xf>
    <xf numFmtId="0" fontId="5" fillId="5" borderId="0" xfId="0" applyFont="1" applyFill="1" applyAlignment="1">
      <alignment horizontal="center" vertical="center" wrapText="1"/>
    </xf>
    <xf numFmtId="0" fontId="0" fillId="0" borderId="12" xfId="0" applyBorder="1"/>
    <xf numFmtId="0" fontId="1" fillId="0" borderId="0" xfId="0" applyFont="1" applyAlignment="1">
      <alignment vertical="center"/>
    </xf>
    <xf numFmtId="0" fontId="1" fillId="0" borderId="0" xfId="0" applyFont="1" applyAlignment="1">
      <alignment horizontal="center" vertical="center" textRotation="90" wrapText="1"/>
    </xf>
    <xf numFmtId="0" fontId="0" fillId="0" borderId="8" xfId="0" applyBorder="1"/>
    <xf numFmtId="0" fontId="2" fillId="4" borderId="0" xfId="0" applyNumberFormat="1" applyFont="1" applyFill="1"/>
    <xf numFmtId="0" fontId="2" fillId="4" borderId="0" xfId="0" applyFont="1" applyFill="1"/>
    <xf numFmtId="167" fontId="0" fillId="0" borderId="1" xfId="0" applyNumberFormat="1" applyBorder="1"/>
    <xf numFmtId="167" fontId="0" fillId="2" borderId="1" xfId="0" applyNumberFormat="1" applyFill="1" applyBorder="1"/>
    <xf numFmtId="0" fontId="1" fillId="0" borderId="0" xfId="0" applyFont="1" applyAlignment="1">
      <alignment horizontal="center"/>
    </xf>
    <xf numFmtId="0" fontId="0" fillId="6" borderId="1" xfId="0" applyFill="1" applyBorder="1"/>
    <xf numFmtId="0" fontId="3" fillId="4" borderId="1" xfId="0" applyFont="1" applyFill="1" applyBorder="1" applyAlignment="1">
      <alignment wrapText="1"/>
    </xf>
    <xf numFmtId="0" fontId="6" fillId="0" borderId="0" xfId="0" applyFont="1" applyAlignment="1">
      <alignment textRotation="180" wrapText="1"/>
    </xf>
    <xf numFmtId="0" fontId="1" fillId="6" borderId="8" xfId="0" applyFont="1" applyFill="1" applyBorder="1"/>
    <xf numFmtId="0" fontId="0" fillId="6" borderId="3" xfId="0" applyFill="1" applyBorder="1"/>
    <xf numFmtId="0" fontId="0" fillId="0" borderId="2" xfId="0" applyBorder="1" applyAlignment="1">
      <alignment horizontal="center" vertical="center" wrapText="1"/>
    </xf>
    <xf numFmtId="0" fontId="0" fillId="0" borderId="13" xfId="0" applyBorder="1" applyAlignment="1">
      <alignment horizontal="center" vertical="center" wrapText="1"/>
    </xf>
    <xf numFmtId="0" fontId="0" fillId="0" borderId="7" xfId="0" applyBorder="1" applyAlignment="1">
      <alignment horizontal="center" vertical="center" wrapText="1"/>
    </xf>
  </cellXfs>
  <cellStyles count="2">
    <cellStyle name="Blue" xfId="1" xr:uid="{ED7EE3CC-5E76-4BB8-8585-47AC01F25CC4}"/>
    <cellStyle name="Normal" xfId="0" builtinId="0"/>
  </cellStyles>
  <dxfs count="26">
    <dxf>
      <numFmt numFmtId="167" formatCode="&quot;$&quot;#,##0"/>
      <border diagonalUp="0" diagonalDown="0" outline="0">
        <left style="thin">
          <color indexed="64"/>
        </left>
        <right/>
        <top style="thin">
          <color indexed="64"/>
        </top>
        <bottom style="thin">
          <color indexed="64"/>
        </bottom>
      </border>
    </dxf>
    <dxf>
      <border diagonalUp="0" diagonalDown="0" outline="0">
        <left style="thin">
          <color indexed="64"/>
        </left>
        <right style="thin">
          <color indexed="64"/>
        </right>
        <top style="thin">
          <color indexed="64"/>
        </top>
        <bottom style="thin">
          <color indexed="64"/>
        </bottom>
      </border>
    </dxf>
    <dxf>
      <numFmt numFmtId="165" formatCode="mm/dd/yyyy"/>
      <border diagonalUp="0" diagonalDown="0">
        <left style="thin">
          <color indexed="64"/>
        </left>
        <right/>
        <top style="thin">
          <color indexed="64"/>
        </top>
        <bottom style="thin">
          <color indexed="64"/>
        </bottom>
        <vertical/>
        <horizontal/>
      </border>
    </dxf>
    <dxf>
      <numFmt numFmtId="165" formatCode="mm/dd/yyyy"/>
      <border diagonalUp="0" diagonalDown="0">
        <left/>
        <right style="thin">
          <color indexed="64"/>
        </right>
        <top style="thin">
          <color indexed="64"/>
        </top>
        <bottom style="thin">
          <color indexed="64"/>
        </bottom>
        <vertical/>
        <horizontal/>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border diagonalUp="0" diagonalDown="0" outline="0">
        <left style="thin">
          <color indexed="64"/>
        </left>
        <right style="thin">
          <color indexed="64"/>
        </right>
        <top/>
        <bottom/>
      </border>
    </dxf>
    <dxf>
      <border outline="0">
        <top style="thin">
          <color indexed="64"/>
        </top>
      </border>
    </dxf>
    <dxf>
      <border outline="0">
        <left style="thin">
          <color indexed="64"/>
        </left>
        <right style="thin">
          <color indexed="64"/>
        </right>
        <top style="thin">
          <color indexed="64"/>
        </top>
        <bottom style="thin">
          <color indexed="64"/>
        </bottom>
      </border>
    </dxf>
    <dxf>
      <border outline="0">
        <bottom style="thin">
          <color indexed="64"/>
        </bottom>
      </border>
    </dxf>
    <dxf>
      <font>
        <b/>
        <i val="0"/>
        <strike val="0"/>
        <condense val="0"/>
        <extend val="0"/>
        <outline val="0"/>
        <shadow val="0"/>
        <u val="none"/>
        <vertAlign val="baseline"/>
        <sz val="11"/>
        <color theme="0"/>
        <name val="Calibri"/>
        <family val="2"/>
        <scheme val="minor"/>
      </font>
      <fill>
        <patternFill patternType="solid">
          <fgColor indexed="64"/>
          <bgColor rgb="FF002060"/>
        </patternFill>
      </fill>
    </dxf>
    <dxf>
      <fill>
        <patternFill>
          <bgColor rgb="FFCCFFCC"/>
        </patternFill>
      </fill>
      <border>
        <left style="thin">
          <color auto="1"/>
        </left>
        <right style="thin">
          <color auto="1"/>
        </right>
        <top style="thin">
          <color auto="1"/>
        </top>
        <bottom style="thin">
          <color auto="1"/>
        </bottom>
        <vertical/>
        <horizontal/>
      </border>
    </dxf>
    <dxf>
      <alignment wrapText="1"/>
    </dxf>
    <dxf>
      <fill>
        <patternFill>
          <bgColor rgb="FFCCFFCC"/>
        </patternFill>
      </fill>
      <border>
        <left style="thin">
          <color auto="1"/>
        </left>
        <right style="thin">
          <color auto="1"/>
        </right>
        <top style="thin">
          <color auto="1"/>
        </top>
        <bottom style="thin">
          <color auto="1"/>
        </bottom>
        <vertical/>
        <horizontal/>
      </border>
    </dxf>
    <dxf>
      <fill>
        <patternFill>
          <bgColor rgb="FFCCFFCC"/>
        </patternFill>
      </fill>
      <border>
        <left style="thin">
          <color auto="1"/>
        </left>
        <right style="thin">
          <color auto="1"/>
        </right>
        <top style="thin">
          <color auto="1"/>
        </top>
        <bottom style="thin">
          <color auto="1"/>
        </bottom>
        <vertical/>
        <horizontal/>
      </border>
    </dxf>
    <dxf>
      <numFmt numFmtId="164" formatCode="&quot;$&quot;#,##0.00"/>
    </dxf>
    <dxf>
      <font>
        <b/>
        <i val="0"/>
        <strike val="0"/>
        <condense val="0"/>
        <extend val="0"/>
        <outline val="0"/>
        <shadow val="0"/>
        <u val="none"/>
        <vertAlign val="baseline"/>
        <sz val="11"/>
        <color theme="1"/>
        <name val="Calibri"/>
        <scheme val="minor"/>
      </font>
    </dxf>
    <dxf>
      <numFmt numFmtId="164" formatCode="&quot;$&quot;#,##0.00"/>
    </dxf>
    <dxf>
      <font>
        <b/>
        <i val="0"/>
        <strike val="0"/>
        <condense val="0"/>
        <extend val="0"/>
        <outline val="0"/>
        <shadow val="0"/>
        <u val="none"/>
        <vertAlign val="baseline"/>
        <sz val="11"/>
        <color theme="1"/>
        <name val="Calibri"/>
        <scheme val="minor"/>
      </font>
    </dxf>
    <dxf>
      <numFmt numFmtId="164" formatCode="&quot;$&quot;#,##0.00"/>
    </dxf>
    <dxf>
      <font>
        <b/>
        <i val="0"/>
        <strike val="0"/>
        <condense val="0"/>
        <extend val="0"/>
        <outline val="0"/>
        <shadow val="0"/>
        <u val="none"/>
        <vertAlign val="baseline"/>
        <sz val="11"/>
        <color theme="1"/>
        <name val="Calibri"/>
        <scheme val="minor"/>
      </font>
    </dxf>
    <dxf>
      <numFmt numFmtId="164" formatCode="&quot;$&quot;#,##0.00"/>
    </dxf>
    <dxf>
      <font>
        <b/>
        <i val="0"/>
        <strike val="0"/>
        <condense val="0"/>
        <extend val="0"/>
        <outline val="0"/>
        <shadow val="0"/>
        <u val="none"/>
        <vertAlign val="baseline"/>
        <sz val="11"/>
        <color theme="1"/>
        <name val="Calibri"/>
        <scheme val="minor"/>
      </font>
    </dxf>
    <dxf>
      <fill>
        <patternFill>
          <bgColor rgb="FFCCFFCC"/>
        </patternFill>
      </fill>
      <border>
        <left style="thin">
          <color auto="1"/>
        </left>
        <right style="thin">
          <color auto="1"/>
        </right>
        <top style="thin">
          <color auto="1"/>
        </top>
        <bottom style="thin">
          <color auto="1"/>
        </bottom>
        <vertical/>
        <horizontal/>
      </border>
    </dxf>
    <dxf>
      <fill>
        <patternFill>
          <bgColor rgb="FFCCFFCC"/>
        </patternFill>
      </fill>
      <border>
        <left style="thin">
          <color auto="1"/>
        </left>
        <right style="thin">
          <color auto="1"/>
        </right>
        <top style="thin">
          <color auto="1"/>
        </top>
        <bottom style="thin">
          <color auto="1"/>
        </bottom>
        <vertical/>
        <horizontal/>
      </border>
    </dxf>
  </dxfs>
  <tableStyles count="0" defaultTableStyle="TableStyleMedium2" defaultPivotStyle="PivotStyleLight16"/>
  <colors>
    <mruColors>
      <color rgb="FFCCFFCC"/>
      <color rgb="FF0000FF"/>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26" Type="http://schemas.openxmlformats.org/officeDocument/2006/relationships/pivotCacheDefinition" Target="pivotCache/pivotCacheDefinition1.xml"/><Relationship Id="rId21" Type="http://schemas.openxmlformats.org/officeDocument/2006/relationships/worksheet" Target="worksheets/sheet21.xml"/><Relationship Id="rId34" Type="http://schemas.openxmlformats.org/officeDocument/2006/relationships/connections" Target="connections.xml"/><Relationship Id="rId42" Type="http://schemas.openxmlformats.org/officeDocument/2006/relationships/customXml" Target="../customXml/item3.xml"/><Relationship Id="rId47" Type="http://schemas.openxmlformats.org/officeDocument/2006/relationships/customXml" Target="../customXml/item8.xml"/><Relationship Id="rId50" Type="http://schemas.openxmlformats.org/officeDocument/2006/relationships/customXml" Target="../customXml/item11.xml"/><Relationship Id="rId55" Type="http://schemas.openxmlformats.org/officeDocument/2006/relationships/customXml" Target="../customXml/item16.xml"/><Relationship Id="rId63" Type="http://schemas.openxmlformats.org/officeDocument/2006/relationships/customXml" Target="../customXml/item24.xml"/><Relationship Id="rId7" Type="http://schemas.openxmlformats.org/officeDocument/2006/relationships/worksheet" Target="worksheets/sheet7.xml"/><Relationship Id="rId2" Type="http://schemas.openxmlformats.org/officeDocument/2006/relationships/worksheet" Target="worksheets/sheet2.xml"/><Relationship Id="rId16" Type="http://schemas.openxmlformats.org/officeDocument/2006/relationships/worksheet" Target="worksheets/sheet16.xml"/><Relationship Id="rId29" Type="http://schemas.openxmlformats.org/officeDocument/2006/relationships/pivotCacheDefinition" Target="pivotCache/pivotCacheDefinition4.xml"/><Relationship Id="rId11" Type="http://schemas.openxmlformats.org/officeDocument/2006/relationships/worksheet" Target="worksheets/sheet11.xml"/><Relationship Id="rId24" Type="http://schemas.openxmlformats.org/officeDocument/2006/relationships/worksheet" Target="worksheets/sheet24.xml"/><Relationship Id="rId32" Type="http://schemas.microsoft.com/office/2007/relationships/slicerCache" Target="slicerCaches/slicerCache1.xml"/><Relationship Id="rId37" Type="http://schemas.openxmlformats.org/officeDocument/2006/relationships/sheetMetadata" Target="metadata.xml"/><Relationship Id="rId40" Type="http://schemas.openxmlformats.org/officeDocument/2006/relationships/customXml" Target="../customXml/item1.xml"/><Relationship Id="rId45" Type="http://schemas.openxmlformats.org/officeDocument/2006/relationships/customXml" Target="../customXml/item6.xml"/><Relationship Id="rId53" Type="http://schemas.openxmlformats.org/officeDocument/2006/relationships/customXml" Target="../customXml/item14.xml"/><Relationship Id="rId58" Type="http://schemas.openxmlformats.org/officeDocument/2006/relationships/customXml" Target="../customXml/item19.xml"/><Relationship Id="rId66" Type="http://schemas.openxmlformats.org/officeDocument/2006/relationships/customXml" Target="../customXml/item27.xml"/><Relationship Id="rId5" Type="http://schemas.openxmlformats.org/officeDocument/2006/relationships/worksheet" Target="worksheets/sheet5.xml"/><Relationship Id="rId61" Type="http://schemas.openxmlformats.org/officeDocument/2006/relationships/customXml" Target="../customXml/item22.xml"/><Relationship Id="rId19" Type="http://schemas.openxmlformats.org/officeDocument/2006/relationships/worksheet" Target="worksheets/sheet1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pivotCacheDefinition" Target="pivotCache/pivotCacheDefinition2.xml"/><Relationship Id="rId30" Type="http://schemas.openxmlformats.org/officeDocument/2006/relationships/pivotCacheDefinition" Target="pivotCache/pivotCacheDefinition5.xml"/><Relationship Id="rId35" Type="http://schemas.openxmlformats.org/officeDocument/2006/relationships/styles" Target="styles.xml"/><Relationship Id="rId43" Type="http://schemas.openxmlformats.org/officeDocument/2006/relationships/customXml" Target="../customXml/item4.xml"/><Relationship Id="rId48" Type="http://schemas.openxmlformats.org/officeDocument/2006/relationships/customXml" Target="../customXml/item9.xml"/><Relationship Id="rId56" Type="http://schemas.openxmlformats.org/officeDocument/2006/relationships/customXml" Target="../customXml/item17.xml"/><Relationship Id="rId64" Type="http://schemas.openxmlformats.org/officeDocument/2006/relationships/customXml" Target="../customXml/item25.xml"/><Relationship Id="rId8" Type="http://schemas.openxmlformats.org/officeDocument/2006/relationships/worksheet" Target="worksheets/sheet8.xml"/><Relationship Id="rId51" Type="http://schemas.openxmlformats.org/officeDocument/2006/relationships/customXml" Target="../customXml/item12.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theme" Target="theme/theme1.xml"/><Relationship Id="rId38" Type="http://schemas.openxmlformats.org/officeDocument/2006/relationships/powerPivotData" Target="model/item.data"/><Relationship Id="rId46" Type="http://schemas.openxmlformats.org/officeDocument/2006/relationships/customXml" Target="../customXml/item7.xml"/><Relationship Id="rId59" Type="http://schemas.openxmlformats.org/officeDocument/2006/relationships/customXml" Target="../customXml/item20.xml"/><Relationship Id="rId67" Type="http://schemas.openxmlformats.org/officeDocument/2006/relationships/customXml" Target="../customXml/item28.xml"/><Relationship Id="rId20" Type="http://schemas.openxmlformats.org/officeDocument/2006/relationships/worksheet" Target="worksheets/sheet20.xml"/><Relationship Id="rId41" Type="http://schemas.openxmlformats.org/officeDocument/2006/relationships/customXml" Target="../customXml/item2.xml"/><Relationship Id="rId54" Type="http://schemas.openxmlformats.org/officeDocument/2006/relationships/customXml" Target="../customXml/item15.xml"/><Relationship Id="rId62" Type="http://schemas.openxmlformats.org/officeDocument/2006/relationships/customXml" Target="../customXml/item23.xml"/><Relationship Id="rId1" Type="http://schemas.openxmlformats.org/officeDocument/2006/relationships/worksheet" Target="worksheets/sheet1.xml"/><Relationship Id="rId6" Type="http://schemas.openxmlformats.org/officeDocument/2006/relationships/worksheet" Target="worksheets/sheet6.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pivotCacheDefinition" Target="pivotCache/pivotCacheDefinition3.xml"/><Relationship Id="rId36" Type="http://schemas.openxmlformats.org/officeDocument/2006/relationships/sharedStrings" Target="sharedStrings.xml"/><Relationship Id="rId49" Type="http://schemas.openxmlformats.org/officeDocument/2006/relationships/customXml" Target="../customXml/item10.xml"/><Relationship Id="rId57" Type="http://schemas.openxmlformats.org/officeDocument/2006/relationships/customXml" Target="../customXml/item18.xml"/><Relationship Id="rId10" Type="http://schemas.openxmlformats.org/officeDocument/2006/relationships/worksheet" Target="worksheets/sheet10.xml"/><Relationship Id="rId31" Type="http://schemas.openxmlformats.org/officeDocument/2006/relationships/pivotCacheDefinition" Target="pivotCache/pivotCacheDefinition6.xml"/><Relationship Id="rId44" Type="http://schemas.openxmlformats.org/officeDocument/2006/relationships/customXml" Target="../customXml/item5.xml"/><Relationship Id="rId52" Type="http://schemas.openxmlformats.org/officeDocument/2006/relationships/customXml" Target="../customXml/item13.xml"/><Relationship Id="rId60" Type="http://schemas.openxmlformats.org/officeDocument/2006/relationships/customXml" Target="../customXml/item21.xml"/><Relationship Id="rId65" Type="http://schemas.openxmlformats.org/officeDocument/2006/relationships/customXml" Target="../customXml/item26.xml"/><Relationship Id="rId4" Type="http://schemas.openxmlformats.org/officeDocument/2006/relationships/worksheet" Target="worksheets/sheet4.xml"/><Relationship Id="rId9" Type="http://schemas.openxmlformats.org/officeDocument/2006/relationships/worksheet" Target="worksheets/sheet9.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calcChain" Target="calcChain.xml"/></Relationships>
</file>

<file path=xl/drawings/_rels/drawing3.xml.rels><?xml version="1.0" encoding="UTF-8" standalone="yes"?>
<Relationships xmlns="http://schemas.openxmlformats.org/package/2006/relationships"><Relationship Id="rId1" Type="http://schemas.openxmlformats.org/officeDocument/2006/relationships/image" Target="../media/image1.jpg"/></Relationships>
</file>

<file path=xl/drawings/_rels/drawing6.xml.rels><?xml version="1.0" encoding="UTF-8" standalone="yes"?>
<Relationships xmlns="http://schemas.openxmlformats.org/package/2006/relationships"><Relationship Id="rId1" Type="http://schemas.openxmlformats.org/officeDocument/2006/relationships/image" Target="../media/image2.jpg"/></Relationships>
</file>

<file path=xl/drawings/_rels/drawing8.xml.rels><?xml version="1.0" encoding="UTF-8" standalone="yes"?>
<Relationships xmlns="http://schemas.openxmlformats.org/package/2006/relationships"><Relationship Id="rId2" Type="http://schemas.openxmlformats.org/officeDocument/2006/relationships/image" Target="../media/image4.jpg"/><Relationship Id="rId1" Type="http://schemas.openxmlformats.org/officeDocument/2006/relationships/image" Target="../media/image3.jpg"/></Relationships>
</file>

<file path=xl/drawings/_rels/drawing9.xml.rels><?xml version="1.0" encoding="UTF-8" standalone="yes"?>
<Relationships xmlns="http://schemas.openxmlformats.org/package/2006/relationships"><Relationship Id="rId3" Type="http://schemas.openxmlformats.org/officeDocument/2006/relationships/image" Target="../media/image7.jpeg"/><Relationship Id="rId2" Type="http://schemas.openxmlformats.org/officeDocument/2006/relationships/image" Target="../media/image6.jpeg"/><Relationship Id="rId1" Type="http://schemas.openxmlformats.org/officeDocument/2006/relationships/image" Target="../media/image5.jpeg"/></Relationships>
</file>

<file path=xl/drawings/drawing1.xml><?xml version="1.0" encoding="utf-8"?>
<xdr:wsDr xmlns:xdr="http://schemas.openxmlformats.org/drawingml/2006/spreadsheetDrawing" xmlns:a="http://schemas.openxmlformats.org/drawingml/2006/main">
  <xdr:twoCellAnchor>
    <xdr:from>
      <xdr:col>1</xdr:col>
      <xdr:colOff>144517</xdr:colOff>
      <xdr:row>2</xdr:row>
      <xdr:rowOff>59121</xdr:rowOff>
    </xdr:from>
    <xdr:to>
      <xdr:col>1</xdr:col>
      <xdr:colOff>2121776</xdr:colOff>
      <xdr:row>2</xdr:row>
      <xdr:rowOff>2036380</xdr:rowOff>
    </xdr:to>
    <xdr:sp macro="" textlink="">
      <xdr:nvSpPr>
        <xdr:cNvPr id="2" name="Oval 1">
          <a:extLst>
            <a:ext uri="{FF2B5EF4-FFF2-40B4-BE49-F238E27FC236}">
              <a16:creationId xmlns:a16="http://schemas.microsoft.com/office/drawing/2014/main" id="{60222000-17B9-44E0-8F45-4B5D1F6C08A3}"/>
            </a:ext>
          </a:extLst>
        </xdr:cNvPr>
        <xdr:cNvSpPr/>
      </xdr:nvSpPr>
      <xdr:spPr>
        <a:xfrm>
          <a:off x="755431" y="440121"/>
          <a:ext cx="1977259" cy="1977259"/>
        </a:xfrm>
        <a:prstGeom prst="ellipse">
          <a:avLst/>
        </a:prstGeom>
        <a:noFill/>
        <a:ln w="635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xdr:from>
      <xdr:col>0</xdr:col>
      <xdr:colOff>339183</xdr:colOff>
      <xdr:row>1</xdr:row>
      <xdr:rowOff>83634</xdr:rowOff>
    </xdr:from>
    <xdr:to>
      <xdr:col>0</xdr:col>
      <xdr:colOff>896744</xdr:colOff>
      <xdr:row>2</xdr:row>
      <xdr:rowOff>134744</xdr:rowOff>
    </xdr:to>
    <xdr:cxnSp macro="">
      <xdr:nvCxnSpPr>
        <xdr:cNvPr id="4" name="Straight Arrow Connector 3">
          <a:extLst>
            <a:ext uri="{FF2B5EF4-FFF2-40B4-BE49-F238E27FC236}">
              <a16:creationId xmlns:a16="http://schemas.microsoft.com/office/drawing/2014/main" id="{84E25F5B-C01F-40A3-9308-B3D7BF3896DA}"/>
            </a:ext>
          </a:extLst>
        </xdr:cNvPr>
        <xdr:cNvCxnSpPr/>
      </xdr:nvCxnSpPr>
      <xdr:spPr>
        <a:xfrm flipV="1">
          <a:off x="339183" y="274134"/>
          <a:ext cx="557561" cy="241610"/>
        </a:xfrm>
        <a:prstGeom prst="straightConnector1">
          <a:avLst/>
        </a:prstGeom>
        <a:ln w="12700">
          <a:solidFill>
            <a:schemeClr val="tx1"/>
          </a:solidFill>
          <a:tailEnd type="stealt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27876</xdr:colOff>
      <xdr:row>1</xdr:row>
      <xdr:rowOff>0</xdr:rowOff>
    </xdr:from>
    <xdr:to>
      <xdr:col>0</xdr:col>
      <xdr:colOff>659534</xdr:colOff>
      <xdr:row>4</xdr:row>
      <xdr:rowOff>155409</xdr:rowOff>
    </xdr:to>
    <xdr:sp macro="" textlink="">
      <xdr:nvSpPr>
        <xdr:cNvPr id="2" name="Rectangle 1">
          <a:extLst>
            <a:ext uri="{FF2B5EF4-FFF2-40B4-BE49-F238E27FC236}">
              <a16:creationId xmlns:a16="http://schemas.microsoft.com/office/drawing/2014/main" id="{CDC5C9D6-EF7C-440E-AECB-17182B21608E}"/>
            </a:ext>
          </a:extLst>
        </xdr:cNvPr>
        <xdr:cNvSpPr/>
      </xdr:nvSpPr>
      <xdr:spPr>
        <a:xfrm>
          <a:off x="27876" y="190500"/>
          <a:ext cx="631658" cy="726909"/>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1" baseline="0">
              <a:solidFill>
                <a:schemeClr val="tx1"/>
              </a:solidFill>
            </a:rPr>
            <a:t>Column Headers = Dark Blue Fill</a:t>
          </a:r>
        </a:p>
      </xdr:txBody>
    </xdr:sp>
    <xdr:clientData/>
  </xdr:twoCellAnchor>
  <xdr:twoCellAnchor>
    <xdr:from>
      <xdr:col>1</xdr:col>
      <xdr:colOff>381000</xdr:colOff>
      <xdr:row>7</xdr:row>
      <xdr:rowOff>4646</xdr:rowOff>
    </xdr:from>
    <xdr:to>
      <xdr:col>1</xdr:col>
      <xdr:colOff>440473</xdr:colOff>
      <xdr:row>8</xdr:row>
      <xdr:rowOff>26949</xdr:rowOff>
    </xdr:to>
    <xdr:cxnSp macro="">
      <xdr:nvCxnSpPr>
        <xdr:cNvPr id="9" name="Straight Arrow Connector 8">
          <a:extLst>
            <a:ext uri="{FF2B5EF4-FFF2-40B4-BE49-F238E27FC236}">
              <a16:creationId xmlns:a16="http://schemas.microsoft.com/office/drawing/2014/main" id="{EE773AF9-FBEC-4B27-9AA6-362B1785354E}"/>
            </a:ext>
          </a:extLst>
        </xdr:cNvPr>
        <xdr:cNvCxnSpPr/>
      </xdr:nvCxnSpPr>
      <xdr:spPr>
        <a:xfrm flipH="1" flipV="1">
          <a:off x="1287037" y="1338146"/>
          <a:ext cx="59473" cy="212803"/>
        </a:xfrm>
        <a:prstGeom prst="straightConnector1">
          <a:avLst/>
        </a:prstGeom>
        <a:ln w="12700">
          <a:solidFill>
            <a:schemeClr val="tx1"/>
          </a:solidFill>
          <a:tailEnd type="stealt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371707</xdr:colOff>
      <xdr:row>5</xdr:row>
      <xdr:rowOff>74343</xdr:rowOff>
    </xdr:from>
    <xdr:to>
      <xdr:col>2</xdr:col>
      <xdr:colOff>218378</xdr:colOff>
      <xdr:row>8</xdr:row>
      <xdr:rowOff>41817</xdr:rowOff>
    </xdr:to>
    <xdr:cxnSp macro="">
      <xdr:nvCxnSpPr>
        <xdr:cNvPr id="11" name="Straight Arrow Connector 10">
          <a:extLst>
            <a:ext uri="{FF2B5EF4-FFF2-40B4-BE49-F238E27FC236}">
              <a16:creationId xmlns:a16="http://schemas.microsoft.com/office/drawing/2014/main" id="{3CA9FEF7-334A-48BE-9C96-DF632F6E6321}"/>
            </a:ext>
          </a:extLst>
        </xdr:cNvPr>
        <xdr:cNvCxnSpPr/>
      </xdr:nvCxnSpPr>
      <xdr:spPr>
        <a:xfrm flipV="1">
          <a:off x="1277744" y="1026843"/>
          <a:ext cx="873512" cy="538974"/>
        </a:xfrm>
        <a:prstGeom prst="straightConnector1">
          <a:avLst/>
        </a:prstGeom>
        <a:ln w="12700">
          <a:solidFill>
            <a:schemeClr val="tx1"/>
          </a:solidFill>
          <a:tailEnd type="stealt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822396</xdr:colOff>
      <xdr:row>8</xdr:row>
      <xdr:rowOff>0</xdr:rowOff>
    </xdr:from>
    <xdr:to>
      <xdr:col>2</xdr:col>
      <xdr:colOff>88274</xdr:colOff>
      <xdr:row>9</xdr:row>
      <xdr:rowOff>41817</xdr:rowOff>
    </xdr:to>
    <xdr:sp macro="" textlink="">
      <xdr:nvSpPr>
        <xdr:cNvPr id="7" name="Rectangle 6">
          <a:extLst>
            <a:ext uri="{FF2B5EF4-FFF2-40B4-BE49-F238E27FC236}">
              <a16:creationId xmlns:a16="http://schemas.microsoft.com/office/drawing/2014/main" id="{2B5F6205-FD46-4A3F-A27F-78FD632A1CB9}"/>
            </a:ext>
          </a:extLst>
        </xdr:cNvPr>
        <xdr:cNvSpPr/>
      </xdr:nvSpPr>
      <xdr:spPr>
        <a:xfrm>
          <a:off x="822396" y="1524000"/>
          <a:ext cx="1198756" cy="23231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1" baseline="0">
              <a:solidFill>
                <a:schemeClr val="tx1"/>
              </a:solidFill>
            </a:rPr>
            <a:t>Data = No Fill Color</a:t>
          </a:r>
        </a:p>
      </xdr:txBody>
    </xdr:sp>
    <xdr:clientData/>
  </xdr:twoCellAnchor>
  <xdr:twoCellAnchor>
    <xdr:from>
      <xdr:col>3</xdr:col>
      <xdr:colOff>352192</xdr:colOff>
      <xdr:row>4</xdr:row>
      <xdr:rowOff>83634</xdr:rowOff>
    </xdr:from>
    <xdr:to>
      <xdr:col>3</xdr:col>
      <xdr:colOff>566854</xdr:colOff>
      <xdr:row>8</xdr:row>
      <xdr:rowOff>68765</xdr:rowOff>
    </xdr:to>
    <xdr:cxnSp macro="">
      <xdr:nvCxnSpPr>
        <xdr:cNvPr id="17" name="Straight Arrow Connector 16">
          <a:extLst>
            <a:ext uri="{FF2B5EF4-FFF2-40B4-BE49-F238E27FC236}">
              <a16:creationId xmlns:a16="http://schemas.microsoft.com/office/drawing/2014/main" id="{D9EBE100-145A-465E-9C59-98EB6B0B5814}"/>
            </a:ext>
          </a:extLst>
        </xdr:cNvPr>
        <xdr:cNvCxnSpPr/>
      </xdr:nvCxnSpPr>
      <xdr:spPr>
        <a:xfrm flipV="1">
          <a:off x="3237570" y="845634"/>
          <a:ext cx="214662" cy="747131"/>
        </a:xfrm>
        <a:prstGeom prst="straightConnector1">
          <a:avLst/>
        </a:prstGeom>
        <a:ln w="12700">
          <a:solidFill>
            <a:schemeClr val="tx1"/>
          </a:solidFill>
          <a:tailEnd type="stealt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519454</xdr:colOff>
      <xdr:row>8</xdr:row>
      <xdr:rowOff>0</xdr:rowOff>
    </xdr:from>
    <xdr:to>
      <xdr:col>4</xdr:col>
      <xdr:colOff>88274</xdr:colOff>
      <xdr:row>9</xdr:row>
      <xdr:rowOff>41817</xdr:rowOff>
    </xdr:to>
    <xdr:sp macro="" textlink="">
      <xdr:nvSpPr>
        <xdr:cNvPr id="8" name="Rectangle 7">
          <a:extLst>
            <a:ext uri="{FF2B5EF4-FFF2-40B4-BE49-F238E27FC236}">
              <a16:creationId xmlns:a16="http://schemas.microsoft.com/office/drawing/2014/main" id="{B4F1C1AC-6681-4C10-B03B-F79A68A45E16}"/>
            </a:ext>
          </a:extLst>
        </xdr:cNvPr>
        <xdr:cNvSpPr/>
      </xdr:nvSpPr>
      <xdr:spPr>
        <a:xfrm>
          <a:off x="2452332" y="1524000"/>
          <a:ext cx="1845527" cy="232317"/>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1" baseline="0">
              <a:solidFill>
                <a:schemeClr val="tx1"/>
              </a:solidFill>
            </a:rPr>
            <a:t>Cells with Formulas = Green Fill</a:t>
          </a:r>
        </a:p>
      </xdr:txBody>
    </xdr:sp>
    <xdr:clientData/>
  </xdr:twoCellAnchor>
  <xdr:twoCellAnchor>
    <xdr:from>
      <xdr:col>5</xdr:col>
      <xdr:colOff>361485</xdr:colOff>
      <xdr:row>1</xdr:row>
      <xdr:rowOff>184926</xdr:rowOff>
    </xdr:from>
    <xdr:to>
      <xdr:col>5</xdr:col>
      <xdr:colOff>478573</xdr:colOff>
      <xdr:row>6</xdr:row>
      <xdr:rowOff>13939</xdr:rowOff>
    </xdr:to>
    <xdr:cxnSp macro="">
      <xdr:nvCxnSpPr>
        <xdr:cNvPr id="20" name="Straight Arrow Connector 19">
          <a:extLst>
            <a:ext uri="{FF2B5EF4-FFF2-40B4-BE49-F238E27FC236}">
              <a16:creationId xmlns:a16="http://schemas.microsoft.com/office/drawing/2014/main" id="{56980AD8-0E6D-4826-B5BC-1D5CC3A38A27}"/>
            </a:ext>
          </a:extLst>
        </xdr:cNvPr>
        <xdr:cNvCxnSpPr/>
      </xdr:nvCxnSpPr>
      <xdr:spPr>
        <a:xfrm flipH="1" flipV="1">
          <a:off x="4896314" y="375426"/>
          <a:ext cx="117088" cy="781513"/>
        </a:xfrm>
        <a:prstGeom prst="straightConnector1">
          <a:avLst/>
        </a:prstGeom>
        <a:ln w="12700">
          <a:solidFill>
            <a:schemeClr val="tx1"/>
          </a:solidFill>
          <a:tailEnd type="stealth"/>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111511</xdr:colOff>
      <xdr:row>4</xdr:row>
      <xdr:rowOff>0</xdr:rowOff>
    </xdr:from>
    <xdr:to>
      <xdr:col>5</xdr:col>
      <xdr:colOff>735053</xdr:colOff>
      <xdr:row>7</xdr:row>
      <xdr:rowOff>149612</xdr:rowOff>
    </xdr:to>
    <xdr:sp macro="" textlink="">
      <xdr:nvSpPr>
        <xdr:cNvPr id="19" name="Rectangle 18">
          <a:extLst>
            <a:ext uri="{FF2B5EF4-FFF2-40B4-BE49-F238E27FC236}">
              <a16:creationId xmlns:a16="http://schemas.microsoft.com/office/drawing/2014/main" id="{D6B88D3A-F29B-484E-AE26-1E96841A36EC}"/>
            </a:ext>
          </a:extLst>
        </xdr:cNvPr>
        <xdr:cNvSpPr/>
      </xdr:nvSpPr>
      <xdr:spPr>
        <a:xfrm>
          <a:off x="4646340" y="762000"/>
          <a:ext cx="623542" cy="721112"/>
        </a:xfrm>
        <a:prstGeom prst="rect">
          <a:avLst/>
        </a:prstGeom>
        <a:solidFill>
          <a:schemeClr val="bg1"/>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000" b="1" baseline="0">
              <a:solidFill>
                <a:schemeClr val="tx1"/>
              </a:solidFill>
            </a:rPr>
            <a:t>Formula Input Labels = Red Fill</a:t>
          </a:r>
        </a:p>
      </xdr:txBody>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124812</xdr:colOff>
      <xdr:row>7</xdr:row>
      <xdr:rowOff>19708</xdr:rowOff>
    </xdr:from>
    <xdr:to>
      <xdr:col>7</xdr:col>
      <xdr:colOff>486104</xdr:colOff>
      <xdr:row>12</xdr:row>
      <xdr:rowOff>179914</xdr:rowOff>
    </xdr:to>
    <xdr:pic>
      <xdr:nvPicPr>
        <xdr:cNvPr id="3" name="Picture 2">
          <a:extLst>
            <a:ext uri="{FF2B5EF4-FFF2-40B4-BE49-F238E27FC236}">
              <a16:creationId xmlns:a16="http://schemas.microsoft.com/office/drawing/2014/main" id="{83B76FBF-F35B-4F63-BF24-45B40D72C9AE}"/>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011622" y="1543708"/>
          <a:ext cx="3080844" cy="111270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xdr:from>
      <xdr:col>2</xdr:col>
      <xdr:colOff>43544</xdr:colOff>
      <xdr:row>11</xdr:row>
      <xdr:rowOff>0</xdr:rowOff>
    </xdr:from>
    <xdr:to>
      <xdr:col>2</xdr:col>
      <xdr:colOff>386443</xdr:colOff>
      <xdr:row>14</xdr:row>
      <xdr:rowOff>5442</xdr:rowOff>
    </xdr:to>
    <xdr:cxnSp macro="">
      <xdr:nvCxnSpPr>
        <xdr:cNvPr id="3" name="Straight Arrow Connector 2">
          <a:extLst>
            <a:ext uri="{FF2B5EF4-FFF2-40B4-BE49-F238E27FC236}">
              <a16:creationId xmlns:a16="http://schemas.microsoft.com/office/drawing/2014/main" id="{DD915B42-80B2-4D81-B987-09BD839AF7DE}"/>
            </a:ext>
          </a:extLst>
        </xdr:cNvPr>
        <xdr:cNvCxnSpPr>
          <a:stCxn id="4" idx="2"/>
        </xdr:cNvCxnSpPr>
      </xdr:nvCxnSpPr>
      <xdr:spPr>
        <a:xfrm flipH="1">
          <a:off x="1213758" y="2095500"/>
          <a:ext cx="342899" cy="576942"/>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315688</xdr:colOff>
      <xdr:row>11</xdr:row>
      <xdr:rowOff>0</xdr:rowOff>
    </xdr:from>
    <xdr:to>
      <xdr:col>2</xdr:col>
      <xdr:colOff>386443</xdr:colOff>
      <xdr:row>14</xdr:row>
      <xdr:rowOff>5442</xdr:rowOff>
    </xdr:to>
    <xdr:cxnSp macro="">
      <xdr:nvCxnSpPr>
        <xdr:cNvPr id="5" name="Straight Arrow Connector 4">
          <a:extLst>
            <a:ext uri="{FF2B5EF4-FFF2-40B4-BE49-F238E27FC236}">
              <a16:creationId xmlns:a16="http://schemas.microsoft.com/office/drawing/2014/main" id="{8D1CA050-8030-4AD6-AA10-5229C0178E1D}"/>
            </a:ext>
          </a:extLst>
        </xdr:cNvPr>
        <xdr:cNvCxnSpPr>
          <a:stCxn id="4" idx="2"/>
        </xdr:cNvCxnSpPr>
      </xdr:nvCxnSpPr>
      <xdr:spPr>
        <a:xfrm flipH="1">
          <a:off x="1485902" y="2095500"/>
          <a:ext cx="70755" cy="576942"/>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386443</xdr:colOff>
      <xdr:row>11</xdr:row>
      <xdr:rowOff>0</xdr:rowOff>
    </xdr:from>
    <xdr:to>
      <xdr:col>3</xdr:col>
      <xdr:colOff>48987</xdr:colOff>
      <xdr:row>13</xdr:row>
      <xdr:rowOff>190499</xdr:rowOff>
    </xdr:to>
    <xdr:cxnSp macro="">
      <xdr:nvCxnSpPr>
        <xdr:cNvPr id="6" name="Straight Arrow Connector 5">
          <a:extLst>
            <a:ext uri="{FF2B5EF4-FFF2-40B4-BE49-F238E27FC236}">
              <a16:creationId xmlns:a16="http://schemas.microsoft.com/office/drawing/2014/main" id="{B47AEDA8-EF30-468B-A261-687264C791E9}"/>
            </a:ext>
          </a:extLst>
        </xdr:cNvPr>
        <xdr:cNvCxnSpPr>
          <a:stCxn id="4" idx="2"/>
        </xdr:cNvCxnSpPr>
      </xdr:nvCxnSpPr>
      <xdr:spPr>
        <a:xfrm>
          <a:off x="1556657" y="2095500"/>
          <a:ext cx="185059" cy="571499"/>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337457</xdr:colOff>
      <xdr:row>8</xdr:row>
      <xdr:rowOff>54429</xdr:rowOff>
    </xdr:from>
    <xdr:to>
      <xdr:col>3</xdr:col>
      <xdr:colOff>408214</xdr:colOff>
      <xdr:row>11</xdr:row>
      <xdr:rowOff>0</xdr:rowOff>
    </xdr:to>
    <xdr:sp macro="" textlink="">
      <xdr:nvSpPr>
        <xdr:cNvPr id="4" name="Rectangle 3">
          <a:extLst>
            <a:ext uri="{FF2B5EF4-FFF2-40B4-BE49-F238E27FC236}">
              <a16:creationId xmlns:a16="http://schemas.microsoft.com/office/drawing/2014/main" id="{120B01AA-92DB-4968-900E-244A0008D7F5}"/>
            </a:ext>
          </a:extLst>
        </xdr:cNvPr>
        <xdr:cNvSpPr/>
      </xdr:nvSpPr>
      <xdr:spPr>
        <a:xfrm>
          <a:off x="1012371" y="1578429"/>
          <a:ext cx="1088572" cy="517071"/>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3 Excel Tables on 3 Sheets.</a:t>
          </a:r>
        </a:p>
      </xdr:txBody>
    </xdr:sp>
    <xdr:clientData/>
  </xdr:twoCellAnchor>
  <xdr:twoCellAnchor>
    <xdr:from>
      <xdr:col>3</xdr:col>
      <xdr:colOff>141517</xdr:colOff>
      <xdr:row>11</xdr:row>
      <xdr:rowOff>46266</xdr:rowOff>
    </xdr:from>
    <xdr:to>
      <xdr:col>3</xdr:col>
      <xdr:colOff>506185</xdr:colOff>
      <xdr:row>14</xdr:row>
      <xdr:rowOff>10885</xdr:rowOff>
    </xdr:to>
    <xdr:cxnSp macro="">
      <xdr:nvCxnSpPr>
        <xdr:cNvPr id="13" name="Straight Arrow Connector 12">
          <a:extLst>
            <a:ext uri="{FF2B5EF4-FFF2-40B4-BE49-F238E27FC236}">
              <a16:creationId xmlns:a16="http://schemas.microsoft.com/office/drawing/2014/main" id="{6B72898C-876A-4ACB-819F-763C261261E2}"/>
            </a:ext>
          </a:extLst>
        </xdr:cNvPr>
        <xdr:cNvCxnSpPr>
          <a:stCxn id="12" idx="1"/>
        </xdr:cNvCxnSpPr>
      </xdr:nvCxnSpPr>
      <xdr:spPr>
        <a:xfrm flipH="1">
          <a:off x="1834246" y="2141766"/>
          <a:ext cx="364668" cy="536119"/>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506185</xdr:colOff>
      <xdr:row>9</xdr:row>
      <xdr:rowOff>97973</xdr:rowOff>
    </xdr:from>
    <xdr:to>
      <xdr:col>5</xdr:col>
      <xdr:colOff>489856</xdr:colOff>
      <xdr:row>12</xdr:row>
      <xdr:rowOff>185059</xdr:rowOff>
    </xdr:to>
    <xdr:sp macro="" textlink="">
      <xdr:nvSpPr>
        <xdr:cNvPr id="12" name="Rectangle 11">
          <a:extLst>
            <a:ext uri="{FF2B5EF4-FFF2-40B4-BE49-F238E27FC236}">
              <a16:creationId xmlns:a16="http://schemas.microsoft.com/office/drawing/2014/main" id="{28D73310-2BFD-4BA9-98BA-9391AC57110F}"/>
            </a:ext>
          </a:extLst>
        </xdr:cNvPr>
        <xdr:cNvSpPr/>
      </xdr:nvSpPr>
      <xdr:spPr>
        <a:xfrm>
          <a:off x="2198914" y="1812473"/>
          <a:ext cx="1202871" cy="658586"/>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The Excel Table on Sheet T(3) can be seen here.</a:t>
          </a:r>
        </a:p>
      </xdr:txBody>
    </xdr:sp>
    <xdr:clientData/>
  </xdr:twoCellAnchor>
</xdr:wsDr>
</file>

<file path=xl/drawings/drawing5.xml><?xml version="1.0" encoding="utf-8"?>
<xdr:wsDr xmlns:xdr="http://schemas.openxmlformats.org/drawingml/2006/spreadsheetDrawing" xmlns:a="http://schemas.openxmlformats.org/drawingml/2006/main">
  <xdr:twoCellAnchor>
    <xdr:from>
      <xdr:col>2</xdr:col>
      <xdr:colOff>43544</xdr:colOff>
      <xdr:row>11</xdr:row>
      <xdr:rowOff>0</xdr:rowOff>
    </xdr:from>
    <xdr:to>
      <xdr:col>2</xdr:col>
      <xdr:colOff>386443</xdr:colOff>
      <xdr:row>14</xdr:row>
      <xdr:rowOff>5442</xdr:rowOff>
    </xdr:to>
    <xdr:cxnSp macro="">
      <xdr:nvCxnSpPr>
        <xdr:cNvPr id="2" name="Straight Arrow Connector 1">
          <a:extLst>
            <a:ext uri="{FF2B5EF4-FFF2-40B4-BE49-F238E27FC236}">
              <a16:creationId xmlns:a16="http://schemas.microsoft.com/office/drawing/2014/main" id="{3A310512-9557-4438-9152-90B9E5EA5F04}"/>
            </a:ext>
          </a:extLst>
        </xdr:cNvPr>
        <xdr:cNvCxnSpPr>
          <a:stCxn id="5" idx="2"/>
        </xdr:cNvCxnSpPr>
      </xdr:nvCxnSpPr>
      <xdr:spPr>
        <a:xfrm flipH="1">
          <a:off x="1215119" y="2095500"/>
          <a:ext cx="342899" cy="576942"/>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315688</xdr:colOff>
      <xdr:row>11</xdr:row>
      <xdr:rowOff>0</xdr:rowOff>
    </xdr:from>
    <xdr:to>
      <xdr:col>2</xdr:col>
      <xdr:colOff>386443</xdr:colOff>
      <xdr:row>14</xdr:row>
      <xdr:rowOff>5442</xdr:rowOff>
    </xdr:to>
    <xdr:cxnSp macro="">
      <xdr:nvCxnSpPr>
        <xdr:cNvPr id="3" name="Straight Arrow Connector 2">
          <a:extLst>
            <a:ext uri="{FF2B5EF4-FFF2-40B4-BE49-F238E27FC236}">
              <a16:creationId xmlns:a16="http://schemas.microsoft.com/office/drawing/2014/main" id="{A9E22B73-AF0E-4B9D-A302-2537FA9C4B5C}"/>
            </a:ext>
          </a:extLst>
        </xdr:cNvPr>
        <xdr:cNvCxnSpPr>
          <a:stCxn id="5" idx="2"/>
        </xdr:cNvCxnSpPr>
      </xdr:nvCxnSpPr>
      <xdr:spPr>
        <a:xfrm flipH="1">
          <a:off x="1487263" y="2095500"/>
          <a:ext cx="70755" cy="576942"/>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386443</xdr:colOff>
      <xdr:row>11</xdr:row>
      <xdr:rowOff>0</xdr:rowOff>
    </xdr:from>
    <xdr:to>
      <xdr:col>3</xdr:col>
      <xdr:colOff>48987</xdr:colOff>
      <xdr:row>13</xdr:row>
      <xdr:rowOff>190499</xdr:rowOff>
    </xdr:to>
    <xdr:cxnSp macro="">
      <xdr:nvCxnSpPr>
        <xdr:cNvPr id="4" name="Straight Arrow Connector 3">
          <a:extLst>
            <a:ext uri="{FF2B5EF4-FFF2-40B4-BE49-F238E27FC236}">
              <a16:creationId xmlns:a16="http://schemas.microsoft.com/office/drawing/2014/main" id="{C9FD9FB8-942A-434A-944F-BFF34A70264B}"/>
            </a:ext>
          </a:extLst>
        </xdr:cNvPr>
        <xdr:cNvCxnSpPr>
          <a:stCxn id="5" idx="2"/>
        </xdr:cNvCxnSpPr>
      </xdr:nvCxnSpPr>
      <xdr:spPr>
        <a:xfrm>
          <a:off x="1558018" y="2095500"/>
          <a:ext cx="186419" cy="571499"/>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337457</xdr:colOff>
      <xdr:row>8</xdr:row>
      <xdr:rowOff>54429</xdr:rowOff>
    </xdr:from>
    <xdr:to>
      <xdr:col>3</xdr:col>
      <xdr:colOff>408214</xdr:colOff>
      <xdr:row>11</xdr:row>
      <xdr:rowOff>0</xdr:rowOff>
    </xdr:to>
    <xdr:sp macro="" textlink="">
      <xdr:nvSpPr>
        <xdr:cNvPr id="5" name="Rectangle 4">
          <a:extLst>
            <a:ext uri="{FF2B5EF4-FFF2-40B4-BE49-F238E27FC236}">
              <a16:creationId xmlns:a16="http://schemas.microsoft.com/office/drawing/2014/main" id="{2779FD7A-69F3-43C0-ACAB-2B0E7B449D9F}"/>
            </a:ext>
          </a:extLst>
        </xdr:cNvPr>
        <xdr:cNvSpPr/>
      </xdr:nvSpPr>
      <xdr:spPr>
        <a:xfrm>
          <a:off x="1013732" y="1578429"/>
          <a:ext cx="1089932" cy="517071"/>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4 Excel Tables on 4 Sheets.</a:t>
          </a:r>
        </a:p>
      </xdr:txBody>
    </xdr:sp>
    <xdr:clientData/>
  </xdr:twoCellAnchor>
  <xdr:twoCellAnchor>
    <xdr:from>
      <xdr:col>3</xdr:col>
      <xdr:colOff>348345</xdr:colOff>
      <xdr:row>11</xdr:row>
      <xdr:rowOff>65314</xdr:rowOff>
    </xdr:from>
    <xdr:to>
      <xdr:col>4</xdr:col>
      <xdr:colOff>27214</xdr:colOff>
      <xdr:row>13</xdr:row>
      <xdr:rowOff>179614</xdr:rowOff>
    </xdr:to>
    <xdr:cxnSp macro="">
      <xdr:nvCxnSpPr>
        <xdr:cNvPr id="6" name="Straight Arrow Connector 5">
          <a:extLst>
            <a:ext uri="{FF2B5EF4-FFF2-40B4-BE49-F238E27FC236}">
              <a16:creationId xmlns:a16="http://schemas.microsoft.com/office/drawing/2014/main" id="{7EF78838-4953-4D78-86B7-B2F763A1867F}"/>
            </a:ext>
          </a:extLst>
        </xdr:cNvPr>
        <xdr:cNvCxnSpPr/>
      </xdr:nvCxnSpPr>
      <xdr:spPr>
        <a:xfrm flipH="1">
          <a:off x="2041074" y="2160814"/>
          <a:ext cx="288469" cy="495300"/>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3</xdr:col>
      <xdr:colOff>598714</xdr:colOff>
      <xdr:row>9</xdr:row>
      <xdr:rowOff>65316</xdr:rowOff>
    </xdr:from>
    <xdr:to>
      <xdr:col>5</xdr:col>
      <xdr:colOff>413658</xdr:colOff>
      <xdr:row>11</xdr:row>
      <xdr:rowOff>146957</xdr:rowOff>
    </xdr:to>
    <xdr:sp macro="" textlink="">
      <xdr:nvSpPr>
        <xdr:cNvPr id="7" name="Rectangle 6">
          <a:extLst>
            <a:ext uri="{FF2B5EF4-FFF2-40B4-BE49-F238E27FC236}">
              <a16:creationId xmlns:a16="http://schemas.microsoft.com/office/drawing/2014/main" id="{00EB0CC7-403C-4E8C-BD91-246A79BAB377}"/>
            </a:ext>
          </a:extLst>
        </xdr:cNvPr>
        <xdr:cNvSpPr/>
      </xdr:nvSpPr>
      <xdr:spPr>
        <a:xfrm>
          <a:off x="2291443" y="1779816"/>
          <a:ext cx="1034144" cy="462641"/>
        </a:xfrm>
        <a:prstGeom prst="rect">
          <a:avLst/>
        </a:prstGeom>
        <a:solidFill>
          <a:schemeClr val="bg1"/>
        </a:solidFill>
        <a:ln w="12700">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lang="en-US" sz="1100" baseline="0">
              <a:solidFill>
                <a:schemeClr val="tx1"/>
              </a:solidFill>
            </a:rPr>
            <a:t>New T(4) Excel Table added</a:t>
          </a:r>
        </a:p>
      </xdr:txBody>
    </xdr:sp>
    <xdr:clientData/>
  </xdr:twoCellAnchor>
  <xdr:twoCellAnchor>
    <xdr:from>
      <xdr:col>2</xdr:col>
      <xdr:colOff>387804</xdr:colOff>
      <xdr:row>11</xdr:row>
      <xdr:rowOff>0</xdr:rowOff>
    </xdr:from>
    <xdr:to>
      <xdr:col>3</xdr:col>
      <xdr:colOff>277585</xdr:colOff>
      <xdr:row>13</xdr:row>
      <xdr:rowOff>174171</xdr:rowOff>
    </xdr:to>
    <xdr:cxnSp macro="">
      <xdr:nvCxnSpPr>
        <xdr:cNvPr id="9" name="Straight Arrow Connector 8">
          <a:extLst>
            <a:ext uri="{FF2B5EF4-FFF2-40B4-BE49-F238E27FC236}">
              <a16:creationId xmlns:a16="http://schemas.microsoft.com/office/drawing/2014/main" id="{0726B1B3-E5EC-4D19-A336-503EEBD94A51}"/>
            </a:ext>
          </a:extLst>
        </xdr:cNvPr>
        <xdr:cNvCxnSpPr/>
      </xdr:nvCxnSpPr>
      <xdr:spPr>
        <a:xfrm>
          <a:off x="1558018" y="2095500"/>
          <a:ext cx="412296" cy="555171"/>
        </a:xfrm>
        <a:prstGeom prst="straightConnector1">
          <a:avLst/>
        </a:prstGeom>
        <a:ln w="25400">
          <a:solidFill>
            <a:srgbClr val="FF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381000</xdr:colOff>
      <xdr:row>4</xdr:row>
      <xdr:rowOff>60135</xdr:rowOff>
    </xdr:from>
    <xdr:to>
      <xdr:col>7</xdr:col>
      <xdr:colOff>449580</xdr:colOff>
      <xdr:row>14</xdr:row>
      <xdr:rowOff>46827</xdr:rowOff>
    </xdr:to>
    <xdr:pic>
      <xdr:nvPicPr>
        <xdr:cNvPr id="3" name="Picture 2">
          <a:extLst>
            <a:ext uri="{FF2B5EF4-FFF2-40B4-BE49-F238E27FC236}">
              <a16:creationId xmlns:a16="http://schemas.microsoft.com/office/drawing/2014/main" id="{7736D316-7482-4A4D-8E1A-16103154F91F}"/>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381000" y="822135"/>
          <a:ext cx="4202430" cy="1891692"/>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3</xdr:col>
      <xdr:colOff>421172</xdr:colOff>
      <xdr:row>0</xdr:row>
      <xdr:rowOff>130038</xdr:rowOff>
    </xdr:from>
    <xdr:to>
      <xdr:col>4</xdr:col>
      <xdr:colOff>331305</xdr:colOff>
      <xdr:row>11</xdr:row>
      <xdr:rowOff>33132</xdr:rowOff>
    </xdr:to>
    <mc:AlternateContent xmlns:mc="http://schemas.openxmlformats.org/markup-compatibility/2006" xmlns:a14="http://schemas.microsoft.com/office/drawing/2010/main">
      <mc:Choice Requires="a14">
        <xdr:graphicFrame macro="">
          <xdr:nvGraphicFramePr>
            <xdr:cNvPr id="2" name="Category">
              <a:extLst>
                <a:ext uri="{FF2B5EF4-FFF2-40B4-BE49-F238E27FC236}">
                  <a16:creationId xmlns:a16="http://schemas.microsoft.com/office/drawing/2014/main" id="{AC8406C6-4BDE-4FCB-959C-DF47E8899125}"/>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3618259" y="130038"/>
              <a:ext cx="1541807" cy="1998594"/>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8.xml><?xml version="1.0" encoding="utf-8"?>
<xdr:wsDr xmlns:xdr="http://schemas.openxmlformats.org/drawingml/2006/spreadsheetDrawing" xmlns:a="http://schemas.openxmlformats.org/drawingml/2006/main">
  <xdr:twoCellAnchor editAs="oneCell">
    <xdr:from>
      <xdr:col>2</xdr:col>
      <xdr:colOff>134472</xdr:colOff>
      <xdr:row>38</xdr:row>
      <xdr:rowOff>44823</xdr:rowOff>
    </xdr:from>
    <xdr:to>
      <xdr:col>16</xdr:col>
      <xdr:colOff>333376</xdr:colOff>
      <xdr:row>40</xdr:row>
      <xdr:rowOff>82923</xdr:rowOff>
    </xdr:to>
    <xdr:pic>
      <xdr:nvPicPr>
        <xdr:cNvPr id="3" name="Picture 2">
          <a:extLst>
            <a:ext uri="{FF2B5EF4-FFF2-40B4-BE49-F238E27FC236}">
              <a16:creationId xmlns:a16="http://schemas.microsoft.com/office/drawing/2014/main" id="{F426A9CA-154E-49AA-88CD-0A04BC7F69A8}"/>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24001" y="7283823"/>
          <a:ext cx="7762875" cy="419100"/>
        </a:xfrm>
        <a:prstGeom prst="rect">
          <a:avLst/>
        </a:prstGeom>
      </xdr:spPr>
    </xdr:pic>
    <xdr:clientData/>
  </xdr:twoCellAnchor>
  <xdr:twoCellAnchor editAs="oneCell">
    <xdr:from>
      <xdr:col>18</xdr:col>
      <xdr:colOff>486176</xdr:colOff>
      <xdr:row>30</xdr:row>
      <xdr:rowOff>116383</xdr:rowOff>
    </xdr:from>
    <xdr:to>
      <xdr:col>28</xdr:col>
      <xdr:colOff>337138</xdr:colOff>
      <xdr:row>43</xdr:row>
      <xdr:rowOff>183058</xdr:rowOff>
    </xdr:to>
    <xdr:pic>
      <xdr:nvPicPr>
        <xdr:cNvPr id="5" name="Picture 4">
          <a:extLst>
            <a:ext uri="{FF2B5EF4-FFF2-40B4-BE49-F238E27FC236}">
              <a16:creationId xmlns:a16="http://schemas.microsoft.com/office/drawing/2014/main" id="{E798A249-8872-492A-9025-3A6F7853744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0705941" y="5831383"/>
          <a:ext cx="5924550" cy="2543175"/>
        </a:xfrm>
        <a:prstGeom prst="rect">
          <a:avLst/>
        </a:prstGeom>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0</xdr:col>
      <xdr:colOff>91027</xdr:colOff>
      <xdr:row>3</xdr:row>
      <xdr:rowOff>80294</xdr:rowOff>
    </xdr:from>
    <xdr:to>
      <xdr:col>4</xdr:col>
      <xdr:colOff>95917</xdr:colOff>
      <xdr:row>10</xdr:row>
      <xdr:rowOff>20054</xdr:rowOff>
    </xdr:to>
    <xdr:pic>
      <xdr:nvPicPr>
        <xdr:cNvPr id="3" name="Picture 2">
          <a:extLst>
            <a:ext uri="{FF2B5EF4-FFF2-40B4-BE49-F238E27FC236}">
              <a16:creationId xmlns:a16="http://schemas.microsoft.com/office/drawing/2014/main" id="{BE6CCB28-4CB4-4081-BB73-7CBB6AEC5D8B}"/>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027" y="651794"/>
          <a:ext cx="2371101" cy="1273260"/>
        </a:xfrm>
        <a:prstGeom prst="rect">
          <a:avLst/>
        </a:prstGeom>
      </xdr:spPr>
    </xdr:pic>
    <xdr:clientData/>
  </xdr:twoCellAnchor>
  <xdr:twoCellAnchor editAs="oneCell">
    <xdr:from>
      <xdr:col>4</xdr:col>
      <xdr:colOff>175856</xdr:colOff>
      <xdr:row>3</xdr:row>
      <xdr:rowOff>55145</xdr:rowOff>
    </xdr:from>
    <xdr:to>
      <xdr:col>8</xdr:col>
      <xdr:colOff>481263</xdr:colOff>
      <xdr:row>10</xdr:row>
      <xdr:rowOff>57454</xdr:rowOff>
    </xdr:to>
    <xdr:pic>
      <xdr:nvPicPr>
        <xdr:cNvPr id="5" name="Picture 4">
          <a:extLst>
            <a:ext uri="{FF2B5EF4-FFF2-40B4-BE49-F238E27FC236}">
              <a16:creationId xmlns:a16="http://schemas.microsoft.com/office/drawing/2014/main" id="{E08F4AF0-F42F-4CDF-B383-B4669D28F171}"/>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2542067" y="626645"/>
          <a:ext cx="2671617" cy="1335809"/>
        </a:xfrm>
        <a:prstGeom prst="rect">
          <a:avLst/>
        </a:prstGeom>
      </xdr:spPr>
    </xdr:pic>
    <xdr:clientData/>
  </xdr:twoCellAnchor>
  <xdr:twoCellAnchor editAs="oneCell">
    <xdr:from>
      <xdr:col>8</xdr:col>
      <xdr:colOff>581528</xdr:colOff>
      <xdr:row>3</xdr:row>
      <xdr:rowOff>61567</xdr:rowOff>
    </xdr:from>
    <xdr:to>
      <xdr:col>13</xdr:col>
      <xdr:colOff>441158</xdr:colOff>
      <xdr:row>10</xdr:row>
      <xdr:rowOff>150803</xdr:rowOff>
    </xdr:to>
    <xdr:pic>
      <xdr:nvPicPr>
        <xdr:cNvPr id="7" name="Picture 6">
          <a:extLst>
            <a:ext uri="{FF2B5EF4-FFF2-40B4-BE49-F238E27FC236}">
              <a16:creationId xmlns:a16="http://schemas.microsoft.com/office/drawing/2014/main" id="{7F77E17B-3E8C-48DA-9DEF-9C63EF174725}"/>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5313949" y="633067"/>
          <a:ext cx="2817393" cy="1422736"/>
        </a:xfrm>
        <a:prstGeom prst="rect">
          <a:avLst/>
        </a:prstGeom>
      </xdr:spPr>
    </xdr:pic>
    <xdr:clientData/>
  </xdr:twoCellAnchor>
</xdr:wsDr>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rvin, Michael" refreshedDate="43987.678783449075" createdVersion="6" refreshedVersion="6" minRefreshableVersion="3" recordCount="0" supportSubquery="1" supportAdvancedDrill="1" xr:uid="{6D695836-FF0D-42CC-A09A-E0FE703635E2}">
  <cacheSource type="external" connectionId="4"/>
  <cacheFields count="4">
    <cacheField name="[fTransactions].[Product].[Product]" caption="Product" numFmtId="0" hierarchy="8" level="1">
      <sharedItems count="7">
        <s v="Alpine"/>
        <s v="Aspen"/>
        <s v="Bellen"/>
        <s v="Carlota"/>
        <s v="Darnell Tri Fly"/>
        <s v="Fun Fly"/>
        <s v="Sunshine"/>
      </sharedItems>
    </cacheField>
    <cacheField name="[Measures].[Net Sales ($)]" caption="Net Sales ($)" numFmtId="0" hierarchy="13" level="32767"/>
    <cacheField name="[Measures].[Cost of Goods Sold ($)]" caption="Cost of Goods Sold ($)" numFmtId="0" hierarchy="14" level="32767"/>
    <cacheField name="[fTransactions].[Category].[Category]" caption="Category" numFmtId="0" hierarchy="9" level="1">
      <sharedItems containsSemiMixedTypes="0" containsNonDate="0" containsString="0"/>
    </cacheField>
  </cacheFields>
  <cacheHierarchies count="22">
    <cacheHierarchy uniqueName="[dDate].[Date]" caption="Date" attribute="1" time="1" keyAttribute="1" defaultMemberUniqueName="[dDate].[Date].[All]" allUniqueName="[dDate].[Date].[All]" dimensionUniqueName="[dDate]" displayFolder="" count="0" memberValueDatatype="7" unbalanced="0"/>
    <cacheHierarchy uniqueName="[dDate].[Month]" caption="Month" attribute="1" time="1" defaultMemberUniqueName="[dDate].[Month].[All]" allUniqueName="[dDate].[Month].[All]" dimensionUniqueName="[dDate]" displayFolder="" count="0" memberValueDatatype="130" unbalanced="0"/>
    <cacheHierarchy uniqueName="[dProduct].[Product]" caption="Product" attribute="1" defaultMemberUniqueName="[dProduct].[Product].[All]" allUniqueName="[dProduct].[Product].[All]" dimensionUniqueName="[dProduct]" displayFolder="" count="0" memberValueDatatype="130" unbalanced="0"/>
    <cacheHierarchy uniqueName="[fProdSales].[Date]" caption="Date" attribute="1" time="1" defaultMemberUniqueName="[fProdSales].[Date].[All]" allUniqueName="[fProdSales].[Date].[All]" dimensionUniqueName="[fProdSales]" displayFolder="" count="0" memberValueDatatype="7" unbalanced="0"/>
    <cacheHierarchy uniqueName="[fProdSales].[Product]" caption="Product" attribute="1" defaultMemberUniqueName="[fProdSales].[Product].[All]" allUniqueName="[fProdSales].[Product].[All]" dimensionUniqueName="[fProdSales]" displayFolder="" count="0" memberValueDatatype="130" unbalanced="0"/>
    <cacheHierarchy uniqueName="[fProdSales].[Sales Rep]" caption="Sales Rep" attribute="1" defaultMemberUniqueName="[fProdSales].[Sales Rep].[All]" allUniqueName="[fProdSales].[Sales Rep].[All]" dimensionUniqueName="[fProdSales]" displayFolder="" count="0" memberValueDatatype="130" unbalanced="0"/>
    <cacheHierarchy uniqueName="[fProdSales].[Sales]" caption="Sales" attribute="1" defaultMemberUniqueName="[fProdSales].[Sales].[All]" allUniqueName="[fProdSales].[Sales].[All]" dimensionUniqueName="[fProdSales]" displayFolder="" count="0" memberValueDatatype="20" unbalanced="0"/>
    <cacheHierarchy uniqueName="[fTransactions].[Website]" caption="Website" attribute="1" defaultMemberUniqueName="[fTransactions].[Website].[All]" allUniqueName="[fTransactions].[Website].[All]" dimensionUniqueName="[fTransactions]" displayFolder="" count="0" memberValueDatatype="130" unbalanced="0"/>
    <cacheHierarchy uniqueName="[fTransactions].[Product]" caption="Product" attribute="1" defaultMemberUniqueName="[fTransactions].[Product].[All]" allUniqueName="[fTransactions].[Product].[All]" dimensionUniqueName="[fTransactions]" displayFolder="" count="2" memberValueDatatype="130" unbalanced="0">
      <fieldsUsage count="2">
        <fieldUsage x="-1"/>
        <fieldUsage x="0"/>
      </fieldsUsage>
    </cacheHierarchy>
    <cacheHierarchy uniqueName="[fTransactions].[Category]" caption="Category" attribute="1" defaultMemberUniqueName="[fTransactions].[Category].[All]" allUniqueName="[fTransactions].[Category].[All]" dimensionUniqueName="[fTransactions]" displayFolder="" count="2" memberValueDatatype="130" unbalanced="0">
      <fieldsUsage count="2">
        <fieldUsage x="-1"/>
        <fieldUsage x="3"/>
      </fieldsUsage>
    </cacheHierarchy>
    <cacheHierarchy uniqueName="[fTransactions].[Cost of Goods Sold]" caption="Cost of Goods Sold" attribute="1" defaultMemberUniqueName="[fTransactions].[Cost of Goods Sold].[All]" allUniqueName="[fTransactions].[Cost of Goods Sold].[All]" dimensionUniqueName="[fTransactions]" displayFolder="" count="0" memberValueDatatype="5" unbalanced="0"/>
    <cacheHierarchy uniqueName="[fTransactions].[Net Sales]" caption="Net Sales" attribute="1" defaultMemberUniqueName="[fTransactions].[Net Sales].[All]" allUniqueName="[fTransactions].[Net Sales].[All]" dimensionUniqueName="[fTransactions]" displayFolder="" count="0" memberValueDatatype="5" unbalanced="0"/>
    <cacheHierarchy uniqueName="[dDate].[MonthNum]" caption="MonthNum" attribute="1" time="1" defaultMemberUniqueName="[dDate].[MonthNum].[All]" allUniqueName="[dDate].[MonthNum].[All]" dimensionUniqueName="[dDate]" displayFolder="" count="0" memberValueDatatype="20" unbalanced="0" hidden="1"/>
    <cacheHierarchy uniqueName="[Measures].[Net Sales ($)]" caption="Net Sales ($)" measure="1" displayFolder="" measureGroup="fTransactions" count="0" oneField="1">
      <fieldsUsage count="1">
        <fieldUsage x="1"/>
      </fieldsUsage>
    </cacheHierarchy>
    <cacheHierarchy uniqueName="[Measures].[Cost of Goods Sold ($)]" caption="Cost of Goods Sold ($)" measure="1" displayFolder="" measureGroup="fTransactions" count="0" oneField="1">
      <fieldsUsage count="1">
        <fieldUsage x="2"/>
      </fieldsUsage>
    </cacheHierarchy>
    <cacheHierarchy uniqueName="[Measures].[Total Sales]" caption="Total Sales" measure="1" displayFolder="" measureGroup="fProdSales" count="0"/>
    <cacheHierarchy uniqueName="[Measures].[Ave. Daily Sales]" caption="Ave. Daily Sales" measure="1" displayFolder="" measureGroup="fProdSales" count="0"/>
    <cacheHierarchy uniqueName="[Measures].[__XL_Count fTransactions]" caption="__XL_Count fTransactions" measure="1" displayFolder="" measureGroup="fTransactions" count="0" hidden="1"/>
    <cacheHierarchy uniqueName="[Measures].[__XL_Count fProdSales]" caption="__XL_Count fProdSales" measure="1" displayFolder="" measureGroup="fProdSales" count="0" hidden="1"/>
    <cacheHierarchy uniqueName="[Measures].[__XL_Count dProduct]" caption="__XL_Count dProduct" measure="1" displayFolder="" measureGroup="dProduct" count="0" hidden="1"/>
    <cacheHierarchy uniqueName="[Measures].[__XL_Count Calendar]" caption="__XL_Count Calendar" measure="1" displayFolder="" measureGroup="dDate" count="0" hidden="1"/>
    <cacheHierarchy uniqueName="[Measures].[__No measures defined]" caption="__No measures defined" measure="1" displayFolder="" count="0" hidden="1"/>
  </cacheHierarchies>
  <kpis count="0"/>
  <dimensions count="5">
    <dimension name="dDate" uniqueName="[dDate]" caption="dDate"/>
    <dimension name="dProduct" uniqueName="[dProduct]" caption="dProduct"/>
    <dimension name="fProdSales" uniqueName="[fProdSales]" caption="fProdSales"/>
    <dimension name="fTransactions" uniqueName="[fTransactions]" caption="fTransactions"/>
    <dimension measure="1" name="Measures" uniqueName="[Measures]" caption="Measures"/>
  </dimensions>
  <measureGroups count="4">
    <measureGroup name="dDate" caption="dDate"/>
    <measureGroup name="dProduct" caption="dProduct"/>
    <measureGroup name="fProdSales" caption="fProdSales"/>
    <measureGroup name="fTransactions" caption="fTransactions"/>
  </measureGroups>
  <maps count="6">
    <map measureGroup="0" dimension="0"/>
    <map measureGroup="1" dimension="1"/>
    <map measureGroup="2" dimension="0"/>
    <map measureGroup="2"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irvin, Michael" refreshedDate="43987.678790625003" createdVersion="6" refreshedVersion="6" minRefreshableVersion="3" recordCount="8" xr:uid="{E4C3047C-82C1-4B18-A795-2E94B9C936C2}">
  <cacheSource type="worksheet">
    <worksheetSource ref="F5:H13" sheet="Ch01(25)"/>
  </cacheSource>
  <cacheFields count="4">
    <cacheField name="Day" numFmtId="166">
      <sharedItems containsSemiMixedTypes="0" containsNonDate="0" containsDate="1" containsString="0" minDate="2020-01-01T00:00:00" maxDate="2020-02-03T00:00:00" count="4">
        <d v="2020-01-01T00:00:00"/>
        <d v="2020-01-02T00:00:00"/>
        <d v="2020-02-01T00:00:00"/>
        <d v="2020-02-02T00:00:00"/>
      </sharedItems>
      <fieldGroup par="3" base="0">
        <rangePr groupBy="days" startDate="2020-01-01T00:00:00" endDate="2020-02-03T00:00:00"/>
        <groupItems count="368">
          <s v="&lt;1/1/20"/>
          <s v="1-Jan"/>
          <s v="2-Jan"/>
          <s v="3-Jan"/>
          <s v="4-Jan"/>
          <s v="5-Jan"/>
          <s v="6-Jan"/>
          <s v="7-Jan"/>
          <s v="8-Jan"/>
          <s v="9-Jan"/>
          <s v="10-Jan"/>
          <s v="11-Jan"/>
          <s v="12-Jan"/>
          <s v="13-Jan"/>
          <s v="14-Jan"/>
          <s v="15-Jan"/>
          <s v="16-Jan"/>
          <s v="17-Jan"/>
          <s v="18-Jan"/>
          <s v="19-Jan"/>
          <s v="20-Jan"/>
          <s v="21-Jan"/>
          <s v="22-Jan"/>
          <s v="23-Jan"/>
          <s v="24-Jan"/>
          <s v="25-Jan"/>
          <s v="26-Jan"/>
          <s v="27-Jan"/>
          <s v="28-Jan"/>
          <s v="29-Jan"/>
          <s v="30-Jan"/>
          <s v="31-Jan"/>
          <s v="1-Feb"/>
          <s v="2-Feb"/>
          <s v="3-Feb"/>
          <s v="4-Feb"/>
          <s v="5-Feb"/>
          <s v="6-Feb"/>
          <s v="7-Feb"/>
          <s v="8-Feb"/>
          <s v="9-Feb"/>
          <s v="10-Feb"/>
          <s v="11-Feb"/>
          <s v="12-Feb"/>
          <s v="13-Feb"/>
          <s v="14-Feb"/>
          <s v="15-Feb"/>
          <s v="16-Feb"/>
          <s v="17-Feb"/>
          <s v="18-Feb"/>
          <s v="19-Feb"/>
          <s v="20-Feb"/>
          <s v="21-Feb"/>
          <s v="22-Feb"/>
          <s v="23-Feb"/>
          <s v="24-Feb"/>
          <s v="25-Feb"/>
          <s v="26-Feb"/>
          <s v="27-Feb"/>
          <s v="28-Feb"/>
          <s v="29-Feb"/>
          <s v="1-Mar"/>
          <s v="2-Mar"/>
          <s v="3-Mar"/>
          <s v="4-Mar"/>
          <s v="5-Mar"/>
          <s v="6-Mar"/>
          <s v="7-Mar"/>
          <s v="8-Mar"/>
          <s v="9-Mar"/>
          <s v="10-Mar"/>
          <s v="11-Mar"/>
          <s v="12-Mar"/>
          <s v="13-Mar"/>
          <s v="14-Mar"/>
          <s v="15-Mar"/>
          <s v="16-Mar"/>
          <s v="17-Mar"/>
          <s v="18-Mar"/>
          <s v="19-Mar"/>
          <s v="20-Mar"/>
          <s v="21-Mar"/>
          <s v="22-Mar"/>
          <s v="23-Mar"/>
          <s v="24-Mar"/>
          <s v="25-Mar"/>
          <s v="26-Mar"/>
          <s v="27-Mar"/>
          <s v="28-Mar"/>
          <s v="29-Mar"/>
          <s v="30-Mar"/>
          <s v="31-Mar"/>
          <s v="1-Apr"/>
          <s v="2-Apr"/>
          <s v="3-Apr"/>
          <s v="4-Apr"/>
          <s v="5-Apr"/>
          <s v="6-Apr"/>
          <s v="7-Apr"/>
          <s v="8-Apr"/>
          <s v="9-Apr"/>
          <s v="10-Apr"/>
          <s v="11-Apr"/>
          <s v="12-Apr"/>
          <s v="13-Apr"/>
          <s v="14-Apr"/>
          <s v="15-Apr"/>
          <s v="16-Apr"/>
          <s v="17-Apr"/>
          <s v="18-Apr"/>
          <s v="19-Apr"/>
          <s v="20-Apr"/>
          <s v="21-Apr"/>
          <s v="22-Apr"/>
          <s v="23-Apr"/>
          <s v="24-Apr"/>
          <s v="25-Apr"/>
          <s v="26-Apr"/>
          <s v="27-Apr"/>
          <s v="28-Apr"/>
          <s v="29-Apr"/>
          <s v="30-Apr"/>
          <s v="1-May"/>
          <s v="2-May"/>
          <s v="3-May"/>
          <s v="4-May"/>
          <s v="5-May"/>
          <s v="6-May"/>
          <s v="7-May"/>
          <s v="8-May"/>
          <s v="9-May"/>
          <s v="10-May"/>
          <s v="11-May"/>
          <s v="12-May"/>
          <s v="13-May"/>
          <s v="14-May"/>
          <s v="15-May"/>
          <s v="16-May"/>
          <s v="17-May"/>
          <s v="18-May"/>
          <s v="19-May"/>
          <s v="20-May"/>
          <s v="21-May"/>
          <s v="22-May"/>
          <s v="23-May"/>
          <s v="24-May"/>
          <s v="25-May"/>
          <s v="26-May"/>
          <s v="27-May"/>
          <s v="28-May"/>
          <s v="29-May"/>
          <s v="30-May"/>
          <s v="31-May"/>
          <s v="1-Jun"/>
          <s v="2-Jun"/>
          <s v="3-Jun"/>
          <s v="4-Jun"/>
          <s v="5-Jun"/>
          <s v="6-Jun"/>
          <s v="7-Jun"/>
          <s v="8-Jun"/>
          <s v="9-Jun"/>
          <s v="10-Jun"/>
          <s v="11-Jun"/>
          <s v="12-Jun"/>
          <s v="13-Jun"/>
          <s v="14-Jun"/>
          <s v="15-Jun"/>
          <s v="16-Jun"/>
          <s v="17-Jun"/>
          <s v="18-Jun"/>
          <s v="19-Jun"/>
          <s v="20-Jun"/>
          <s v="21-Jun"/>
          <s v="22-Jun"/>
          <s v="23-Jun"/>
          <s v="24-Jun"/>
          <s v="25-Jun"/>
          <s v="26-Jun"/>
          <s v="27-Jun"/>
          <s v="28-Jun"/>
          <s v="29-Jun"/>
          <s v="30-Jun"/>
          <s v="1-Jul"/>
          <s v="2-Jul"/>
          <s v="3-Jul"/>
          <s v="4-Jul"/>
          <s v="5-Jul"/>
          <s v="6-Jul"/>
          <s v="7-Jul"/>
          <s v="8-Jul"/>
          <s v="9-Jul"/>
          <s v="10-Jul"/>
          <s v="11-Jul"/>
          <s v="12-Jul"/>
          <s v="13-Jul"/>
          <s v="14-Jul"/>
          <s v="15-Jul"/>
          <s v="16-Jul"/>
          <s v="17-Jul"/>
          <s v="18-Jul"/>
          <s v="19-Jul"/>
          <s v="20-Jul"/>
          <s v="21-Jul"/>
          <s v="22-Jul"/>
          <s v="23-Jul"/>
          <s v="24-Jul"/>
          <s v="25-Jul"/>
          <s v="26-Jul"/>
          <s v="27-Jul"/>
          <s v="28-Jul"/>
          <s v="29-Jul"/>
          <s v="30-Jul"/>
          <s v="31-Jul"/>
          <s v="1-Aug"/>
          <s v="2-Aug"/>
          <s v="3-Aug"/>
          <s v="4-Aug"/>
          <s v="5-Aug"/>
          <s v="6-Aug"/>
          <s v="7-Aug"/>
          <s v="8-Aug"/>
          <s v="9-Aug"/>
          <s v="10-Aug"/>
          <s v="11-Aug"/>
          <s v="12-Aug"/>
          <s v="13-Aug"/>
          <s v="14-Aug"/>
          <s v="15-Aug"/>
          <s v="16-Aug"/>
          <s v="17-Aug"/>
          <s v="18-Aug"/>
          <s v="19-Aug"/>
          <s v="20-Aug"/>
          <s v="21-Aug"/>
          <s v="22-Aug"/>
          <s v="23-Aug"/>
          <s v="24-Aug"/>
          <s v="25-Aug"/>
          <s v="26-Aug"/>
          <s v="27-Aug"/>
          <s v="28-Aug"/>
          <s v="29-Aug"/>
          <s v="30-Aug"/>
          <s v="31-Aug"/>
          <s v="1-Sep"/>
          <s v="2-Sep"/>
          <s v="3-Sep"/>
          <s v="4-Sep"/>
          <s v="5-Sep"/>
          <s v="6-Sep"/>
          <s v="7-Sep"/>
          <s v="8-Sep"/>
          <s v="9-Sep"/>
          <s v="10-Sep"/>
          <s v="11-Sep"/>
          <s v="12-Sep"/>
          <s v="13-Sep"/>
          <s v="14-Sep"/>
          <s v="15-Sep"/>
          <s v="16-Sep"/>
          <s v="17-Sep"/>
          <s v="18-Sep"/>
          <s v="19-Sep"/>
          <s v="20-Sep"/>
          <s v="21-Sep"/>
          <s v="22-Sep"/>
          <s v="23-Sep"/>
          <s v="24-Sep"/>
          <s v="25-Sep"/>
          <s v="26-Sep"/>
          <s v="27-Sep"/>
          <s v="28-Sep"/>
          <s v="29-Sep"/>
          <s v="30-Sep"/>
          <s v="1-Oct"/>
          <s v="2-Oct"/>
          <s v="3-Oct"/>
          <s v="4-Oct"/>
          <s v="5-Oct"/>
          <s v="6-Oct"/>
          <s v="7-Oct"/>
          <s v="8-Oct"/>
          <s v="9-Oct"/>
          <s v="10-Oct"/>
          <s v="11-Oct"/>
          <s v="12-Oct"/>
          <s v="13-Oct"/>
          <s v="14-Oct"/>
          <s v="15-Oct"/>
          <s v="16-Oct"/>
          <s v="17-Oct"/>
          <s v="18-Oct"/>
          <s v="19-Oct"/>
          <s v="20-Oct"/>
          <s v="21-Oct"/>
          <s v="22-Oct"/>
          <s v="23-Oct"/>
          <s v="24-Oct"/>
          <s v="25-Oct"/>
          <s v="26-Oct"/>
          <s v="27-Oct"/>
          <s v="28-Oct"/>
          <s v="29-Oct"/>
          <s v="30-Oct"/>
          <s v="31-Oct"/>
          <s v="1-Nov"/>
          <s v="2-Nov"/>
          <s v="3-Nov"/>
          <s v="4-Nov"/>
          <s v="5-Nov"/>
          <s v="6-Nov"/>
          <s v="7-Nov"/>
          <s v="8-Nov"/>
          <s v="9-Nov"/>
          <s v="10-Nov"/>
          <s v="11-Nov"/>
          <s v="12-Nov"/>
          <s v="13-Nov"/>
          <s v="14-Nov"/>
          <s v="15-Nov"/>
          <s v="16-Nov"/>
          <s v="17-Nov"/>
          <s v="18-Nov"/>
          <s v="19-Nov"/>
          <s v="20-Nov"/>
          <s v="21-Nov"/>
          <s v="22-Nov"/>
          <s v="23-Nov"/>
          <s v="24-Nov"/>
          <s v="25-Nov"/>
          <s v="26-Nov"/>
          <s v="27-Nov"/>
          <s v="28-Nov"/>
          <s v="29-Nov"/>
          <s v="30-Nov"/>
          <s v="1-Dec"/>
          <s v="2-Dec"/>
          <s v="3-Dec"/>
          <s v="4-Dec"/>
          <s v="5-Dec"/>
          <s v="6-Dec"/>
          <s v="7-Dec"/>
          <s v="8-Dec"/>
          <s v="9-Dec"/>
          <s v="10-Dec"/>
          <s v="11-Dec"/>
          <s v="12-Dec"/>
          <s v="13-Dec"/>
          <s v="14-Dec"/>
          <s v="15-Dec"/>
          <s v="16-Dec"/>
          <s v="17-Dec"/>
          <s v="18-Dec"/>
          <s v="19-Dec"/>
          <s v="20-Dec"/>
          <s v="21-Dec"/>
          <s v="22-Dec"/>
          <s v="23-Dec"/>
          <s v="24-Dec"/>
          <s v="25-Dec"/>
          <s v="26-Dec"/>
          <s v="27-Dec"/>
          <s v="28-Dec"/>
          <s v="29-Dec"/>
          <s v="30-Dec"/>
          <s v="31-Dec"/>
          <s v="&gt;2/3/20"/>
        </groupItems>
      </fieldGroup>
    </cacheField>
    <cacheField name="Product" numFmtId="0">
      <sharedItems count="2">
        <s v="Carlota"/>
        <s v="Quad"/>
      </sharedItems>
    </cacheField>
    <cacheField name="Daily Sales Total ($)" numFmtId="3">
      <sharedItems containsSemiMixedTypes="0" containsString="0" containsNumber="1" containsInteger="1" minValue="130" maxValue="670"/>
    </cacheField>
    <cacheField name="Months" numFmtId="0" databaseField="0">
      <fieldGroup base="0">
        <rangePr groupBy="months" startDate="2020-01-01T00:00:00" endDate="2020-02-03T00:00:00"/>
        <groupItems count="14">
          <s v="&lt;1/1/20"/>
          <s v="Jan"/>
          <s v="Feb"/>
          <s v="Mar"/>
          <s v="Apr"/>
          <s v="May"/>
          <s v="Jun"/>
          <s v="Jul"/>
          <s v="Aug"/>
          <s v="Sep"/>
          <s v="Oct"/>
          <s v="Nov"/>
          <s v="Dec"/>
          <s v="&gt;2/3/20"/>
        </groupItems>
      </fieldGroup>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Girvin, Michael" refreshedDate="43987.678791203703" backgroundQuery="1" createdVersion="6" refreshedVersion="6" minRefreshableVersion="3" recordCount="44" xr:uid="{B6001BC4-582B-426B-A4FB-F45991F66AA8}">
  <cacheSource type="external" connectionId="2"/>
  <cacheFields count="2">
    <cacheField name="Product" numFmtId="0">
      <sharedItems count="3">
        <s v="Quad"/>
        <s v="Carlota"/>
        <s v="Sunshine"/>
      </sharedItems>
    </cacheField>
    <cacheField name="Sales" numFmtId="0">
      <sharedItems containsSemiMixedTypes="0" containsString="0" containsNumber="1" minValue="25" maxValue="552.70000000000005"/>
    </cacheField>
  </cacheFields>
  <extLst>
    <ext xmlns:x14="http://schemas.microsoft.com/office/spreadsheetml/2009/9/main" uri="{725AE2AE-9491-48be-B2B4-4EB974FC3084}">
      <x14:pivotCacheDefinition/>
    </ext>
  </extLst>
</pivotCacheDefinition>
</file>

<file path=xl/pivotCache/pivotCacheDefinition4.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rvin, Michael" refreshedDate="43987.687101041665" createdVersion="6" refreshedVersion="6" minRefreshableVersion="3" recordCount="0" supportSubquery="1" supportAdvancedDrill="1" xr:uid="{8EB02546-5A43-4308-A7AA-84CD2D321F89}">
  <cacheSource type="external" connectionId="4"/>
  <cacheFields count="3">
    <cacheField name="[dProduct].[Product].[Product]" caption="Product" numFmtId="0" hierarchy="2" level="1">
      <sharedItems count="2">
        <s v="Carlota"/>
        <s v="Quad"/>
      </sharedItems>
    </cacheField>
    <cacheField name="[Measures].[Ave. Daily Sales]" caption="Ave. Daily Sales" numFmtId="0" hierarchy="16" level="32767"/>
    <cacheField name="[dDate].[Month].[Month]" caption="Month" numFmtId="0" hierarchy="1" level="1">
      <sharedItems count="2">
        <s v="Jan"/>
        <s v="Feb"/>
      </sharedItems>
    </cacheField>
  </cacheFields>
  <cacheHierarchies count="22">
    <cacheHierarchy uniqueName="[dDate].[Date]" caption="Date" attribute="1" time="1" keyAttribute="1" defaultMemberUniqueName="[dDate].[Date].[All]" allUniqueName="[dDate].[Date].[All]" dimensionUniqueName="[dDate]" displayFolder="" count="0" memberValueDatatype="7" unbalanced="0"/>
    <cacheHierarchy uniqueName="[dDate].[Month]" caption="Month" attribute="1" time="1" defaultMemberUniqueName="[dDate].[Month].[All]" allUniqueName="[dDate].[Month].[All]" dimensionUniqueName="[dDate]" displayFolder="" count="2" memberValueDatatype="130" unbalanced="0">
      <fieldsUsage count="2">
        <fieldUsage x="-1"/>
        <fieldUsage x="2"/>
      </fieldsUsage>
    </cacheHierarchy>
    <cacheHierarchy uniqueName="[dProduct].[Product]" caption="Product" attribute="1" defaultMemberUniqueName="[dProduct].[Product].[All]" allUniqueName="[dProduct].[Product].[All]" dimensionUniqueName="[dProduct]" displayFolder="" count="2" memberValueDatatype="130" unbalanced="0">
      <fieldsUsage count="2">
        <fieldUsage x="-1"/>
        <fieldUsage x="0"/>
      </fieldsUsage>
    </cacheHierarchy>
    <cacheHierarchy uniqueName="[fProdSales].[Date]" caption="Date" attribute="1" time="1" defaultMemberUniqueName="[fProdSales].[Date].[All]" allUniqueName="[fProdSales].[Date].[All]" dimensionUniqueName="[fProdSales]" displayFolder="" count="0" memberValueDatatype="7" unbalanced="0"/>
    <cacheHierarchy uniqueName="[fProdSales].[Sales Rep]" caption="Sales Rep" attribute="1" defaultMemberUniqueName="[fProdSales].[Sales Rep].[All]" allUniqueName="[fProdSales].[Sales Rep].[All]" dimensionUniqueName="[fProdSales]" displayFolder="" count="0" memberValueDatatype="130" unbalanced="0"/>
    <cacheHierarchy uniqueName="[fProdSales].[Product]" caption="Product" attribute="1" defaultMemberUniqueName="[fProdSales].[Product].[All]" allUniqueName="[fProdSales].[Product].[All]" dimensionUniqueName="[fProdSales]" displayFolder="" count="0" memberValueDatatype="130" unbalanced="0"/>
    <cacheHierarchy uniqueName="[fProdSales].[Sales]" caption="Sales" attribute="1" defaultMemberUniqueName="[fProdSales].[Sales].[All]" allUniqueName="[fProdSales].[Sales].[All]" dimensionUniqueName="[fProdSales]" displayFolder="" count="0" memberValueDatatype="20" unbalanced="0"/>
    <cacheHierarchy uniqueName="[fTransactions].[Website]" caption="Website" attribute="1" defaultMemberUniqueName="[fTransactions].[Website].[All]" allUniqueName="[fTransactions].[Website].[All]" dimensionUniqueName="[fTransactions]" displayFolder="" count="0" memberValueDatatype="130" unbalanced="0"/>
    <cacheHierarchy uniqueName="[fTransactions].[Product]" caption="Product" attribute="1" defaultMemberUniqueName="[fTransactions].[Product].[All]" allUniqueName="[fTransactions].[Product].[All]" dimensionUniqueName="[fTransactions]" displayFolder="" count="0" memberValueDatatype="130" unbalanced="0"/>
    <cacheHierarchy uniqueName="[fTransactions].[Category]" caption="Category" attribute="1" defaultMemberUniqueName="[fTransactions].[Category].[All]" allUniqueName="[fTransactions].[Category].[All]" dimensionUniqueName="[fTransactions]" displayFolder="" count="0" memberValueDatatype="130" unbalanced="0"/>
    <cacheHierarchy uniqueName="[fTransactions].[Cost of Goods Sold]" caption="Cost of Goods Sold" attribute="1" defaultMemberUniqueName="[fTransactions].[Cost of Goods Sold].[All]" allUniqueName="[fTransactions].[Cost of Goods Sold].[All]" dimensionUniqueName="[fTransactions]" displayFolder="" count="0" memberValueDatatype="5" unbalanced="0"/>
    <cacheHierarchy uniqueName="[fTransactions].[Net Sales]" caption="Net Sales" attribute="1" defaultMemberUniqueName="[fTransactions].[Net Sales].[All]" allUniqueName="[fTransactions].[Net Sales].[All]" dimensionUniqueName="[fTransactions]" displayFolder="" count="0" memberValueDatatype="5" unbalanced="0"/>
    <cacheHierarchy uniqueName="[dDate].[MonthNum]" caption="MonthNum" attribute="1" time="1" defaultMemberUniqueName="[dDate].[MonthNum].[All]" allUniqueName="[dDate].[MonthNum].[All]" dimensionUniqueName="[dDate]" displayFolder="" count="0" memberValueDatatype="20" unbalanced="0" hidden="1"/>
    <cacheHierarchy uniqueName="[Measures].[Net Sales ($)]" caption="Net Sales ($)" measure="1" displayFolder="" measureGroup="fTransactions" count="0"/>
    <cacheHierarchy uniqueName="[Measures].[Cost of Goods Sold ($)]" caption="Cost of Goods Sold ($)" measure="1" displayFolder="" measureGroup="fTransactions" count="0"/>
    <cacheHierarchy uniqueName="[Measures].[Total Sales]" caption="Total Sales" measure="1" displayFolder="" measureGroup="fProdSales" count="0"/>
    <cacheHierarchy uniqueName="[Measures].[Ave. Daily Sales]" caption="Ave. Daily Sales" measure="1" displayFolder="" measureGroup="fProdSales" count="0" oneField="1">
      <fieldsUsage count="1">
        <fieldUsage x="1"/>
      </fieldsUsage>
    </cacheHierarchy>
    <cacheHierarchy uniqueName="[Measures].[__XL_Count fTransactions]" caption="__XL_Count fTransactions" measure="1" displayFolder="" measureGroup="fTransactions" count="0" hidden="1"/>
    <cacheHierarchy uniqueName="[Measures].[__XL_Count fProdSales]" caption="__XL_Count fProdSales" measure="1" displayFolder="" measureGroup="fProdSales" count="0" hidden="1"/>
    <cacheHierarchy uniqueName="[Measures].[__XL_Count dProduct]" caption="__XL_Count dProduct" measure="1" displayFolder="" measureGroup="dProduct" count="0" hidden="1"/>
    <cacheHierarchy uniqueName="[Measures].[__XL_Count Calendar]" caption="__XL_Count Calendar" measure="1" displayFolder="" measureGroup="dDate" count="0" hidden="1"/>
    <cacheHierarchy uniqueName="[Measures].[__No measures defined]" caption="__No measures defined" measure="1" displayFolder="" count="0" hidden="1"/>
  </cacheHierarchies>
  <kpis count="0"/>
  <dimensions count="5">
    <dimension name="dDate" uniqueName="[dDate]" caption="dDate"/>
    <dimension name="dProduct" uniqueName="[dProduct]" caption="dProduct"/>
    <dimension name="fProdSales" uniqueName="[fProdSales]" caption="fProdSales"/>
    <dimension name="fTransactions" uniqueName="[fTransactions]" caption="fTransactions"/>
    <dimension measure="1" name="Measures" uniqueName="[Measures]" caption="Measures"/>
  </dimensions>
  <measureGroups count="4">
    <measureGroup name="dDate" caption="dDate"/>
    <measureGroup name="dProduct" caption="dProduct"/>
    <measureGroup name="fProdSales" caption="fProdSales"/>
    <measureGroup name="fTransactions" caption="fTransactions"/>
  </measureGroups>
  <maps count="6">
    <map measureGroup="0" dimension="0"/>
    <map measureGroup="1" dimension="1"/>
    <map measureGroup="2" dimension="0"/>
    <map measureGroup="2"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rvin, Michael" refreshedDate="43987.68710185185" createdVersion="6" refreshedVersion="6" minRefreshableVersion="3" recordCount="0" supportSubquery="1" supportAdvancedDrill="1" xr:uid="{8B4E81F1-F99A-4344-9DAC-5368E6316C82}">
  <cacheSource type="external" connectionId="4"/>
  <cacheFields count="3">
    <cacheField name="[Measures].[Ave. Daily Sales]" caption="Ave. Daily Sales" numFmtId="0" hierarchy="16" level="32767"/>
    <cacheField name="[dDate].[Month].[Month]" caption="Month" numFmtId="0" hierarchy="1" level="1">
      <sharedItems count="2">
        <s v="Jan"/>
        <s v="Feb"/>
      </sharedItems>
    </cacheField>
    <cacheField name="[fProdSales].[Sales Rep].[Sales Rep]" caption="Sales Rep" numFmtId="0" hierarchy="4" level="1">
      <sharedItems count="2">
        <s v="Chantel"/>
        <s v="Floyd"/>
      </sharedItems>
    </cacheField>
  </cacheFields>
  <cacheHierarchies count="22">
    <cacheHierarchy uniqueName="[dDate].[Date]" caption="Date" attribute="1" time="1" keyAttribute="1" defaultMemberUniqueName="[dDate].[Date].[All]" allUniqueName="[dDate].[Date].[All]" dimensionUniqueName="[dDate]" displayFolder="" count="0" memberValueDatatype="7" unbalanced="0"/>
    <cacheHierarchy uniqueName="[dDate].[Month]" caption="Month" attribute="1" time="1" defaultMemberUniqueName="[dDate].[Month].[All]" allUniqueName="[dDate].[Month].[All]" dimensionUniqueName="[dDate]" displayFolder="" count="2" memberValueDatatype="130" unbalanced="0">
      <fieldsUsage count="2">
        <fieldUsage x="-1"/>
        <fieldUsage x="1"/>
      </fieldsUsage>
    </cacheHierarchy>
    <cacheHierarchy uniqueName="[dProduct].[Product]" caption="Product" attribute="1" defaultMemberUniqueName="[dProduct].[Product].[All]" allUniqueName="[dProduct].[Product].[All]" dimensionUniqueName="[dProduct]" displayFolder="" count="0" memberValueDatatype="130" unbalanced="0"/>
    <cacheHierarchy uniqueName="[fProdSales].[Date]" caption="Date" attribute="1" time="1" defaultMemberUniqueName="[fProdSales].[Date].[All]" allUniqueName="[fProdSales].[Date].[All]" dimensionUniqueName="[fProdSales]" displayFolder="" count="0" memberValueDatatype="7" unbalanced="0"/>
    <cacheHierarchy uniqueName="[fProdSales].[Sales Rep]" caption="Sales Rep" attribute="1" defaultMemberUniqueName="[fProdSales].[Sales Rep].[All]" allUniqueName="[fProdSales].[Sales Rep].[All]" dimensionUniqueName="[fProdSales]" displayFolder="" count="2" memberValueDatatype="130" unbalanced="0">
      <fieldsUsage count="2">
        <fieldUsage x="-1"/>
        <fieldUsage x="2"/>
      </fieldsUsage>
    </cacheHierarchy>
    <cacheHierarchy uniqueName="[fProdSales].[Product]" caption="Product" attribute="1" defaultMemberUniqueName="[fProdSales].[Product].[All]" allUniqueName="[fProdSales].[Product].[All]" dimensionUniqueName="[fProdSales]" displayFolder="" count="0" memberValueDatatype="130" unbalanced="0"/>
    <cacheHierarchy uniqueName="[fProdSales].[Sales]" caption="Sales" attribute="1" defaultMemberUniqueName="[fProdSales].[Sales].[All]" allUniqueName="[fProdSales].[Sales].[All]" dimensionUniqueName="[fProdSales]" displayFolder="" count="0" memberValueDatatype="20" unbalanced="0"/>
    <cacheHierarchy uniqueName="[fTransactions].[Website]" caption="Website" attribute="1" defaultMemberUniqueName="[fTransactions].[Website].[All]" allUniqueName="[fTransactions].[Website].[All]" dimensionUniqueName="[fTransactions]" displayFolder="" count="0" memberValueDatatype="130" unbalanced="0"/>
    <cacheHierarchy uniqueName="[fTransactions].[Product]" caption="Product" attribute="1" defaultMemberUniqueName="[fTransactions].[Product].[All]" allUniqueName="[fTransactions].[Product].[All]" dimensionUniqueName="[fTransactions]" displayFolder="" count="0" memberValueDatatype="130" unbalanced="0"/>
    <cacheHierarchy uniqueName="[fTransactions].[Category]" caption="Category" attribute="1" defaultMemberUniqueName="[fTransactions].[Category].[All]" allUniqueName="[fTransactions].[Category].[All]" dimensionUniqueName="[fTransactions]" displayFolder="" count="0" memberValueDatatype="130" unbalanced="0"/>
    <cacheHierarchy uniqueName="[fTransactions].[Cost of Goods Sold]" caption="Cost of Goods Sold" attribute="1" defaultMemberUniqueName="[fTransactions].[Cost of Goods Sold].[All]" allUniqueName="[fTransactions].[Cost of Goods Sold].[All]" dimensionUniqueName="[fTransactions]" displayFolder="" count="0" memberValueDatatype="5" unbalanced="0"/>
    <cacheHierarchy uniqueName="[fTransactions].[Net Sales]" caption="Net Sales" attribute="1" defaultMemberUniqueName="[fTransactions].[Net Sales].[All]" allUniqueName="[fTransactions].[Net Sales].[All]" dimensionUniqueName="[fTransactions]" displayFolder="" count="0" memberValueDatatype="5" unbalanced="0"/>
    <cacheHierarchy uniqueName="[dDate].[MonthNum]" caption="MonthNum" attribute="1" time="1" defaultMemberUniqueName="[dDate].[MonthNum].[All]" allUniqueName="[dDate].[MonthNum].[All]" dimensionUniqueName="[dDate]" displayFolder="" count="0" memberValueDatatype="20" unbalanced="0" hidden="1"/>
    <cacheHierarchy uniqueName="[Measures].[Net Sales ($)]" caption="Net Sales ($)" measure="1" displayFolder="" measureGroup="fTransactions" count="0"/>
    <cacheHierarchy uniqueName="[Measures].[Cost of Goods Sold ($)]" caption="Cost of Goods Sold ($)" measure="1" displayFolder="" measureGroup="fTransactions" count="0"/>
    <cacheHierarchy uniqueName="[Measures].[Total Sales]" caption="Total Sales" measure="1" displayFolder="" measureGroup="fProdSales" count="0"/>
    <cacheHierarchy uniqueName="[Measures].[Ave. Daily Sales]" caption="Ave. Daily Sales" measure="1" displayFolder="" measureGroup="fProdSales" count="0" oneField="1">
      <fieldsUsage count="1">
        <fieldUsage x="0"/>
      </fieldsUsage>
    </cacheHierarchy>
    <cacheHierarchy uniqueName="[Measures].[__XL_Count fTransactions]" caption="__XL_Count fTransactions" measure="1" displayFolder="" measureGroup="fTransactions" count="0" hidden="1"/>
    <cacheHierarchy uniqueName="[Measures].[__XL_Count fProdSales]" caption="__XL_Count fProdSales" measure="1" displayFolder="" measureGroup="fProdSales" count="0" hidden="1"/>
    <cacheHierarchy uniqueName="[Measures].[__XL_Count dProduct]" caption="__XL_Count dProduct" measure="1" displayFolder="" measureGroup="dProduct" count="0" hidden="1"/>
    <cacheHierarchy uniqueName="[Measures].[__XL_Count Calendar]" caption="__XL_Count Calendar" measure="1" displayFolder="" measureGroup="dDate" count="0" hidden="1"/>
    <cacheHierarchy uniqueName="[Measures].[__No measures defined]" caption="__No measures defined" measure="1" displayFolder="" count="0" hidden="1"/>
  </cacheHierarchies>
  <kpis count="0"/>
  <dimensions count="5">
    <dimension name="dDate" uniqueName="[dDate]" caption="dDate"/>
    <dimension name="dProduct" uniqueName="[dProduct]" caption="dProduct"/>
    <dimension name="fProdSales" uniqueName="[fProdSales]" caption="fProdSales"/>
    <dimension name="fTransactions" uniqueName="[fTransactions]" caption="fTransactions"/>
    <dimension measure="1" name="Measures" uniqueName="[Measures]" caption="Measures"/>
  </dimensions>
  <measureGroups count="4">
    <measureGroup name="dDate" caption="dDate"/>
    <measureGroup name="dProduct" caption="dProduct"/>
    <measureGroup name="fProdSales" caption="fProdSales"/>
    <measureGroup name="fTransactions" caption="fTransactions"/>
  </measureGroups>
  <maps count="6">
    <map measureGroup="0" dimension="0"/>
    <map measureGroup="1" dimension="1"/>
    <map measureGroup="2" dimension="0"/>
    <map measureGroup="2" dimension="1"/>
    <map measureGroup="2"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saveData="0" refreshedBy="Girvin, Michael" refreshedDate="43987.678782754629" createdVersion="3" refreshedVersion="6" minRefreshableVersion="3" recordCount="0" supportSubquery="1" supportAdvancedDrill="1" xr:uid="{6648BEAB-D798-4529-B84A-E1525B947337}">
  <cacheSource type="external" connectionId="4">
    <extLst>
      <ext xmlns:x14="http://schemas.microsoft.com/office/spreadsheetml/2009/9/main" uri="{F057638F-6D5F-4e77-A914-E7F072B9BCA8}">
        <x14:sourceConnection name="ThisWorkbookDataModel"/>
      </ext>
    </extLst>
  </cacheSource>
  <cacheFields count="0"/>
  <cacheHierarchies count="22">
    <cacheHierarchy uniqueName="[dDate].[Date]" caption="Date" attribute="1" time="1" keyAttribute="1" defaultMemberUniqueName="[dDate].[Date].[All]" allUniqueName="[dDate].[Date].[All]" dimensionUniqueName="[dDate]" displayFolder="" count="0" memberValueDatatype="7" unbalanced="0"/>
    <cacheHierarchy uniqueName="[dDate].[Month]" caption="Month" attribute="1" time="1" defaultMemberUniqueName="[dDate].[Month].[All]" allUniqueName="[dDate].[Month].[All]" dimensionUniqueName="[dDate]" displayFolder="" count="0" memberValueDatatype="130" unbalanced="0"/>
    <cacheHierarchy uniqueName="[dProduct].[Product]" caption="Product" attribute="1" defaultMemberUniqueName="[dProduct].[Product].[All]" allUniqueName="[dProduct].[Product].[All]" dimensionUniqueName="[dProduct]" displayFolder="" count="0" memberValueDatatype="130" unbalanced="0"/>
    <cacheHierarchy uniqueName="[fProdSales].[Date]" caption="Date" attribute="1" time="1" defaultMemberUniqueName="[fProdSales].[Date].[All]" allUniqueName="[fProdSales].[Date].[All]" dimensionUniqueName="[fProdSales]" displayFolder="" count="0" memberValueDatatype="7" unbalanced="0"/>
    <cacheHierarchy uniqueName="[fProdSales].[Product]" caption="Product" attribute="1" defaultMemberUniqueName="[fProdSales].[Product].[All]" allUniqueName="[fProdSales].[Product].[All]" dimensionUniqueName="[fProdSales]" displayFolder="" count="0" memberValueDatatype="130" unbalanced="0"/>
    <cacheHierarchy uniqueName="[fProdSales].[Sales Rep]" caption="Sales Rep" attribute="1" defaultMemberUniqueName="[fProdSales].[Sales Rep].[All]" allUniqueName="[fProdSales].[Sales Rep].[All]" dimensionUniqueName="[fProdSales]" displayFolder="" count="0" memberValueDatatype="130" unbalanced="0"/>
    <cacheHierarchy uniqueName="[fProdSales].[Sales]" caption="Sales" attribute="1" defaultMemberUniqueName="[fProdSales].[Sales].[All]" allUniqueName="[fProdSales].[Sales].[All]" dimensionUniqueName="[fProdSales]" displayFolder="" count="0" memberValueDatatype="20" unbalanced="0"/>
    <cacheHierarchy uniqueName="[fTransactions].[Website]" caption="Website" attribute="1" defaultMemberUniqueName="[fTransactions].[Website].[All]" allUniqueName="[fTransactions].[Website].[All]" dimensionUniqueName="[fTransactions]" displayFolder="" count="0" memberValueDatatype="130" unbalanced="0"/>
    <cacheHierarchy uniqueName="[fTransactions].[Product]" caption="Product" attribute="1" defaultMemberUniqueName="[fTransactions].[Product].[All]" allUniqueName="[fTransactions].[Product].[All]" dimensionUniqueName="[fTransactions]" displayFolder="" count="0" memberValueDatatype="130" unbalanced="0"/>
    <cacheHierarchy uniqueName="[fTransactions].[Category]" caption="Category" attribute="1" defaultMemberUniqueName="[fTransactions].[Category].[All]" allUniqueName="[fTransactions].[Category].[All]" dimensionUniqueName="[fTransactions]" displayFolder="" count="2" memberValueDatatype="130" unbalanced="0"/>
    <cacheHierarchy uniqueName="[fTransactions].[Cost of Goods Sold]" caption="Cost of Goods Sold" attribute="1" defaultMemberUniqueName="[fTransactions].[Cost of Goods Sold].[All]" allUniqueName="[fTransactions].[Cost of Goods Sold].[All]" dimensionUniqueName="[fTransactions]" displayFolder="" count="0" memberValueDatatype="5" unbalanced="0"/>
    <cacheHierarchy uniqueName="[fTransactions].[Net Sales]" caption="Net Sales" attribute="1" defaultMemberUniqueName="[fTransactions].[Net Sales].[All]" allUniqueName="[fTransactions].[Net Sales].[All]" dimensionUniqueName="[fTransactions]" displayFolder="" count="0" memberValueDatatype="5" unbalanced="0"/>
    <cacheHierarchy uniqueName="[dDate].[MonthNum]" caption="MonthNum" attribute="1" time="1" defaultMemberUniqueName="[dDate].[MonthNum].[All]" allUniqueName="[dDate].[MonthNum].[All]" dimensionUniqueName="[dDate]" displayFolder="" count="0" memberValueDatatype="20" unbalanced="0" hidden="1"/>
    <cacheHierarchy uniqueName="[Measures].[Net Sales ($)]" caption="Net Sales ($)" measure="1" displayFolder="" measureGroup="fTransactions" count="0"/>
    <cacheHierarchy uniqueName="[Measures].[Cost of Goods Sold ($)]" caption="Cost of Goods Sold ($)" measure="1" displayFolder="" measureGroup="fTransactions" count="0"/>
    <cacheHierarchy uniqueName="[Measures].[Total Sales]" caption="Total Sales" measure="1" displayFolder="" measureGroup="fProdSales" count="0"/>
    <cacheHierarchy uniqueName="[Measures].[Ave. Daily Sales]" caption="Ave. Daily Sales" measure="1" displayFolder="" measureGroup="fProdSales" count="0"/>
    <cacheHierarchy uniqueName="[Measures].[__XL_Count fTransactions]" caption="__XL_Count fTransactions" measure="1" displayFolder="" measureGroup="fTransactions" count="0" hidden="1"/>
    <cacheHierarchy uniqueName="[Measures].[__XL_Count fProdSales]" caption="__XL_Count fProdSales" measure="1" displayFolder="" measureGroup="fProdSales" count="0" hidden="1"/>
    <cacheHierarchy uniqueName="[Measures].[__XL_Count dProduct]" caption="__XL_Count dProduct" measure="1" displayFolder="" measureGroup="dProduct" count="0" hidden="1"/>
    <cacheHierarchy uniqueName="[Measures].[__XL_Count Calendar]" caption="__XL_Count Calendar" measure="1" displayFolder="" measureGroup="dDate" count="0" hidden="1"/>
    <cacheHierarchy uniqueName="[Measures].[__No measures defined]" caption="__No measures defined" measure="1" displayFolder="" count="0" hidden="1"/>
  </cacheHierarchies>
  <kpis count="0"/>
  <extLst>
    <ext xmlns:x14="http://schemas.microsoft.com/office/spreadsheetml/2009/9/main" uri="{725AE2AE-9491-48be-B2B4-4EB974FC3084}">
      <x14:pivotCacheDefinition slicerData="1" pivotCacheId="1654021239" supportSubqueryNonVisual="1" supportSubqueryCalcMem="1" supportAddCalcMems="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8">
  <r>
    <x v="0"/>
    <x v="0"/>
    <n v="160"/>
  </r>
  <r>
    <x v="0"/>
    <x v="1"/>
    <n v="200"/>
  </r>
  <r>
    <x v="1"/>
    <x v="0"/>
    <n v="150"/>
  </r>
  <r>
    <x v="1"/>
    <x v="1"/>
    <n v="130"/>
  </r>
  <r>
    <x v="2"/>
    <x v="0"/>
    <n v="670"/>
  </r>
  <r>
    <x v="2"/>
    <x v="1"/>
    <n v="600"/>
  </r>
  <r>
    <x v="3"/>
    <x v="0"/>
    <n v="650"/>
  </r>
  <r>
    <x v="3"/>
    <x v="1"/>
    <n v="6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44">
  <r>
    <x v="0"/>
    <n v="439.5"/>
  </r>
  <r>
    <x v="1"/>
    <n v="221.95"/>
  </r>
  <r>
    <x v="2"/>
    <n v="119.45"/>
  </r>
  <r>
    <x v="0"/>
    <n v="552.70000000000005"/>
  </r>
  <r>
    <x v="1"/>
    <n v="252.9"/>
  </r>
  <r>
    <x v="2"/>
    <n v="127"/>
  </r>
  <r>
    <x v="2"/>
    <n v="274.25"/>
  </r>
  <r>
    <x v="0"/>
    <n v="47.5"/>
  </r>
  <r>
    <x v="1"/>
    <n v="144.30000000000001"/>
  </r>
  <r>
    <x v="0"/>
    <n v="200.5"/>
  </r>
  <r>
    <x v="1"/>
    <n v="121.95"/>
  </r>
  <r>
    <x v="2"/>
    <n v="119.45"/>
  </r>
  <r>
    <x v="0"/>
    <n v="352.7"/>
  </r>
  <r>
    <x v="0"/>
    <n v="252.9"/>
  </r>
  <r>
    <x v="0"/>
    <n v="367"/>
  </r>
  <r>
    <x v="2"/>
    <n v="222.25"/>
  </r>
  <r>
    <x v="2"/>
    <n v="100.5"/>
  </r>
  <r>
    <x v="1"/>
    <n v="145.75"/>
  </r>
  <r>
    <x v="2"/>
    <n v="247.5"/>
  </r>
  <r>
    <x v="1"/>
    <n v="42.3"/>
  </r>
  <r>
    <x v="0"/>
    <n v="200.5"/>
  </r>
  <r>
    <x v="0"/>
    <n v="121.95"/>
  </r>
  <r>
    <x v="0"/>
    <n v="119.45"/>
  </r>
  <r>
    <x v="1"/>
    <n v="352.7"/>
  </r>
  <r>
    <x v="1"/>
    <n v="252.9"/>
  </r>
  <r>
    <x v="1"/>
    <n v="25"/>
  </r>
  <r>
    <x v="1"/>
    <n v="155"/>
  </r>
  <r>
    <x v="2"/>
    <n v="413.8"/>
  </r>
  <r>
    <x v="2"/>
    <n v="223"/>
  </r>
  <r>
    <x v="2"/>
    <n v="436.2"/>
  </r>
  <r>
    <x v="2"/>
    <n v="25.3"/>
  </r>
  <r>
    <x v="2"/>
    <n v="98.75"/>
  </r>
  <r>
    <x v="0"/>
    <n v="282.75"/>
  </r>
  <r>
    <x v="2"/>
    <n v="263.14"/>
  </r>
  <r>
    <x v="0"/>
    <n v="79.27"/>
  </r>
  <r>
    <x v="1"/>
    <n v="267.31"/>
  </r>
  <r>
    <x v="1"/>
    <n v="101.38"/>
  </r>
  <r>
    <x v="1"/>
    <n v="138.02000000000001"/>
  </r>
  <r>
    <x v="1"/>
    <n v="309.88"/>
  </r>
  <r>
    <x v="2"/>
    <n v="174.94"/>
  </r>
  <r>
    <x v="0"/>
    <n v="109.28"/>
  </r>
  <r>
    <x v="0"/>
    <n v="206.19"/>
  </r>
  <r>
    <x v="2"/>
    <n v="146.19"/>
  </r>
  <r>
    <x v="1"/>
    <n v="105.49"/>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C9BF9FA3-E04F-4B67-BF18-0A1FDCFE5110}" name="PivotTable1" cacheId="2"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B5:C9" firstHeaderRow="1" firstDataRow="1" firstDataCol="1"/>
  <pivotFields count="2">
    <pivotField axis="axisRow" compact="0" outline="0" showAll="0">
      <items count="4">
        <item x="1"/>
        <item x="0"/>
        <item x="2"/>
        <item t="default"/>
      </items>
    </pivotField>
    <pivotField dataField="1" compact="0" outline="0" showAll="0"/>
  </pivotFields>
  <rowFields count="1">
    <field x="0"/>
  </rowFields>
  <rowItems count="4">
    <i>
      <x/>
    </i>
    <i>
      <x v="1"/>
    </i>
    <i>
      <x v="2"/>
    </i>
    <i t="grand">
      <x/>
    </i>
  </rowItems>
  <colItems count="1">
    <i/>
  </colItems>
  <dataFields count="1">
    <dataField name="Sales ($)" fld="1" baseField="0" baseItem="0" numFmtId="3"/>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7B8F412-E625-4653-B8BF-9DC31F873F1B}" name="PivotTable2" cacheId="0" applyNumberFormats="0" applyBorderFormats="0" applyFontFormats="0" applyPatternFormats="0" applyAlignmentFormats="0" applyWidthHeightFormats="1" dataCaption="Values" tag="d0d3f8fa-acdb-49fb-92c7-8c379e1ed240" updatedVersion="6" minRefreshableVersion="3" useAutoFormatting="1" itemPrintTitles="1" createdVersion="6" indent="0" compact="0" compactData="0" multipleFieldFilters="0">
  <location ref="A1:C9" firstHeaderRow="0" firstDataRow="1" firstDataCol="1"/>
  <pivotFields count="4">
    <pivotField axis="axisRow" compact="0" allDrilled="1" outline="0" subtotalTop="0" showAll="0" dataSourceSort="1" defaultAttributeDrillState="1">
      <items count="8">
        <item x="0"/>
        <item x="1"/>
        <item x="2"/>
        <item x="3"/>
        <item x="4"/>
        <item x="5"/>
        <item x="6"/>
        <item t="default"/>
      </items>
    </pivotField>
    <pivotField dataField="1" compact="0" outline="0" subtotalTop="0" showAll="0"/>
    <pivotField dataField="1" compact="0" outline="0" subtotalTop="0" showAll="0"/>
    <pivotField compact="0" allDrilled="1" outline="0" subtotalTop="0" showAll="0" dataSourceSort="1" defaultAttributeDrillState="1"/>
  </pivotFields>
  <rowFields count="1">
    <field x="0"/>
  </rowFields>
  <rowItems count="8">
    <i>
      <x/>
    </i>
    <i>
      <x v="1"/>
    </i>
    <i>
      <x v="2"/>
    </i>
    <i>
      <x v="3"/>
    </i>
    <i>
      <x v="4"/>
    </i>
    <i>
      <x v="5"/>
    </i>
    <i>
      <x v="6"/>
    </i>
    <i t="grand">
      <x/>
    </i>
  </rowItems>
  <colFields count="1">
    <field x="-2"/>
  </colFields>
  <colItems count="2">
    <i>
      <x/>
    </i>
    <i i="1">
      <x v="1"/>
    </i>
  </colItems>
  <dataFields count="2">
    <dataField fld="1" subtotal="count" baseField="0" baseItem="0"/>
    <dataField fld="2" subtotal="count" baseField="0" baseItem="0"/>
  </dataFields>
  <pivotHierarchies count="22">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members count="1" level="1">
        <member name="[fTransactions].[Category].&amp;[Beginner]"/>
      </members>
    </pivotHierarchy>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1">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Transactions]"/>
      </x15:pivotTableUISettings>
    </ext>
    <ext xmlns:xpdl="http://schemas.microsoft.com/office/spreadsheetml/2016/pivotdefaultlayout" uri="{747A6164-185A-40DC-8AA5-F01512510D54}">
      <xpdl:pivotTableDefinition16 SubtotalsOnTopDefault="0"/>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83069459-A5F7-4195-866B-A8DA019DB4DB}" name="PivotTable4" cacheId="1"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J5:L12" firstHeaderRow="1" firstDataRow="1" firstDataCol="2"/>
  <pivotFields count="4">
    <pivotField compact="0" numFmtId="166" outline="0" showAll="0">
      <items count="36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t="default"/>
      </items>
    </pivotField>
    <pivotField axis="axisRow" compact="0" outline="0" showAll="0">
      <items count="3">
        <item x="0"/>
        <item x="1"/>
        <item t="default"/>
      </items>
    </pivotField>
    <pivotField dataField="1" compact="0" numFmtId="3" outline="0" showAll="0"/>
    <pivotField axis="axisRow" compact="0" outline="0" subtotalTop="0" showAll="0">
      <items count="15">
        <item sd="0" x="0"/>
        <item x="1"/>
        <item x="2"/>
        <item sd="0" x="3"/>
        <item sd="0" x="4"/>
        <item sd="0" x="5"/>
        <item sd="0" x="6"/>
        <item sd="0" x="7"/>
        <item sd="0" x="8"/>
        <item sd="0" x="9"/>
        <item sd="0" x="10"/>
        <item sd="0" x="11"/>
        <item sd="0" x="12"/>
        <item sd="0" x="13"/>
        <item t="default" sd="0"/>
      </items>
    </pivotField>
  </pivotFields>
  <rowFields count="2">
    <field x="3"/>
    <field x="1"/>
  </rowFields>
  <rowItems count="7">
    <i>
      <x v="1"/>
      <x/>
    </i>
    <i r="1">
      <x v="1"/>
    </i>
    <i t="default">
      <x v="1"/>
    </i>
    <i>
      <x v="2"/>
      <x/>
    </i>
    <i r="1">
      <x v="1"/>
    </i>
    <i t="default">
      <x v="2"/>
    </i>
    <i t="grand">
      <x/>
    </i>
  </rowItems>
  <colItems count="1">
    <i/>
  </colItems>
  <dataFields count="1">
    <dataField name="Ave. Daily Sales" fld="2" subtotal="average" baseField="1" baseItem="0"/>
  </dataFields>
  <formats count="1">
    <format dxfId="13">
      <pivotArea dataOnly="0" labelOnly="1" outline="0" axis="axisValues"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SubtotalsOnTopDefault="0"/>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D18C40E2-80A2-41FE-B9A4-D504C7BEF015}" name="PivotTable5" cacheId="3" applyNumberFormats="0" applyBorderFormats="0" applyFontFormats="0" applyPatternFormats="0" applyAlignmentFormats="0" applyWidthHeightFormats="1" dataCaption="Values" tag="b96a84a6-62f7-46f6-9ad1-d0768227ab5c" updatedVersion="6" minRefreshableVersion="3" useAutoFormatting="1" itemPrintTitles="1" createdVersion="6" indent="0" compact="0" compactData="0" multipleFieldFilters="0">
  <location ref="J5:L12" firstHeaderRow="1" firstDataRow="1" firstDataCol="2"/>
  <pivotFields count="3">
    <pivotField axis="axisRow" compact="0" allDrilled="1" outline="0" subtotalTop="0" showAll="0" dataSourceSort="1" defaultAttributeDrillState="1">
      <items count="3">
        <item x="0"/>
        <item x="1"/>
        <item t="default"/>
      </items>
    </pivotField>
    <pivotField dataField="1" compact="0" outline="0" subtotalTop="0" showAll="0"/>
    <pivotField axis="axisRow" compact="0" allDrilled="1" outline="0" subtotalTop="0" showAll="0" dataSourceSort="1" defaultAttributeDrillState="1">
      <items count="3">
        <item x="0"/>
        <item x="1"/>
        <item t="default"/>
      </items>
    </pivotField>
  </pivotFields>
  <rowFields count="2">
    <field x="2"/>
    <field x="0"/>
  </rowFields>
  <rowItems count="7">
    <i>
      <x/>
      <x/>
    </i>
    <i r="1">
      <x v="1"/>
    </i>
    <i t="default">
      <x/>
    </i>
    <i>
      <x v="1"/>
      <x/>
    </i>
    <i r="1">
      <x v="1"/>
    </i>
    <i t="default">
      <x v="1"/>
    </i>
    <i t="grand">
      <x/>
    </i>
  </rowItems>
  <colItems count="1">
    <i/>
  </colItems>
  <dataFields count="1">
    <dataField fld="1" subtotal="count" baseField="0" baseItem="0"/>
  </dataFields>
  <pivotHierarchies count="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dProduct]"/>
        <x15:activeTabTopLevelEntity name="[fProdSales]"/>
        <x15:activeTabTopLevelEntity name="[dDate]"/>
      </x15:pivotTableUISettings>
    </ext>
    <ext xmlns:xpdl="http://schemas.microsoft.com/office/spreadsheetml/2016/pivotdefaultlayout" uri="{747A6164-185A-40DC-8AA5-F01512510D54}">
      <xpdl:pivotTableDefinition16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62C57D7B-897A-454B-ACAE-524E865FD50A}" name="PivotTable1" cacheId="4" applyNumberFormats="0" applyBorderFormats="0" applyFontFormats="0" applyPatternFormats="0" applyAlignmentFormats="0" applyWidthHeightFormats="1" dataCaption="Values" tag="b96a84a6-62f7-46f6-9ad1-d0768227ab5c" updatedVersion="6" minRefreshableVersion="3" useAutoFormatting="1" itemPrintTitles="1" createdVersion="6" indent="0" compact="0" compactData="0" multipleFieldFilters="0">
  <location ref="J15:L22" firstHeaderRow="1" firstDataRow="1" firstDataCol="2"/>
  <pivotFields count="3">
    <pivotField dataField="1" compact="0" outline="0" subtotalTop="0" showAll="0">
      <extLst>
        <ext xmlns:x14="http://schemas.microsoft.com/office/spreadsheetml/2009/9/main" uri="{2946ED86-A175-432a-8AC1-64E0C546D7DE}">
          <x14:pivotField fillDownLabels="1"/>
        </ext>
      </extLst>
    </pivotField>
    <pivotField axis="axisRow" compact="0" allDrilled="1" outline="0" subtotalTop="0" showAll="0" dataSourceSort="1" defaultAttributeDrillState="1">
      <items count="3">
        <item x="0"/>
        <item x="1"/>
        <item t="default"/>
      </items>
      <extLst>
        <ext xmlns:x14="http://schemas.microsoft.com/office/spreadsheetml/2009/9/main" uri="{2946ED86-A175-432a-8AC1-64E0C546D7DE}">
          <x14:pivotField fillDownLabels="1"/>
        </ext>
      </extLst>
    </pivotField>
    <pivotField axis="axisRow" compact="0" allDrilled="1" outline="0" subtotalTop="0" showAll="0" dataSourceSort="1" defaultAttributeDrillState="1">
      <items count="3">
        <item x="0"/>
        <item x="1"/>
        <item t="default"/>
      </items>
      <extLst>
        <ext xmlns:x14="http://schemas.microsoft.com/office/spreadsheetml/2009/9/main" uri="{2946ED86-A175-432a-8AC1-64E0C546D7DE}">
          <x14:pivotField fillDownLabels="1"/>
        </ext>
      </extLst>
    </pivotField>
  </pivotFields>
  <rowFields count="2">
    <field x="1"/>
    <field x="2"/>
  </rowFields>
  <rowItems count="7">
    <i>
      <x/>
      <x/>
    </i>
    <i r="1">
      <x v="1"/>
    </i>
    <i t="default">
      <x/>
    </i>
    <i>
      <x v="1"/>
      <x/>
    </i>
    <i r="1">
      <x v="1"/>
    </i>
    <i t="default">
      <x v="1"/>
    </i>
    <i t="grand">
      <x/>
    </i>
  </rowItems>
  <colItems count="1">
    <i/>
  </colItems>
  <dataFields count="1">
    <dataField fld="0" subtotal="count" baseField="0" baseItem="0"/>
  </dataFields>
  <pivotHierarchies count="22">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ies>
  <pivotTableStyleInfo name="PivotStyleLight16" showRowHeaders="1" showColHeaders="1" showRowStripes="0" showColStripes="0" showLastColumn="1"/>
  <rowHierarchiesUsage count="2">
    <rowHierarchyUsage hierarchyUsage="1"/>
    <rowHierarchyUsage hierarchyUsage="4"/>
  </row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dProduct]"/>
        <x15:activeTabTopLevelEntity name="[fProdSales]"/>
        <x15:activeTabTopLevelEntity name="[dDate]"/>
      </x15:pivotTableUISettings>
    </ext>
    <ext xmlns:xpdl="http://schemas.microsoft.com/office/spreadsheetml/2016/pivotdefaultlayout" uri="{747A6164-185A-40DC-8AA5-F01512510D54}">
      <xpdl:pivotTableDefinition16 SubtotalsOnTopDefault="0"/>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3CA8A1AF-50D7-4DDC-8D9B-0688A74293DF}" sourceName="[fTransactions].[Category]">
  <pivotTables>
    <pivotTable tabId="19" name="PivotTable2"/>
  </pivotTables>
  <data>
    <olap pivotCacheId="1654021239">
      <levels count="2">
        <level uniqueName="[fTransactions].[Category].[(All)]" sourceCaption="(All)" count="0"/>
        <level uniqueName="[fTransactions].[Category].[Category]" sourceCaption="Category" count="6">
          <ranges>
            <range startItem="0">
              <i n="[fTransactions].[Category].&amp;[Advanced]" c="Advanced"/>
              <i n="[fTransactions].[Category].&amp;[Beginner]" c="Beginner"/>
              <i n="[fTransactions].[Category].&amp;[Competition]" c="Competition"/>
              <i n="[fTransactions].[Category].&amp;[Freestyle]" c="Freestyle"/>
              <i n="[fTransactions].[Category].&amp;[Intermediate]" c="Intermediate"/>
              <i n="[fTransactions].[Category].&amp;[Novelty]" c="Novelty"/>
            </range>
          </ranges>
        </level>
      </levels>
      <selections count="1">
        <selection n="[fTransactions].[Category].&amp;[Beginner]"/>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Category" xr10:uid="{4BB639B3-329F-481A-B182-4C7FA4AD6041}" cache="Slicer_Category" caption="Category" level="1" rowHeight="241300"/>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0000000-000C-0000-FFFF-FFFF00000000}" name="fSales1" displayName="fSales1" ref="A1:C10" totalsRowShown="0" headerRowDxfId="23">
  <autoFilter ref="A1:C10" xr:uid="{00000000-0009-0000-0100-000002000000}"/>
  <tableColumns count="3">
    <tableColumn id="1" xr3:uid="{00000000-0010-0000-0000-000001000000}" name="Product"/>
    <tableColumn id="3" xr3:uid="{00000000-0010-0000-0000-000003000000}" name="Date"/>
    <tableColumn id="2" xr3:uid="{00000000-0010-0000-0000-000002000000}" name="Sales" dataDxfId="22"/>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00000000-000C-0000-FFFF-FFFF01000000}" name="fSales2" displayName="fSales2" ref="A1:C12" totalsRowShown="0" headerRowDxfId="21">
  <autoFilter ref="A1:C12" xr:uid="{00000000-0009-0000-0100-000003000000}"/>
  <tableColumns count="3">
    <tableColumn id="1" xr3:uid="{00000000-0010-0000-0100-000001000000}" name="Product"/>
    <tableColumn id="3" xr3:uid="{00000000-0010-0000-0100-000003000000}" name="Date"/>
    <tableColumn id="2" xr3:uid="{00000000-0010-0000-0100-000002000000}" name="Sales" dataDxfId="20"/>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0000000-000C-0000-FFFF-FFFF02000000}" name="fSales3" displayName="fSales3" ref="A1:C13" totalsRowShown="0" headerRowDxfId="19">
  <autoFilter ref="A1:C13" xr:uid="{00000000-0009-0000-0100-000004000000}"/>
  <tableColumns count="3">
    <tableColumn id="1" xr3:uid="{00000000-0010-0000-0200-000001000000}" name="Product"/>
    <tableColumn id="3" xr3:uid="{00000000-0010-0000-0200-000003000000}" name="Date"/>
    <tableColumn id="2" xr3:uid="{00000000-0010-0000-0200-000002000000}" name="Sales" dataDxfId="18"/>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3000000}" name="fSales4" displayName="fSales4" ref="A1:C13" totalsRowShown="0" headerRowDxfId="17">
  <autoFilter ref="A1:C13" xr:uid="{00000000-0009-0000-0100-000001000000}"/>
  <tableColumns count="3">
    <tableColumn id="1" xr3:uid="{00000000-0010-0000-0300-000001000000}" name="Product"/>
    <tableColumn id="3" xr3:uid="{00000000-0010-0000-0300-000003000000}" name="Date"/>
    <tableColumn id="2" xr3:uid="{00000000-0010-0000-0300-000002000000}" name="Sales" dataDxfId="16"/>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7DC46C4C-397B-4ED2-AFD8-99F352DAA2C9}" name="dProduct" displayName="dProduct" ref="B5:B7" totalsRowShown="0" headerRowDxfId="11" headerRowBorderDxfId="10" tableBorderDxfId="9" totalsRowBorderDxfId="8">
  <autoFilter ref="B5:B7" xr:uid="{FCD7B5B4-2388-4D20-8B0B-FC8D4D22A391}"/>
  <tableColumns count="1">
    <tableColumn id="1" xr3:uid="{59F325D0-20E3-4055-8898-AB03D253FE69}" name="Product"/>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E8B3DF8B-1BFA-45BB-A3AF-ED154746215C}" name="fProdSales" displayName="fProdSales" ref="D5:G21" totalsRowShown="0" headerRowDxfId="7" headerRowBorderDxfId="6" tableBorderDxfId="5" totalsRowBorderDxfId="4">
  <autoFilter ref="D5:G21" xr:uid="{AF2AC91D-BB5E-4077-BCF6-BB9C42B6E051}"/>
  <tableColumns count="4">
    <tableColumn id="1" xr3:uid="{16E34AB9-CC51-48D3-8676-48352DE764EB}" name="Date" dataDxfId="3"/>
    <tableColumn id="5" xr3:uid="{8E1CA89B-5317-4F96-A23D-C71B375B5152}" name="Sales Rep" dataDxfId="2"/>
    <tableColumn id="2" xr3:uid="{D379A867-6D12-4295-A6DC-871AB5D234EC}" name="Product" dataDxfId="1"/>
    <tableColumn id="3" xr3:uid="{0C232CEB-26BA-4462-A7E2-8451EF4FC966}" name="Sales" dataDxfId="0"/>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2.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15.xml.rels><?xml version="1.0" encoding="UTF-8" standalone="yes"?>
<Relationships xmlns="http://schemas.openxmlformats.org/package/2006/relationships"><Relationship Id="rId2" Type="http://schemas.openxmlformats.org/officeDocument/2006/relationships/printerSettings" Target="../printerSettings/printerSettings7.bin"/><Relationship Id="rId1" Type="http://schemas.openxmlformats.org/officeDocument/2006/relationships/pivotTable" Target="../pivotTables/pivotTable1.xml"/></Relationships>
</file>

<file path=xl/worksheets/_rels/sheet16.xml.rels><?xml version="1.0" encoding="UTF-8" standalone="yes"?>
<Relationships xmlns="http://schemas.openxmlformats.org/package/2006/relationships"><Relationship Id="rId1" Type="http://schemas.openxmlformats.org/officeDocument/2006/relationships/table" Target="../tables/table1.xml"/></Relationships>
</file>

<file path=xl/worksheets/_rels/sheet17.xml.rels><?xml version="1.0" encoding="UTF-8" standalone="yes"?>
<Relationships xmlns="http://schemas.openxmlformats.org/package/2006/relationships"><Relationship Id="rId1" Type="http://schemas.openxmlformats.org/officeDocument/2006/relationships/table" Target="../tables/table2.xml"/></Relationships>
</file>

<file path=xl/worksheets/_rels/sheet18.xml.rels><?xml version="1.0" encoding="UTF-8" standalone="yes"?>
<Relationships xmlns="http://schemas.openxmlformats.org/package/2006/relationships"><Relationship Id="rId2" Type="http://schemas.openxmlformats.org/officeDocument/2006/relationships/table" Target="../tables/table3.xml"/><Relationship Id="rId1" Type="http://schemas.openxmlformats.org/officeDocument/2006/relationships/drawing" Target="../drawings/drawing4.xml"/></Relationships>
</file>

<file path=xl/worksheets/_rels/sheet19.xml.rels><?xml version="1.0" encoding="UTF-8" standalone="yes"?>
<Relationships xmlns="http://schemas.openxmlformats.org/package/2006/relationships"><Relationship Id="rId2" Type="http://schemas.openxmlformats.org/officeDocument/2006/relationships/table" Target="../tables/table4.xml"/><Relationship Id="rId1" Type="http://schemas.openxmlformats.org/officeDocument/2006/relationships/drawing" Target="../drawings/drawing5.xml"/></Relationships>
</file>

<file path=xl/worksheets/_rels/sheet20.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2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7.xml"/><Relationship Id="rId1" Type="http://schemas.openxmlformats.org/officeDocument/2006/relationships/pivotTable" Target="../pivotTables/pivotTable2.xml"/></Relationships>
</file>

<file path=xl/worksheets/_rels/sheet23.xml.rels><?xml version="1.0" encoding="UTF-8" standalone="yes"?>
<Relationships xmlns="http://schemas.openxmlformats.org/package/2006/relationships"><Relationship Id="rId1" Type="http://schemas.openxmlformats.org/officeDocument/2006/relationships/pivotTable" Target="../pivotTables/pivotTable3.xml"/></Relationships>
</file>

<file path=xl/worksheets/_rels/sheet24.xml.rels><?xml version="1.0" encoding="UTF-8" standalone="yes"?>
<Relationships xmlns="http://schemas.openxmlformats.org/package/2006/relationships"><Relationship Id="rId3" Type="http://schemas.openxmlformats.org/officeDocument/2006/relationships/printerSettings" Target="../printerSettings/printerSettings8.bin"/><Relationship Id="rId2" Type="http://schemas.openxmlformats.org/officeDocument/2006/relationships/pivotTable" Target="../pivotTables/pivotTable5.xml"/><Relationship Id="rId1" Type="http://schemas.openxmlformats.org/officeDocument/2006/relationships/pivotTable" Target="../pivotTables/pivotTable4.xml"/><Relationship Id="rId6" Type="http://schemas.openxmlformats.org/officeDocument/2006/relationships/table" Target="../tables/table6.xml"/><Relationship Id="rId5" Type="http://schemas.openxmlformats.org/officeDocument/2006/relationships/table" Target="../tables/table5.xml"/><Relationship Id="rId4" Type="http://schemas.openxmlformats.org/officeDocument/2006/relationships/drawing" Target="../drawings/drawing8.xml"/></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9B52391-28FF-4755-978E-02C8A34295E3}">
  <sheetPr>
    <tabColor rgb="FF0000FF"/>
  </sheetPr>
  <dimension ref="B3"/>
  <sheetViews>
    <sheetView zoomScale="145" zoomScaleNormal="145" workbookViewId="0"/>
  </sheetViews>
  <sheetFormatPr defaultColWidth="8.85546875" defaultRowHeight="15" x14ac:dyDescent="0.25"/>
  <cols>
    <col min="2" max="2" width="33.7109375" customWidth="1"/>
  </cols>
  <sheetData>
    <row r="3" spans="2:2" ht="163.5" customHeight="1" x14ac:dyDescent="0.25">
      <c r="B3" s="34" t="s">
        <v>50</v>
      </c>
    </row>
  </sheetData>
  <pageMargins left="0.7" right="0.7" top="0.75" bottom="0.75" header="0.3" footer="0.3"/>
  <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D15654-A2A2-4E4C-9BB2-832FF6EE20C6}">
  <sheetPr>
    <tabColor rgb="FF0000FF"/>
  </sheetPr>
  <dimension ref="B2:F7"/>
  <sheetViews>
    <sheetView tabSelected="1" zoomScale="205" zoomScaleNormal="205" workbookViewId="0"/>
  </sheetViews>
  <sheetFormatPr defaultColWidth="8.85546875" defaultRowHeight="15" x14ac:dyDescent="0.25"/>
  <cols>
    <col min="1" max="1" width="13.42578125" customWidth="1"/>
    <col min="2" max="2" width="15.42578125" customWidth="1"/>
    <col min="3" max="3" width="14.28515625" customWidth="1"/>
    <col min="4" max="4" width="19.85546875" customWidth="1"/>
    <col min="5" max="5" width="4.85546875" customWidth="1"/>
    <col min="6" max="6" width="15.42578125" bestFit="1" customWidth="1"/>
  </cols>
  <sheetData>
    <row r="2" spans="2:6" x14ac:dyDescent="0.25">
      <c r="B2" s="7" t="s">
        <v>10</v>
      </c>
      <c r="C2" s="7" t="s">
        <v>11</v>
      </c>
      <c r="D2" s="7" t="s">
        <v>84</v>
      </c>
      <c r="F2" s="4" t="s">
        <v>85</v>
      </c>
    </row>
    <row r="3" spans="2:6" x14ac:dyDescent="0.25">
      <c r="B3" s="5" t="s">
        <v>12</v>
      </c>
      <c r="C3" s="8">
        <v>59697.09</v>
      </c>
      <c r="D3" s="9">
        <f>ROUND(C3*$F$3,2)</f>
        <v>1462.58</v>
      </c>
      <c r="F3" s="10">
        <v>2.4500000000000001E-2</v>
      </c>
    </row>
    <row r="4" spans="2:6" x14ac:dyDescent="0.25">
      <c r="B4" s="5" t="s">
        <v>13</v>
      </c>
      <c r="C4" s="8">
        <v>84789.88</v>
      </c>
      <c r="D4" s="9">
        <f t="shared" ref="D4:D6" si="0">ROUND(C4*$F$3,2)</f>
        <v>2077.35</v>
      </c>
    </row>
    <row r="5" spans="2:6" x14ac:dyDescent="0.25">
      <c r="B5" s="5" t="s">
        <v>14</v>
      </c>
      <c r="C5" s="8">
        <v>63051.45</v>
      </c>
      <c r="D5" s="9">
        <f t="shared" si="0"/>
        <v>1544.76</v>
      </c>
    </row>
    <row r="6" spans="2:6" x14ac:dyDescent="0.25">
      <c r="B6" s="5" t="s">
        <v>15</v>
      </c>
      <c r="C6" s="8">
        <v>95750.64</v>
      </c>
      <c r="D6" s="9">
        <f t="shared" si="0"/>
        <v>2345.89</v>
      </c>
    </row>
    <row r="7" spans="2:6" x14ac:dyDescent="0.25">
      <c r="B7" s="5" t="s">
        <v>16</v>
      </c>
      <c r="C7" s="8">
        <v>80943.42</v>
      </c>
      <c r="D7" s="9">
        <f>ROUND(C7*$F$3,2)</f>
        <v>1983.11</v>
      </c>
    </row>
  </sheetData>
  <pageMargins left="0.7" right="0.7" top="0.75" bottom="0.75" header="0.3" footer="0.3"/>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000FF"/>
  </sheetPr>
  <dimension ref="B2:F7"/>
  <sheetViews>
    <sheetView zoomScale="190" zoomScaleNormal="190" workbookViewId="0"/>
  </sheetViews>
  <sheetFormatPr defaultColWidth="8.85546875" defaultRowHeight="15" x14ac:dyDescent="0.25"/>
  <cols>
    <col min="1" max="1" width="3.42578125" customWidth="1"/>
    <col min="2" max="2" width="15.42578125" customWidth="1"/>
    <col min="3" max="3" width="14.28515625" customWidth="1"/>
    <col min="4" max="4" width="19.85546875" customWidth="1"/>
    <col min="5" max="5" width="4.85546875" customWidth="1"/>
    <col min="6" max="6" width="15.42578125" bestFit="1" customWidth="1"/>
  </cols>
  <sheetData>
    <row r="2" spans="2:6" x14ac:dyDescent="0.25">
      <c r="B2" s="7" t="s">
        <v>10</v>
      </c>
      <c r="C2" s="7" t="s">
        <v>11</v>
      </c>
      <c r="D2" s="7" t="s">
        <v>84</v>
      </c>
      <c r="F2" s="4" t="s">
        <v>85</v>
      </c>
    </row>
    <row r="3" spans="2:6" x14ac:dyDescent="0.25">
      <c r="B3" s="5" t="s">
        <v>12</v>
      </c>
      <c r="C3" s="8">
        <v>59697.09</v>
      </c>
      <c r="D3" s="9">
        <f>ROUND(C3*$F$3,2)</f>
        <v>1462.58</v>
      </c>
      <c r="F3" s="10">
        <v>2.4500000000000001E-2</v>
      </c>
    </row>
    <row r="4" spans="2:6" x14ac:dyDescent="0.25">
      <c r="B4" s="5" t="s">
        <v>13</v>
      </c>
      <c r="C4" s="8">
        <v>84789.88</v>
      </c>
      <c r="D4" s="9">
        <f t="shared" ref="D4:D6" si="0">ROUND(C4*$F$3,2)</f>
        <v>2077.35</v>
      </c>
    </row>
    <row r="5" spans="2:6" x14ac:dyDescent="0.25">
      <c r="B5" s="5" t="s">
        <v>14</v>
      </c>
      <c r="C5" s="8">
        <v>63051.45</v>
      </c>
      <c r="D5" s="9">
        <f t="shared" si="0"/>
        <v>1544.76</v>
      </c>
    </row>
    <row r="6" spans="2:6" x14ac:dyDescent="0.25">
      <c r="B6" s="5" t="s">
        <v>15</v>
      </c>
      <c r="C6" s="8">
        <v>95750.64</v>
      </c>
      <c r="D6" s="9">
        <f t="shared" si="0"/>
        <v>2345.89</v>
      </c>
    </row>
    <row r="7" spans="2:6" x14ac:dyDescent="0.25">
      <c r="B7" s="5" t="s">
        <v>16</v>
      </c>
      <c r="C7" s="8">
        <v>80943.42</v>
      </c>
      <c r="D7" s="9">
        <f>ROUND(C7*$F$3,2)</f>
        <v>1983.11</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0000FF"/>
  </sheetPr>
  <dimension ref="B2:F7"/>
  <sheetViews>
    <sheetView zoomScale="190" zoomScaleNormal="190" workbookViewId="0"/>
  </sheetViews>
  <sheetFormatPr defaultColWidth="8.85546875" defaultRowHeight="15" x14ac:dyDescent="0.25"/>
  <cols>
    <col min="1" max="1" width="3.42578125" customWidth="1"/>
    <col min="2" max="2" width="15.42578125" customWidth="1"/>
    <col min="3" max="3" width="14.28515625" customWidth="1"/>
    <col min="4" max="4" width="19.85546875" customWidth="1"/>
    <col min="5" max="5" width="4.85546875" customWidth="1"/>
    <col min="6" max="6" width="15.42578125" bestFit="1" customWidth="1"/>
  </cols>
  <sheetData>
    <row r="2" spans="2:6" x14ac:dyDescent="0.25">
      <c r="B2" s="7" t="s">
        <v>10</v>
      </c>
      <c r="C2" s="7" t="s">
        <v>11</v>
      </c>
      <c r="D2" s="7" t="s">
        <v>84</v>
      </c>
      <c r="F2" s="4" t="s">
        <v>85</v>
      </c>
    </row>
    <row r="3" spans="2:6" x14ac:dyDescent="0.25">
      <c r="B3" s="5" t="s">
        <v>12</v>
      </c>
      <c r="C3" s="8">
        <v>59697.09</v>
      </c>
      <c r="D3" s="9" cm="1">
        <f t="array" ref="D3:D7">ROUND(C3:C7*F3,2)</f>
        <v>1462.58</v>
      </c>
      <c r="F3" s="10">
        <v>2.4500000000000001E-2</v>
      </c>
    </row>
    <row r="4" spans="2:6" x14ac:dyDescent="0.25">
      <c r="B4" s="5" t="s">
        <v>13</v>
      </c>
      <c r="C4" s="8">
        <v>84789.88</v>
      </c>
      <c r="D4" s="9">
        <v>2077.35</v>
      </c>
    </row>
    <row r="5" spans="2:6" x14ac:dyDescent="0.25">
      <c r="B5" s="5" t="s">
        <v>14</v>
      </c>
      <c r="C5" s="8">
        <v>63051.45</v>
      </c>
      <c r="D5" s="9">
        <v>1544.76</v>
      </c>
    </row>
    <row r="6" spans="2:6" x14ac:dyDescent="0.25">
      <c r="B6" s="5" t="s">
        <v>15</v>
      </c>
      <c r="C6" s="8">
        <v>95750.64</v>
      </c>
      <c r="D6" s="9">
        <v>2345.89</v>
      </c>
    </row>
    <row r="7" spans="2:6" x14ac:dyDescent="0.25">
      <c r="B7" s="5" t="s">
        <v>16</v>
      </c>
      <c r="C7" s="8">
        <v>80943.42</v>
      </c>
      <c r="D7" s="9">
        <v>1983.11</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422B47-776F-4CAA-B608-6D5A4BBA6693}">
  <sheetPr>
    <tabColor rgb="FF0000FF"/>
  </sheetPr>
  <dimension ref="B1:F10"/>
  <sheetViews>
    <sheetView zoomScale="115" zoomScaleNormal="115" workbookViewId="0"/>
  </sheetViews>
  <sheetFormatPr defaultColWidth="8.85546875" defaultRowHeight="15" x14ac:dyDescent="0.25"/>
  <cols>
    <col min="1" max="1" width="2" customWidth="1"/>
    <col min="2" max="2" width="13.42578125" bestFit="1" customWidth="1"/>
    <col min="3" max="5" width="9" customWidth="1"/>
    <col min="6" max="6" width="31.85546875" customWidth="1"/>
  </cols>
  <sheetData>
    <row r="1" spans="2:6" ht="9.75" customHeight="1" x14ac:dyDescent="0.25"/>
    <row r="2" spans="2:6" x14ac:dyDescent="0.25">
      <c r="B2" s="12" t="s">
        <v>83</v>
      </c>
      <c r="C2" s="5" t="s">
        <v>20</v>
      </c>
      <c r="D2" s="5" t="s">
        <v>24</v>
      </c>
      <c r="E2" s="5" t="s">
        <v>21</v>
      </c>
    </row>
    <row r="3" spans="2:6" ht="9.75" customHeight="1" x14ac:dyDescent="0.25"/>
    <row r="4" spans="2:6" x14ac:dyDescent="0.25">
      <c r="B4" s="12" t="s">
        <v>83</v>
      </c>
      <c r="D4" s="12" t="s">
        <v>83</v>
      </c>
      <c r="F4" s="1" t="str">
        <f>"Formula with Excel 365, in cell: "&amp;ADDRESS(ROW(D5),COLUMN(D5),4)&amp;":"</f>
        <v>Formula with Excel 365, in cell: D5:</v>
      </c>
    </row>
    <row r="5" spans="2:6" x14ac:dyDescent="0.25">
      <c r="B5" s="9" t="str">
        <f t="array" ref="B5:B7">TRANSPOSE(C2:E2)</f>
        <v>Sioux</v>
      </c>
      <c r="D5" s="9" t="str" cm="1">
        <f t="array" ref="D5:D7">TRANSPOSE(C2:E2)</f>
        <v>Sioux</v>
      </c>
      <c r="F5" t="str">
        <f ca="1">_xlfn.IFNA(_xlfn.FORMULATEXT(D5),"")</f>
        <v>=TRANSPOSE(C2:E2)</v>
      </c>
    </row>
    <row r="6" spans="2:6" x14ac:dyDescent="0.25">
      <c r="B6" s="9" t="str">
        <v>Gigi</v>
      </c>
      <c r="D6" s="9" t="str">
        <v>Gigi</v>
      </c>
    </row>
    <row r="7" spans="2:6" x14ac:dyDescent="0.25">
      <c r="B7" s="9" t="str">
        <v>Chantel</v>
      </c>
      <c r="D7" s="9" t="str">
        <v>Chantel</v>
      </c>
    </row>
    <row r="8" spans="2:6" ht="9.75" customHeight="1" x14ac:dyDescent="0.25"/>
    <row r="9" spans="2:6" x14ac:dyDescent="0.25">
      <c r="B9" s="1" t="str">
        <f>"Formula before Excel 365, in range "&amp;ADDRESS(ROW(B5),COLUMN(B5),4)&amp;":"&amp;ADDRESS(ROW(B7),COLUMN(B7),4)&amp;":"</f>
        <v>Formula before Excel 365, in range B5:B7:</v>
      </c>
    </row>
    <row r="10" spans="2:6" x14ac:dyDescent="0.25">
      <c r="B10" t="str">
        <f ca="1">_xlfn.IFNA(_xlfn.FORMULATEXT(B5),"")</f>
        <v>{=TRANSPOSE(C2:E2)}</v>
      </c>
    </row>
  </sheetData>
  <pageMargins left="0.7" right="0.7" top="0.75" bottom="0.75" header="0.3" footer="0.3"/>
  <pageSetup orientation="portrait"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0000FF"/>
  </sheetPr>
  <dimension ref="B2:K9"/>
  <sheetViews>
    <sheetView zoomScale="145" zoomScaleNormal="145" workbookViewId="0"/>
  </sheetViews>
  <sheetFormatPr defaultColWidth="8.85546875" defaultRowHeight="15" x14ac:dyDescent="0.25"/>
  <cols>
    <col min="1" max="1" width="2" customWidth="1"/>
    <col min="2" max="2" width="11.28515625" customWidth="1"/>
    <col min="3" max="3" width="2" customWidth="1"/>
    <col min="4" max="4" width="11.28515625" customWidth="1"/>
    <col min="9" max="9" width="6.42578125" bestFit="1" customWidth="1"/>
    <col min="10" max="10" width="2" customWidth="1"/>
    <col min="11" max="11" width="11" bestFit="1" customWidth="1"/>
  </cols>
  <sheetData>
    <row r="2" spans="2:11" ht="15" customHeight="1" x14ac:dyDescent="0.25">
      <c r="B2" s="11" t="s">
        <v>1</v>
      </c>
      <c r="D2" s="12" t="s">
        <v>17</v>
      </c>
    </row>
    <row r="3" spans="2:11" ht="30" customHeight="1" x14ac:dyDescent="0.25">
      <c r="B3" s="5" t="s">
        <v>4</v>
      </c>
      <c r="D3" s="9" t="str" cm="1">
        <f t="array" ref="D3">IF(ROWS(D$3:D3)&gt;SUM(IF(FREQUENCY(IF($B$3:$B$9&lt;&gt;"",MATCH($B$3:$B$9,$B$3:$B$9,0)),ROW($B$3:$B$9)-ROW($B$2)),1)),"",INDEX($B$3:$B$9,SMALL(IF(FREQUENCY(IF($B$3:$B$9&lt;&gt;"",MATCH($B$3:$B$9,$B$3:$B$9,0)),ROW($B$3:$B$9)-ROW($B$2)),ROW($B$3:$B$9)-ROW($B$2)),ROWS(D$3:D3))))</f>
        <v>Carlota</v>
      </c>
      <c r="I3" s="49" t="s">
        <v>61</v>
      </c>
      <c r="K3" s="12" t="s">
        <v>17</v>
      </c>
    </row>
    <row r="4" spans="2:11" x14ac:dyDescent="0.25">
      <c r="B4" s="5" t="s">
        <v>4</v>
      </c>
      <c r="D4" s="9" t="str" cm="1">
        <f t="array" ref="D4">IF(ROWS(D$3:D4)&gt;SUM(IF(FREQUENCY(IF($B$3:$B$9&lt;&gt;"",MATCH($B$3:$B$9,$B$3:$B$9,0)),ROW($B$3:$B$9)-ROW($B$2)),1)),"",INDEX($B$3:$B$9,SMALL(IF(FREQUENCY(IF($B$3:$B$9&lt;&gt;"",MATCH($B$3:$B$9,$B$3:$B$9,0)),ROW($B$3:$B$9)-ROW($B$2)),ROW($B$3:$B$9)-ROW($B$2)),ROWS(D$3:D4))))</f>
        <v>Quad</v>
      </c>
      <c r="I4" s="50"/>
      <c r="K4" s="9" t="s">
        <v>4</v>
      </c>
    </row>
    <row r="5" spans="2:11" x14ac:dyDescent="0.25">
      <c r="B5" s="5" t="s">
        <v>3</v>
      </c>
      <c r="D5" s="9" t="str" cm="1">
        <f t="array" ref="D5">IF(ROWS(D$3:D5)&gt;SUM(IF(FREQUENCY(IF($B$3:$B$9&lt;&gt;"",MATCH($B$3:$B$9,$B$3:$B$9,0)),ROW($B$3:$B$9)-ROW($B$2)),1)),"",INDEX($B$3:$B$9,SMALL(IF(FREQUENCY(IF($B$3:$B$9&lt;&gt;"",MATCH($B$3:$B$9,$B$3:$B$9,0)),ROW($B$3:$B$9)-ROW($B$2)),ROW($B$3:$B$9)-ROW($B$2)),ROWS(D$3:D5))))</f>
        <v>Yanaki</v>
      </c>
      <c r="I5" s="50"/>
      <c r="K5" s="9" t="s">
        <v>3</v>
      </c>
    </row>
    <row r="6" spans="2:11" x14ac:dyDescent="0.25">
      <c r="B6" s="5" t="s">
        <v>4</v>
      </c>
      <c r="I6" s="51"/>
      <c r="K6" s="9" t="s">
        <v>6</v>
      </c>
    </row>
    <row r="7" spans="2:11" x14ac:dyDescent="0.25">
      <c r="B7" s="5" t="s">
        <v>6</v>
      </c>
    </row>
    <row r="8" spans="2:11" x14ac:dyDescent="0.25">
      <c r="B8" s="5" t="s">
        <v>4</v>
      </c>
    </row>
    <row r="9" spans="2:11" x14ac:dyDescent="0.25">
      <c r="B9" s="5" t="s">
        <v>3</v>
      </c>
    </row>
  </sheetData>
  <mergeCells count="1">
    <mergeCell ref="I3:I6"/>
  </mergeCells>
  <pageMargins left="0.7" right="0.7" top="0.75" bottom="0.75" header="0.3" footer="0.3"/>
  <pageSetup orientation="portrait"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0000FF"/>
  </sheetPr>
  <dimension ref="B2:H9"/>
  <sheetViews>
    <sheetView zoomScale="145" zoomScaleNormal="145" workbookViewId="0"/>
  </sheetViews>
  <sheetFormatPr defaultColWidth="8.85546875" defaultRowHeight="15" x14ac:dyDescent="0.25"/>
  <cols>
    <col min="1" max="1" width="1.7109375" customWidth="1"/>
    <col min="2" max="2" width="11.28515625" customWidth="1"/>
    <col min="3" max="3" width="1.7109375" customWidth="1"/>
    <col min="4" max="4" width="15.28515625" customWidth="1"/>
    <col min="5" max="5" width="1.7109375" customWidth="1"/>
    <col min="7" max="7" width="1.7109375" customWidth="1"/>
    <col min="8" max="8" width="11" bestFit="1" customWidth="1"/>
  </cols>
  <sheetData>
    <row r="2" spans="2:8" x14ac:dyDescent="0.25">
      <c r="B2" s="11" t="s">
        <v>1</v>
      </c>
      <c r="D2" s="12" t="s">
        <v>17</v>
      </c>
      <c r="F2" s="49" t="s">
        <v>61</v>
      </c>
      <c r="H2" s="12" t="s">
        <v>17</v>
      </c>
    </row>
    <row r="3" spans="2:8" x14ac:dyDescent="0.25">
      <c r="B3" s="5" t="s">
        <v>4</v>
      </c>
      <c r="D3" s="9" t="str" cm="1">
        <f t="array" ref="D3:D5">_xlfn.UNIQUE(B3:B9)</f>
        <v>Carlota</v>
      </c>
      <c r="F3" s="50"/>
      <c r="H3" s="9" t="s">
        <v>4</v>
      </c>
    </row>
    <row r="4" spans="2:8" x14ac:dyDescent="0.25">
      <c r="B4" s="5" t="s">
        <v>4</v>
      </c>
      <c r="D4" s="9" t="str">
        <v>Quad</v>
      </c>
      <c r="F4" s="50"/>
      <c r="H4" s="9" t="s">
        <v>3</v>
      </c>
    </row>
    <row r="5" spans="2:8" x14ac:dyDescent="0.25">
      <c r="B5" s="5" t="s">
        <v>3</v>
      </c>
      <c r="D5" s="9" t="str">
        <v>Yanaki</v>
      </c>
      <c r="F5" s="51"/>
      <c r="H5" s="9" t="s">
        <v>6</v>
      </c>
    </row>
    <row r="6" spans="2:8" x14ac:dyDescent="0.25">
      <c r="B6" s="5" t="s">
        <v>4</v>
      </c>
    </row>
    <row r="7" spans="2:8" x14ac:dyDescent="0.25">
      <c r="B7" s="5" t="s">
        <v>6</v>
      </c>
    </row>
    <row r="8" spans="2:8" x14ac:dyDescent="0.25">
      <c r="B8" s="5" t="s">
        <v>4</v>
      </c>
    </row>
    <row r="9" spans="2:8" x14ac:dyDescent="0.25">
      <c r="B9" s="5" t="s">
        <v>3</v>
      </c>
    </row>
  </sheetData>
  <mergeCells count="1">
    <mergeCell ref="F2:F5"/>
  </mergeCells>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0000FF"/>
  </sheetPr>
  <dimension ref="B2:G12"/>
  <sheetViews>
    <sheetView zoomScale="145" zoomScaleNormal="145" workbookViewId="0"/>
  </sheetViews>
  <sheetFormatPr defaultColWidth="8.85546875" defaultRowHeight="15" x14ac:dyDescent="0.25"/>
  <cols>
    <col min="1" max="1" width="3.42578125" customWidth="1"/>
    <col min="2" max="4" width="11.28515625" customWidth="1"/>
    <col min="5" max="5" width="3.42578125" customWidth="1"/>
    <col min="6" max="6" width="11.28515625" customWidth="1"/>
  </cols>
  <sheetData>
    <row r="2" spans="2:7" x14ac:dyDescent="0.25">
      <c r="B2" s="11" t="s">
        <v>1</v>
      </c>
      <c r="C2" s="11" t="s">
        <v>18</v>
      </c>
      <c r="D2" s="11" t="s">
        <v>11</v>
      </c>
      <c r="F2" s="4" t="s">
        <v>19</v>
      </c>
      <c r="G2" s="5" t="s">
        <v>3</v>
      </c>
    </row>
    <row r="3" spans="2:7" x14ac:dyDescent="0.25">
      <c r="B3" s="5" t="s">
        <v>4</v>
      </c>
      <c r="C3" s="5" t="s">
        <v>20</v>
      </c>
      <c r="D3" s="8">
        <v>93.55</v>
      </c>
    </row>
    <row r="4" spans="2:7" x14ac:dyDescent="0.25">
      <c r="B4" s="5" t="s">
        <v>4</v>
      </c>
      <c r="C4" s="5" t="s">
        <v>21</v>
      </c>
      <c r="D4" s="8">
        <v>220</v>
      </c>
      <c r="F4" s="11" t="s">
        <v>1</v>
      </c>
      <c r="G4" s="11" t="s">
        <v>11</v>
      </c>
    </row>
    <row r="5" spans="2:7" x14ac:dyDescent="0.25">
      <c r="B5" s="5" t="s">
        <v>3</v>
      </c>
      <c r="C5" s="5" t="s">
        <v>22</v>
      </c>
      <c r="D5" s="8">
        <v>146.47</v>
      </c>
      <c r="F5" s="9" t="str" cm="1">
        <f t="array" ref="F5">IF(ROWS(F$5:F5)&gt;COUNTIFS($B$3:$B$9,$G$2),"",INDEX(C$3:C$9,SMALL(IF($B$3:$B$9=$G$2,ROW(C$3:C$9)-ROW(C$2)),ROWS(F$5:F5))))</f>
        <v>Miki</v>
      </c>
      <c r="G5" s="9" cm="1">
        <f t="array" ref="G5">IF(ROWS(G$5:G5)&gt;COUNTIFS($B$3:$B$9,$G$2),"",INDEX(D$3:D$9,SMALL(IF($B$3:$B$9=$G$2,ROW(D$3:D$9)-ROW(D$2)),ROWS(G$5:G5))))</f>
        <v>146.47</v>
      </c>
    </row>
    <row r="6" spans="2:7" x14ac:dyDescent="0.25">
      <c r="B6" s="5" t="s">
        <v>4</v>
      </c>
      <c r="C6" s="5" t="s">
        <v>23</v>
      </c>
      <c r="D6" s="8">
        <v>94.02</v>
      </c>
      <c r="F6" s="9" t="str" cm="1">
        <f t="array" ref="F6">IF(ROWS(F$5:F6)&gt;COUNTIFS($B$3:$B$9,$G$2),"",INDEX(C$3:C$9,SMALL(IF($B$3:$B$9=$G$2,ROW(C$3:C$9)-ROW(C$2)),ROWS(F$5:F6))))</f>
        <v>Tyrone</v>
      </c>
      <c r="G6" s="9" cm="1">
        <f t="array" ref="G6">IF(ROWS(G$5:G6)&gt;COUNTIFS($B$3:$B$9,$G$2),"",INDEX(D$3:D$9,SMALL(IF($B$3:$B$9=$G$2,ROW(D$3:D$9)-ROW(D$2)),ROWS(G$5:G6))))</f>
        <v>199.44</v>
      </c>
    </row>
    <row r="7" spans="2:7" x14ac:dyDescent="0.25">
      <c r="B7" s="5" t="s">
        <v>6</v>
      </c>
      <c r="C7" s="5" t="s">
        <v>24</v>
      </c>
      <c r="D7" s="8">
        <v>57.88</v>
      </c>
    </row>
    <row r="8" spans="2:7" x14ac:dyDescent="0.25">
      <c r="B8" s="5" t="s">
        <v>4</v>
      </c>
      <c r="C8" s="5" t="s">
        <v>21</v>
      </c>
      <c r="D8" s="8">
        <v>132.30000000000001</v>
      </c>
    </row>
    <row r="9" spans="2:7" x14ac:dyDescent="0.25">
      <c r="B9" s="5" t="s">
        <v>3</v>
      </c>
      <c r="C9" s="5" t="s">
        <v>23</v>
      </c>
      <c r="D9" s="8">
        <v>199.44</v>
      </c>
      <c r="F9" s="36" t="s">
        <v>51</v>
      </c>
      <c r="G9" s="37" t="s">
        <v>52</v>
      </c>
    </row>
    <row r="10" spans="2:7" x14ac:dyDescent="0.25">
      <c r="F10" s="11" t="s">
        <v>1</v>
      </c>
      <c r="G10" s="11" t="s">
        <v>11</v>
      </c>
    </row>
    <row r="11" spans="2:7" x14ac:dyDescent="0.25">
      <c r="F11" s="9" t="s">
        <v>22</v>
      </c>
      <c r="G11" s="9">
        <v>146.47</v>
      </c>
    </row>
    <row r="12" spans="2:7" x14ac:dyDescent="0.25">
      <c r="F12" s="9" t="s">
        <v>23</v>
      </c>
      <c r="G12" s="9">
        <v>199.44</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0000FF"/>
  </sheetPr>
  <dimension ref="B2:G11"/>
  <sheetViews>
    <sheetView zoomScale="145" zoomScaleNormal="145" workbookViewId="0"/>
  </sheetViews>
  <sheetFormatPr defaultColWidth="8.85546875" defaultRowHeight="15" x14ac:dyDescent="0.25"/>
  <cols>
    <col min="1" max="1" width="3.42578125" customWidth="1"/>
    <col min="2" max="4" width="11.28515625" customWidth="1"/>
    <col min="5" max="5" width="3.42578125" customWidth="1"/>
    <col min="6" max="7" width="11.7109375" customWidth="1"/>
  </cols>
  <sheetData>
    <row r="2" spans="2:7" x14ac:dyDescent="0.25">
      <c r="B2" s="11" t="s">
        <v>1</v>
      </c>
      <c r="C2" s="11" t="s">
        <v>18</v>
      </c>
      <c r="D2" s="11" t="s">
        <v>11</v>
      </c>
      <c r="F2" s="4" t="s">
        <v>19</v>
      </c>
      <c r="G2" s="5" t="s">
        <v>3</v>
      </c>
    </row>
    <row r="3" spans="2:7" x14ac:dyDescent="0.25">
      <c r="B3" s="5" t="s">
        <v>4</v>
      </c>
      <c r="C3" s="5" t="s">
        <v>20</v>
      </c>
      <c r="D3" s="8">
        <v>93.55</v>
      </c>
    </row>
    <row r="4" spans="2:7" x14ac:dyDescent="0.25">
      <c r="B4" s="5" t="s">
        <v>4</v>
      </c>
      <c r="C4" s="5" t="s">
        <v>21</v>
      </c>
      <c r="D4" s="8">
        <v>220</v>
      </c>
      <c r="F4" s="11" t="s">
        <v>1</v>
      </c>
      <c r="G4" s="11" t="s">
        <v>11</v>
      </c>
    </row>
    <row r="5" spans="2:7" x14ac:dyDescent="0.25">
      <c r="B5" s="5" t="s">
        <v>3</v>
      </c>
      <c r="C5" s="5" t="s">
        <v>22</v>
      </c>
      <c r="D5" s="8">
        <v>146.47</v>
      </c>
      <c r="F5" s="9" t="str" cm="1">
        <f t="array" ref="F5:G6">_xlfn._xlws.FILTER(C3:D9,B3:B9=G2)</f>
        <v>Miki</v>
      </c>
      <c r="G5" s="9">
        <v>146.47</v>
      </c>
    </row>
    <row r="6" spans="2:7" x14ac:dyDescent="0.25">
      <c r="B6" s="5" t="s">
        <v>4</v>
      </c>
      <c r="C6" s="5" t="s">
        <v>23</v>
      </c>
      <c r="D6" s="8">
        <v>94.02</v>
      </c>
      <c r="F6" s="9" t="str">
        <v>Tyrone</v>
      </c>
      <c r="G6" s="9">
        <v>199.44</v>
      </c>
    </row>
    <row r="7" spans="2:7" x14ac:dyDescent="0.25">
      <c r="B7" s="5" t="s">
        <v>6</v>
      </c>
      <c r="C7" s="5" t="s">
        <v>24</v>
      </c>
      <c r="D7" s="8">
        <v>57.88</v>
      </c>
    </row>
    <row r="8" spans="2:7" x14ac:dyDescent="0.25">
      <c r="B8" s="5" t="s">
        <v>4</v>
      </c>
      <c r="C8" s="5" t="s">
        <v>21</v>
      </c>
      <c r="D8" s="8">
        <v>132.30000000000001</v>
      </c>
      <c r="F8" s="36" t="s">
        <v>51</v>
      </c>
      <c r="G8" s="37" t="s">
        <v>52</v>
      </c>
    </row>
    <row r="9" spans="2:7" x14ac:dyDescent="0.25">
      <c r="B9" s="5" t="s">
        <v>3</v>
      </c>
      <c r="C9" s="5" t="s">
        <v>23</v>
      </c>
      <c r="D9" s="8">
        <v>199.44</v>
      </c>
      <c r="F9" s="11" t="s">
        <v>1</v>
      </c>
      <c r="G9" s="11" t="s">
        <v>11</v>
      </c>
    </row>
    <row r="10" spans="2:7" x14ac:dyDescent="0.25">
      <c r="F10" s="9" t="s">
        <v>22</v>
      </c>
      <c r="G10" s="9">
        <v>146.47</v>
      </c>
    </row>
    <row r="11" spans="2:7" x14ac:dyDescent="0.25">
      <c r="F11" s="9" t="s">
        <v>23</v>
      </c>
      <c r="G11" s="9">
        <v>199.44</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3135D73-F2D1-4634-9CA7-DDA36E6C1AB3}">
  <sheetPr>
    <tabColor rgb="FF0000FF"/>
  </sheetPr>
  <dimension ref="B2:I10"/>
  <sheetViews>
    <sheetView zoomScale="250" zoomScaleNormal="250" workbookViewId="0"/>
  </sheetViews>
  <sheetFormatPr defaultColWidth="8.85546875" defaultRowHeight="15" x14ac:dyDescent="0.25"/>
  <cols>
    <col min="1" max="1" width="2.28515625" customWidth="1"/>
    <col min="5" max="6" width="2.28515625" customWidth="1"/>
    <col min="7" max="7" width="12.28515625" customWidth="1"/>
  </cols>
  <sheetData>
    <row r="2" spans="2:9" x14ac:dyDescent="0.25">
      <c r="B2" s="11" t="s">
        <v>62</v>
      </c>
      <c r="C2" s="11" t="s">
        <v>1</v>
      </c>
      <c r="D2" s="11" t="s">
        <v>63</v>
      </c>
      <c r="G2" s="11" t="s">
        <v>65</v>
      </c>
      <c r="H2" s="11" t="s">
        <v>1</v>
      </c>
      <c r="I2" s="11" t="s">
        <v>64</v>
      </c>
    </row>
    <row r="3" spans="2:9" x14ac:dyDescent="0.25">
      <c r="B3" s="5">
        <v>60</v>
      </c>
      <c r="C3" s="5" t="s">
        <v>3</v>
      </c>
      <c r="D3" s="42">
        <f>VLOOKUP(C3,$H$3:$I$5,2,0)</f>
        <v>43</v>
      </c>
      <c r="G3" s="5" t="s">
        <v>66</v>
      </c>
      <c r="H3" s="5" t="s">
        <v>3</v>
      </c>
      <c r="I3" s="41">
        <v>43</v>
      </c>
    </row>
    <row r="4" spans="2:9" x14ac:dyDescent="0.25">
      <c r="B4" s="5">
        <v>132</v>
      </c>
      <c r="C4" s="5" t="s">
        <v>4</v>
      </c>
      <c r="D4" s="42">
        <f t="shared" ref="D4:D9" si="0">VLOOKUP(C4,$H$3:$I$5,2,0)</f>
        <v>26</v>
      </c>
      <c r="G4" s="5" t="s">
        <v>67</v>
      </c>
      <c r="H4" s="5" t="s">
        <v>4</v>
      </c>
      <c r="I4" s="41">
        <v>26</v>
      </c>
    </row>
    <row r="5" spans="2:9" x14ac:dyDescent="0.25">
      <c r="B5" s="5">
        <v>72</v>
      </c>
      <c r="C5" s="5" t="s">
        <v>3</v>
      </c>
      <c r="D5" s="42">
        <f t="shared" si="0"/>
        <v>43</v>
      </c>
      <c r="G5" s="5" t="s">
        <v>68</v>
      </c>
      <c r="H5" s="5" t="s">
        <v>5</v>
      </c>
      <c r="I5" s="41">
        <v>19</v>
      </c>
    </row>
    <row r="6" spans="2:9" x14ac:dyDescent="0.25">
      <c r="B6" s="5">
        <v>24</v>
      </c>
      <c r="C6" s="5" t="s">
        <v>5</v>
      </c>
      <c r="D6" s="42">
        <f t="shared" si="0"/>
        <v>19</v>
      </c>
    </row>
    <row r="7" spans="2:9" x14ac:dyDescent="0.25">
      <c r="B7" s="5">
        <v>96</v>
      </c>
      <c r="C7" s="5" t="s">
        <v>5</v>
      </c>
      <c r="D7" s="42">
        <f t="shared" si="0"/>
        <v>19</v>
      </c>
    </row>
    <row r="8" spans="2:9" x14ac:dyDescent="0.25">
      <c r="B8" s="5">
        <v>60</v>
      </c>
      <c r="C8" s="5" t="s">
        <v>4</v>
      </c>
      <c r="D8" s="42">
        <f t="shared" si="0"/>
        <v>26</v>
      </c>
    </row>
    <row r="9" spans="2:9" x14ac:dyDescent="0.25">
      <c r="B9" s="5">
        <v>72</v>
      </c>
      <c r="C9" s="5" t="s">
        <v>4</v>
      </c>
      <c r="D9" s="42">
        <f t="shared" si="0"/>
        <v>26</v>
      </c>
    </row>
    <row r="10" spans="2:9" x14ac:dyDescent="0.25">
      <c r="B10" s="5">
        <v>96</v>
      </c>
      <c r="C10" s="5" t="s">
        <v>3</v>
      </c>
      <c r="D10" s="42">
        <f>VLOOKUP(C10,$H$3:$I$5,2,0)</f>
        <v>43</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503D95D-74F2-49E6-990B-97B7114B39A8}">
  <sheetPr>
    <tabColor rgb="FF0000FF"/>
  </sheetPr>
  <dimension ref="B2:J10"/>
  <sheetViews>
    <sheetView zoomScale="250" zoomScaleNormal="250" workbookViewId="0"/>
  </sheetViews>
  <sheetFormatPr defaultColWidth="8.85546875" defaultRowHeight="15" x14ac:dyDescent="0.25"/>
  <cols>
    <col min="1" max="1" width="2.28515625" customWidth="1"/>
    <col min="5" max="6" width="2.28515625" customWidth="1"/>
    <col min="7" max="7" width="12.28515625" customWidth="1"/>
  </cols>
  <sheetData>
    <row r="2" spans="2:10" x14ac:dyDescent="0.25">
      <c r="B2" s="11" t="s">
        <v>62</v>
      </c>
      <c r="C2" s="11" t="s">
        <v>1</v>
      </c>
      <c r="D2" s="11" t="s">
        <v>63</v>
      </c>
      <c r="G2" s="11" t="s">
        <v>65</v>
      </c>
      <c r="H2" s="11" t="s">
        <v>1</v>
      </c>
      <c r="I2" s="11" t="s">
        <v>69</v>
      </c>
      <c r="J2" s="11" t="s">
        <v>64</v>
      </c>
    </row>
    <row r="3" spans="2:10" x14ac:dyDescent="0.25">
      <c r="B3" s="5">
        <v>60</v>
      </c>
      <c r="C3" s="5" t="s">
        <v>3</v>
      </c>
      <c r="D3" s="42">
        <f t="shared" ref="D3:D10" si="0">VLOOKUP(C3,$H$3:$J$5,2,0)</f>
        <v>22</v>
      </c>
      <c r="G3" s="5" t="s">
        <v>66</v>
      </c>
      <c r="H3" s="5" t="s">
        <v>3</v>
      </c>
      <c r="I3" s="41">
        <v>22</v>
      </c>
      <c r="J3" s="41">
        <v>43</v>
      </c>
    </row>
    <row r="4" spans="2:10" x14ac:dyDescent="0.25">
      <c r="B4" s="5">
        <v>132</v>
      </c>
      <c r="C4" s="5" t="s">
        <v>4</v>
      </c>
      <c r="D4" s="42">
        <f t="shared" si="0"/>
        <v>14</v>
      </c>
      <c r="G4" s="5" t="s">
        <v>67</v>
      </c>
      <c r="H4" s="5" t="s">
        <v>4</v>
      </c>
      <c r="I4" s="41">
        <v>14</v>
      </c>
      <c r="J4" s="41">
        <v>26</v>
      </c>
    </row>
    <row r="5" spans="2:10" x14ac:dyDescent="0.25">
      <c r="B5" s="5">
        <v>72</v>
      </c>
      <c r="C5" s="5" t="s">
        <v>3</v>
      </c>
      <c r="D5" s="42">
        <f t="shared" si="0"/>
        <v>22</v>
      </c>
      <c r="G5" s="5" t="s">
        <v>68</v>
      </c>
      <c r="H5" s="5" t="s">
        <v>5</v>
      </c>
      <c r="I5" s="41">
        <v>9</v>
      </c>
      <c r="J5" s="41">
        <v>19</v>
      </c>
    </row>
    <row r="6" spans="2:10" x14ac:dyDescent="0.25">
      <c r="B6" s="5">
        <v>24</v>
      </c>
      <c r="C6" s="5" t="s">
        <v>5</v>
      </c>
      <c r="D6" s="42">
        <f t="shared" si="0"/>
        <v>9</v>
      </c>
    </row>
    <row r="7" spans="2:10" x14ac:dyDescent="0.25">
      <c r="B7" s="5">
        <v>96</v>
      </c>
      <c r="C7" s="5" t="s">
        <v>5</v>
      </c>
      <c r="D7" s="42">
        <f t="shared" si="0"/>
        <v>9</v>
      </c>
    </row>
    <row r="8" spans="2:10" x14ac:dyDescent="0.25">
      <c r="B8" s="5">
        <v>60</v>
      </c>
      <c r="C8" s="5" t="s">
        <v>4</v>
      </c>
      <c r="D8" s="42">
        <f t="shared" si="0"/>
        <v>14</v>
      </c>
    </row>
    <row r="9" spans="2:10" x14ac:dyDescent="0.25">
      <c r="B9" s="5">
        <v>72</v>
      </c>
      <c r="C9" s="5" t="s">
        <v>4</v>
      </c>
      <c r="D9" s="42">
        <f t="shared" si="0"/>
        <v>14</v>
      </c>
    </row>
    <row r="10" spans="2:10" x14ac:dyDescent="0.25">
      <c r="B10" s="5">
        <v>96</v>
      </c>
      <c r="C10" s="5" t="s">
        <v>3</v>
      </c>
      <c r="D10" s="42">
        <f t="shared" si="0"/>
        <v>22</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29D07ED-7B92-4142-B486-B97D3D3577C1}">
  <sheetPr>
    <tabColor rgb="FF0000FF"/>
  </sheetPr>
  <dimension ref="B2:J10"/>
  <sheetViews>
    <sheetView zoomScale="190" zoomScaleNormal="190" workbookViewId="0"/>
  </sheetViews>
  <sheetFormatPr defaultColWidth="8.85546875" defaultRowHeight="15" x14ac:dyDescent="0.25"/>
  <cols>
    <col min="1" max="1" width="1.85546875" customWidth="1"/>
    <col min="5" max="6" width="1.85546875" customWidth="1"/>
    <col min="7" max="7" width="12.28515625" customWidth="1"/>
  </cols>
  <sheetData>
    <row r="2" spans="2:10" x14ac:dyDescent="0.25">
      <c r="B2" s="11" t="s">
        <v>62</v>
      </c>
      <c r="C2" s="11" t="s">
        <v>1</v>
      </c>
      <c r="D2" s="11" t="s">
        <v>63</v>
      </c>
    </row>
    <row r="3" spans="2:10" x14ac:dyDescent="0.25">
      <c r="B3" s="5">
        <v>60</v>
      </c>
      <c r="C3" s="5" t="s">
        <v>3</v>
      </c>
      <c r="D3" s="42" cm="1">
        <f t="array" ref="D3:D10">_xlfn.XLOOKUP(C3:C10,H6:H8,J6:J8)</f>
        <v>43</v>
      </c>
    </row>
    <row r="4" spans="2:10" x14ac:dyDescent="0.25">
      <c r="B4" s="5">
        <v>132</v>
      </c>
      <c r="C4" s="5" t="s">
        <v>4</v>
      </c>
      <c r="D4" s="42">
        <v>26</v>
      </c>
    </row>
    <row r="5" spans="2:10" x14ac:dyDescent="0.25">
      <c r="B5" s="5">
        <v>72</v>
      </c>
      <c r="C5" s="5" t="s">
        <v>3</v>
      </c>
      <c r="D5" s="42">
        <v>43</v>
      </c>
      <c r="G5" s="11" t="s">
        <v>65</v>
      </c>
      <c r="H5" s="11" t="s">
        <v>1</v>
      </c>
      <c r="I5" s="11" t="s">
        <v>69</v>
      </c>
      <c r="J5" s="11" t="s">
        <v>64</v>
      </c>
    </row>
    <row r="6" spans="2:10" x14ac:dyDescent="0.25">
      <c r="B6" s="5">
        <v>24</v>
      </c>
      <c r="C6" s="5" t="s">
        <v>5</v>
      </c>
      <c r="D6" s="42">
        <v>19</v>
      </c>
      <c r="G6" s="5" t="s">
        <v>66</v>
      </c>
      <c r="H6" s="5" t="s">
        <v>3</v>
      </c>
      <c r="I6" s="41">
        <v>22</v>
      </c>
      <c r="J6" s="41">
        <v>43</v>
      </c>
    </row>
    <row r="7" spans="2:10" x14ac:dyDescent="0.25">
      <c r="B7" s="5">
        <v>96</v>
      </c>
      <c r="C7" s="5" t="s">
        <v>5</v>
      </c>
      <c r="D7" s="42">
        <v>19</v>
      </c>
      <c r="G7" s="5" t="s">
        <v>67</v>
      </c>
      <c r="H7" s="5" t="s">
        <v>4</v>
      </c>
      <c r="I7" s="41">
        <v>14</v>
      </c>
      <c r="J7" s="41">
        <v>26</v>
      </c>
    </row>
    <row r="8" spans="2:10" x14ac:dyDescent="0.25">
      <c r="B8" s="5">
        <v>60</v>
      </c>
      <c r="C8" s="5" t="s">
        <v>4</v>
      </c>
      <c r="D8" s="42">
        <v>26</v>
      </c>
      <c r="G8" s="5" t="s">
        <v>68</v>
      </c>
      <c r="H8" s="5" t="s">
        <v>5</v>
      </c>
      <c r="I8" s="41">
        <v>9</v>
      </c>
      <c r="J8" s="41">
        <v>19</v>
      </c>
    </row>
    <row r="9" spans="2:10" x14ac:dyDescent="0.25">
      <c r="B9" s="5">
        <v>72</v>
      </c>
      <c r="C9" s="5" t="s">
        <v>4</v>
      </c>
      <c r="D9" s="42">
        <v>26</v>
      </c>
    </row>
    <row r="10" spans="2:10" x14ac:dyDescent="0.25">
      <c r="B10" s="5">
        <v>96</v>
      </c>
      <c r="C10" s="5" t="s">
        <v>3</v>
      </c>
      <c r="D10" s="42">
        <v>43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B21513B-1DB6-43C8-AF76-6CA39CFC89E7}">
  <sheetPr>
    <tabColor rgb="FF0000FF"/>
  </sheetPr>
  <dimension ref="B2:J21"/>
  <sheetViews>
    <sheetView zoomScale="160" zoomScaleNormal="160" workbookViewId="0"/>
  </sheetViews>
  <sheetFormatPr defaultColWidth="8.85546875" defaultRowHeight="15" x14ac:dyDescent="0.25"/>
  <cols>
    <col min="1" max="1" width="2.28515625" customWidth="1"/>
    <col min="4" max="4" width="10.140625" bestFit="1" customWidth="1"/>
    <col min="5" max="6" width="2.28515625" customWidth="1"/>
    <col min="7" max="7" width="12.28515625" customWidth="1"/>
  </cols>
  <sheetData>
    <row r="2" spans="2:10" x14ac:dyDescent="0.25">
      <c r="B2" s="11" t="s">
        <v>62</v>
      </c>
      <c r="C2" s="11" t="s">
        <v>1</v>
      </c>
      <c r="D2" s="11" t="s">
        <v>65</v>
      </c>
    </row>
    <row r="3" spans="2:10" x14ac:dyDescent="0.25">
      <c r="B3" s="5">
        <v>60</v>
      </c>
      <c r="C3" s="5" t="s">
        <v>3</v>
      </c>
      <c r="D3" s="42" t="str" cm="1">
        <f t="array" ref="D3:D10">_xlfn.XLOOKUP(C3:C10,H6:H8,G6:G8)</f>
        <v>Q102</v>
      </c>
    </row>
    <row r="4" spans="2:10" x14ac:dyDescent="0.25">
      <c r="B4" s="5">
        <v>132</v>
      </c>
      <c r="C4" s="5" t="s">
        <v>4</v>
      </c>
      <c r="D4" s="42" t="str">
        <v>C210</v>
      </c>
    </row>
    <row r="5" spans="2:10" x14ac:dyDescent="0.25">
      <c r="B5" s="5">
        <v>72</v>
      </c>
      <c r="C5" s="5" t="s">
        <v>3</v>
      </c>
      <c r="D5" s="42" t="str">
        <v>Q102</v>
      </c>
      <c r="G5" s="11" t="s">
        <v>65</v>
      </c>
      <c r="H5" s="11" t="s">
        <v>1</v>
      </c>
      <c r="I5" s="11" t="s">
        <v>69</v>
      </c>
      <c r="J5" s="11" t="s">
        <v>64</v>
      </c>
    </row>
    <row r="6" spans="2:10" x14ac:dyDescent="0.25">
      <c r="B6" s="5">
        <v>24</v>
      </c>
      <c r="C6" s="5" t="s">
        <v>5</v>
      </c>
      <c r="D6" s="42" t="str">
        <v>S311</v>
      </c>
      <c r="G6" s="5" t="s">
        <v>66</v>
      </c>
      <c r="H6" s="5" t="s">
        <v>3</v>
      </c>
      <c r="I6" s="41">
        <v>22</v>
      </c>
      <c r="J6" s="41">
        <v>43</v>
      </c>
    </row>
    <row r="7" spans="2:10" x14ac:dyDescent="0.25">
      <c r="B7" s="5">
        <v>96</v>
      </c>
      <c r="C7" s="5" t="s">
        <v>5</v>
      </c>
      <c r="D7" s="42" t="str">
        <v>S311</v>
      </c>
      <c r="G7" s="5" t="s">
        <v>67</v>
      </c>
      <c r="H7" s="5" t="s">
        <v>4</v>
      </c>
      <c r="I7" s="41">
        <v>14</v>
      </c>
      <c r="J7" s="41">
        <v>26</v>
      </c>
    </row>
    <row r="8" spans="2:10" x14ac:dyDescent="0.25">
      <c r="B8" s="5">
        <v>60</v>
      </c>
      <c r="C8" s="5" t="s">
        <v>4</v>
      </c>
      <c r="D8" s="42" t="str">
        <v>C210</v>
      </c>
      <c r="G8" s="5" t="s">
        <v>68</v>
      </c>
      <c r="H8" s="5" t="s">
        <v>5</v>
      </c>
      <c r="I8" s="41">
        <v>9</v>
      </c>
      <c r="J8" s="41">
        <v>19</v>
      </c>
    </row>
    <row r="9" spans="2:10" x14ac:dyDescent="0.25">
      <c r="B9" s="5">
        <v>72</v>
      </c>
      <c r="C9" s="5" t="s">
        <v>4</v>
      </c>
      <c r="D9" s="42" t="str">
        <v>C210</v>
      </c>
    </row>
    <row r="10" spans="2:10" x14ac:dyDescent="0.25">
      <c r="B10" s="5">
        <v>96</v>
      </c>
      <c r="C10" s="5" t="s">
        <v>3</v>
      </c>
      <c r="D10" s="42" t="str">
        <v>Q102</v>
      </c>
    </row>
    <row r="13" spans="2:10" x14ac:dyDescent="0.25">
      <c r="B13" s="11" t="s">
        <v>62</v>
      </c>
      <c r="C13" s="11" t="s">
        <v>1</v>
      </c>
      <c r="D13" s="11" t="s">
        <v>65</v>
      </c>
      <c r="G13" s="11" t="s">
        <v>65</v>
      </c>
      <c r="H13" s="11" t="s">
        <v>1</v>
      </c>
      <c r="I13" s="11" t="s">
        <v>69</v>
      </c>
      <c r="J13" s="11" t="s">
        <v>64</v>
      </c>
    </row>
    <row r="14" spans="2:10" x14ac:dyDescent="0.25">
      <c r="B14" s="5">
        <v>60</v>
      </c>
      <c r="C14" s="5" t="s">
        <v>3</v>
      </c>
      <c r="D14" s="42" t="str">
        <f t="shared" ref="D14:D21" si="0">INDEX($G$14:$G$16,MATCH(C14,$H$14:$H$16,0))</f>
        <v>Q102</v>
      </c>
      <c r="G14" s="5" t="s">
        <v>66</v>
      </c>
      <c r="H14" s="5" t="s">
        <v>3</v>
      </c>
      <c r="I14" s="41">
        <v>22</v>
      </c>
      <c r="J14" s="41">
        <v>43</v>
      </c>
    </row>
    <row r="15" spans="2:10" x14ac:dyDescent="0.25">
      <c r="B15" s="5">
        <v>132</v>
      </c>
      <c r="C15" s="5" t="s">
        <v>4</v>
      </c>
      <c r="D15" s="42" t="str">
        <f t="shared" si="0"/>
        <v>C210</v>
      </c>
      <c r="G15" s="5" t="s">
        <v>67</v>
      </c>
      <c r="H15" s="5" t="s">
        <v>4</v>
      </c>
      <c r="I15" s="41">
        <v>14</v>
      </c>
      <c r="J15" s="41">
        <v>26</v>
      </c>
    </row>
    <row r="16" spans="2:10" x14ac:dyDescent="0.25">
      <c r="B16" s="5">
        <v>72</v>
      </c>
      <c r="C16" s="5" t="s">
        <v>3</v>
      </c>
      <c r="D16" s="42" t="str">
        <f t="shared" si="0"/>
        <v>Q102</v>
      </c>
      <c r="G16" s="5" t="s">
        <v>68</v>
      </c>
      <c r="H16" s="5" t="s">
        <v>5</v>
      </c>
      <c r="I16" s="41">
        <v>9</v>
      </c>
      <c r="J16" s="41">
        <v>19</v>
      </c>
    </row>
    <row r="17" spans="2:4" x14ac:dyDescent="0.25">
      <c r="B17" s="5">
        <v>24</v>
      </c>
      <c r="C17" s="5" t="s">
        <v>5</v>
      </c>
      <c r="D17" s="42" t="str">
        <f t="shared" si="0"/>
        <v>S311</v>
      </c>
    </row>
    <row r="18" spans="2:4" x14ac:dyDescent="0.25">
      <c r="B18" s="5">
        <v>96</v>
      </c>
      <c r="C18" s="5" t="s">
        <v>5</v>
      </c>
      <c r="D18" s="42" t="str">
        <f t="shared" si="0"/>
        <v>S311</v>
      </c>
    </row>
    <row r="19" spans="2:4" x14ac:dyDescent="0.25">
      <c r="B19" s="5">
        <v>60</v>
      </c>
      <c r="C19" s="5" t="s">
        <v>4</v>
      </c>
      <c r="D19" s="42" t="str">
        <f t="shared" si="0"/>
        <v>C210</v>
      </c>
    </row>
    <row r="20" spans="2:4" x14ac:dyDescent="0.25">
      <c r="B20" s="5">
        <v>72</v>
      </c>
      <c r="C20" s="5" t="s">
        <v>4</v>
      </c>
      <c r="D20" s="42" t="str">
        <f t="shared" si="0"/>
        <v>C210</v>
      </c>
    </row>
    <row r="21" spans="2:4" x14ac:dyDescent="0.25">
      <c r="B21" s="5">
        <v>96</v>
      </c>
      <c r="C21" s="5" t="s">
        <v>3</v>
      </c>
      <c r="D21" s="42" t="str">
        <f t="shared" si="0"/>
        <v>Q102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9F1307-3932-4F54-B9B9-06AFBC94EA35}">
  <sheetPr>
    <tabColor rgb="FF0000FF"/>
  </sheetPr>
  <dimension ref="B1:Z44"/>
  <sheetViews>
    <sheetView zoomScale="160" zoomScaleNormal="160" workbookViewId="0"/>
  </sheetViews>
  <sheetFormatPr defaultColWidth="8.85546875" defaultRowHeight="15" x14ac:dyDescent="0.25"/>
  <cols>
    <col min="1" max="1" width="3.7109375" customWidth="1"/>
    <col min="2" max="2" width="16" customWidth="1"/>
    <col min="3" max="3" width="3.7109375" customWidth="1"/>
    <col min="4" max="5" width="15.28515625" customWidth="1"/>
    <col min="6" max="6" width="34.85546875" bestFit="1" customWidth="1"/>
    <col min="20" max="21" width="14.42578125" bestFit="1" customWidth="1"/>
  </cols>
  <sheetData>
    <row r="1" spans="2:21" x14ac:dyDescent="0.25">
      <c r="T1" s="11" t="s">
        <v>71</v>
      </c>
      <c r="U1" s="11" t="s">
        <v>71</v>
      </c>
    </row>
    <row r="2" spans="2:21" x14ac:dyDescent="0.25">
      <c r="B2" s="44" t="s">
        <v>74</v>
      </c>
      <c r="D2" s="47" t="s">
        <v>70</v>
      </c>
      <c r="E2" s="48"/>
      <c r="T2" s="5">
        <v>2</v>
      </c>
      <c r="U2" s="5" t="str" cm="1">
        <f t="array" ref="U2">INDEX({"Bad";"Blah";"Normal";"Great";"Awesome"},T2)</f>
        <v>Blah</v>
      </c>
    </row>
    <row r="4" spans="2:21" ht="30" x14ac:dyDescent="0.25">
      <c r="B4" s="45" t="s">
        <v>75</v>
      </c>
      <c r="D4" s="45" t="s">
        <v>75</v>
      </c>
      <c r="E4" s="45" t="s">
        <v>76</v>
      </c>
    </row>
    <row r="5" spans="2:21" x14ac:dyDescent="0.25">
      <c r="B5" s="5" t="s">
        <v>79</v>
      </c>
      <c r="D5" t="str" cm="1">
        <f t="array" ref="D5:E9">_xlfn.LET(
_xlpm.u,_xlfn.UNIQUE(B5:B44),
_xlpm.c,COUNTIFS(B5:B44,_xlpm.u),
_xlpm.r,CHOOSE({1,2},_xlpm.u,_xlpm.c),
_xlfn._xlws.SORT(_xlpm.r,2,-1))</f>
        <v>Superior</v>
      </c>
      <c r="E5">
        <v>11</v>
      </c>
    </row>
    <row r="6" spans="2:21" x14ac:dyDescent="0.25">
      <c r="B6" s="5" t="s">
        <v>79</v>
      </c>
      <c r="D6" t="str">
        <v>Great</v>
      </c>
      <c r="E6">
        <v>10</v>
      </c>
    </row>
    <row r="7" spans="2:21" x14ac:dyDescent="0.25">
      <c r="B7" s="5" t="s">
        <v>82</v>
      </c>
      <c r="D7" t="str">
        <v>Good</v>
      </c>
      <c r="E7">
        <v>8</v>
      </c>
    </row>
    <row r="8" spans="2:21" x14ac:dyDescent="0.25">
      <c r="B8" s="5" t="s">
        <v>80</v>
      </c>
      <c r="D8" t="str">
        <v>Okay</v>
      </c>
      <c r="E8">
        <v>7</v>
      </c>
    </row>
    <row r="9" spans="2:21" x14ac:dyDescent="0.25">
      <c r="B9" s="5" t="s">
        <v>77</v>
      </c>
      <c r="D9" t="str">
        <v>Poor</v>
      </c>
      <c r="E9">
        <v>4</v>
      </c>
    </row>
    <row r="10" spans="2:21" x14ac:dyDescent="0.25">
      <c r="B10" s="5" t="s">
        <v>80</v>
      </c>
    </row>
    <row r="11" spans="2:21" x14ac:dyDescent="0.25">
      <c r="B11" s="5" t="s">
        <v>79</v>
      </c>
      <c r="D11" s="43" t="s">
        <v>51</v>
      </c>
      <c r="E11" s="46" t="s">
        <v>78</v>
      </c>
    </row>
    <row r="12" spans="2:21" x14ac:dyDescent="0.25">
      <c r="B12" s="5" t="s">
        <v>80</v>
      </c>
    </row>
    <row r="13" spans="2:21" ht="30" x14ac:dyDescent="0.25">
      <c r="B13" s="5" t="s">
        <v>80</v>
      </c>
      <c r="D13" s="45" t="s">
        <v>75</v>
      </c>
      <c r="E13" s="45" t="s">
        <v>76</v>
      </c>
    </row>
    <row r="14" spans="2:21" x14ac:dyDescent="0.25">
      <c r="B14" s="5" t="s">
        <v>77</v>
      </c>
      <c r="D14" t="str" cm="1">
        <f t="array" ref="D14:E18">_xlfn.LET(
_xlpm.u,_xlfn.UNIQUE(B5:B44),
_xlpm.c,COUNTIFS(B5:B44,_xlpm.u),
_xlpm.r,CHOOSE({1,2},_xlpm.u,_xlpm.c),
_xlfn._xlws.SORT(_xlpm.r,2,-1))</f>
        <v>Superior</v>
      </c>
      <c r="E14">
        <v>11</v>
      </c>
      <c r="P14" s="2"/>
      <c r="Q14" s="2"/>
      <c r="R14" s="2"/>
      <c r="S14" s="2"/>
      <c r="T14" s="2"/>
    </row>
    <row r="15" spans="2:21" x14ac:dyDescent="0.25">
      <c r="B15" s="5" t="s">
        <v>82</v>
      </c>
      <c r="D15" t="str">
        <v>Great</v>
      </c>
      <c r="E15">
        <v>10</v>
      </c>
    </row>
    <row r="16" spans="2:21" x14ac:dyDescent="0.25">
      <c r="B16" s="5" t="s">
        <v>77</v>
      </c>
      <c r="D16" t="str">
        <v>Good</v>
      </c>
      <c r="E16">
        <v>8</v>
      </c>
    </row>
    <row r="17" spans="2:26" x14ac:dyDescent="0.25">
      <c r="B17" s="5" t="s">
        <v>81</v>
      </c>
      <c r="D17" t="str">
        <v>Okay</v>
      </c>
      <c r="E17">
        <v>7</v>
      </c>
    </row>
    <row r="18" spans="2:26" x14ac:dyDescent="0.25">
      <c r="B18" s="5" t="s">
        <v>81</v>
      </c>
      <c r="D18" t="str">
        <v>Poor</v>
      </c>
      <c r="E18">
        <v>4</v>
      </c>
    </row>
    <row r="19" spans="2:26" x14ac:dyDescent="0.25">
      <c r="B19" s="5" t="s">
        <v>79</v>
      </c>
    </row>
    <row r="20" spans="2:26" x14ac:dyDescent="0.25">
      <c r="B20" s="5" t="s">
        <v>77</v>
      </c>
    </row>
    <row r="21" spans="2:26" x14ac:dyDescent="0.25">
      <c r="B21" s="5" t="s">
        <v>77</v>
      </c>
    </row>
    <row r="22" spans="2:26" x14ac:dyDescent="0.25">
      <c r="B22" s="5" t="s">
        <v>81</v>
      </c>
    </row>
    <row r="23" spans="2:26" x14ac:dyDescent="0.25">
      <c r="B23" s="5" t="s">
        <v>77</v>
      </c>
      <c r="Z23" t="s">
        <v>72</v>
      </c>
    </row>
    <row r="24" spans="2:26" x14ac:dyDescent="0.25">
      <c r="B24" s="5" t="s">
        <v>77</v>
      </c>
      <c r="Z24" t="s">
        <v>73</v>
      </c>
    </row>
    <row r="25" spans="2:26" x14ac:dyDescent="0.25">
      <c r="B25" s="5" t="s">
        <v>80</v>
      </c>
    </row>
    <row r="26" spans="2:26" x14ac:dyDescent="0.25">
      <c r="B26" s="5" t="s">
        <v>79</v>
      </c>
    </row>
    <row r="27" spans="2:26" x14ac:dyDescent="0.25">
      <c r="B27" s="5" t="s">
        <v>79</v>
      </c>
    </row>
    <row r="28" spans="2:26" x14ac:dyDescent="0.25">
      <c r="B28" s="5" t="s">
        <v>81</v>
      </c>
    </row>
    <row r="29" spans="2:26" x14ac:dyDescent="0.25">
      <c r="B29" s="5" t="s">
        <v>82</v>
      </c>
    </row>
    <row r="30" spans="2:26" x14ac:dyDescent="0.25">
      <c r="B30" s="5" t="s">
        <v>79</v>
      </c>
    </row>
    <row r="31" spans="2:26" x14ac:dyDescent="0.25">
      <c r="B31" s="5" t="s">
        <v>81</v>
      </c>
    </row>
    <row r="32" spans="2:26" x14ac:dyDescent="0.25">
      <c r="B32" s="5" t="s">
        <v>80</v>
      </c>
    </row>
    <row r="33" spans="2:2" x14ac:dyDescent="0.25">
      <c r="B33" s="5" t="s">
        <v>81</v>
      </c>
    </row>
    <row r="34" spans="2:2" x14ac:dyDescent="0.25">
      <c r="B34" s="5" t="s">
        <v>77</v>
      </c>
    </row>
    <row r="35" spans="2:2" x14ac:dyDescent="0.25">
      <c r="B35" s="5" t="s">
        <v>80</v>
      </c>
    </row>
    <row r="36" spans="2:2" x14ac:dyDescent="0.25">
      <c r="B36" s="5" t="s">
        <v>79</v>
      </c>
    </row>
    <row r="37" spans="2:2" x14ac:dyDescent="0.25">
      <c r="B37" s="5" t="s">
        <v>82</v>
      </c>
    </row>
    <row r="38" spans="2:2" x14ac:dyDescent="0.25">
      <c r="B38" s="5" t="s">
        <v>77</v>
      </c>
    </row>
    <row r="39" spans="2:2" x14ac:dyDescent="0.25">
      <c r="B39" s="5" t="s">
        <v>80</v>
      </c>
    </row>
    <row r="40" spans="2:2" x14ac:dyDescent="0.25">
      <c r="B40" s="5" t="s">
        <v>81</v>
      </c>
    </row>
    <row r="41" spans="2:2" x14ac:dyDescent="0.25">
      <c r="B41" s="5" t="s">
        <v>77</v>
      </c>
    </row>
    <row r="42" spans="2:2" x14ac:dyDescent="0.25">
      <c r="B42" s="5" t="s">
        <v>79</v>
      </c>
    </row>
    <row r="43" spans="2:2" x14ac:dyDescent="0.25">
      <c r="B43" s="5" t="s">
        <v>79</v>
      </c>
    </row>
    <row r="44" spans="2:2" x14ac:dyDescent="0.25">
      <c r="B44" s="5" t="s">
        <v>79</v>
      </c>
    </row>
  </sheetData>
  <conditionalFormatting sqref="D5:E9">
    <cfRule type="expression" dxfId="25" priority="2">
      <formula>D5&lt;&gt;""</formula>
    </cfRule>
  </conditionalFormatting>
  <conditionalFormatting sqref="D14:E18">
    <cfRule type="expression" dxfId="24" priority="1">
      <formula>D14&lt;&gt;""</formula>
    </cfRule>
  </conditionalFormatting>
  <pageMargins left="0.7" right="0.7" top="0.75" bottom="0.75" header="0.3" footer="0.3"/>
  <pageSetup orientation="portrait" r:id="rId1"/>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tabColor rgb="FF0000FF"/>
  </sheetPr>
  <dimension ref="B2:D9"/>
  <sheetViews>
    <sheetView zoomScale="190" zoomScaleNormal="190" workbookViewId="0"/>
  </sheetViews>
  <sheetFormatPr defaultColWidth="8.85546875" defaultRowHeight="15" x14ac:dyDescent="0.25"/>
  <cols>
    <col min="1" max="1" width="3.85546875" customWidth="1"/>
    <col min="2" max="2" width="11.28515625" bestFit="1" customWidth="1"/>
    <col min="3" max="3" width="8.42578125" bestFit="1" customWidth="1"/>
    <col min="4" max="4" width="14.28515625" customWidth="1"/>
    <col min="5" max="5" width="13.140625" bestFit="1" customWidth="1"/>
    <col min="6" max="8" width="13.28515625" bestFit="1" customWidth="1"/>
  </cols>
  <sheetData>
    <row r="2" spans="2:4" x14ac:dyDescent="0.25">
      <c r="B2" t="s">
        <v>25</v>
      </c>
    </row>
    <row r="3" spans="2:4" x14ac:dyDescent="0.25">
      <c r="D3" s="14" t="s">
        <v>26</v>
      </c>
    </row>
    <row r="5" spans="2:4" x14ac:dyDescent="0.25">
      <c r="B5" s="2" t="s">
        <v>1</v>
      </c>
      <c r="C5" t="s">
        <v>11</v>
      </c>
    </row>
    <row r="6" spans="2:4" x14ac:dyDescent="0.25">
      <c r="B6" t="s">
        <v>4</v>
      </c>
      <c r="C6" s="13">
        <v>2636.83</v>
      </c>
    </row>
    <row r="7" spans="2:4" x14ac:dyDescent="0.25">
      <c r="B7" t="s">
        <v>3</v>
      </c>
      <c r="C7" s="13">
        <v>3332.19</v>
      </c>
    </row>
    <row r="8" spans="2:4" x14ac:dyDescent="0.25">
      <c r="B8" t="s">
        <v>5</v>
      </c>
      <c r="C8" s="13">
        <v>2991.7200000000003</v>
      </c>
    </row>
    <row r="9" spans="2:4" x14ac:dyDescent="0.25">
      <c r="B9" t="s">
        <v>0</v>
      </c>
      <c r="C9" s="13">
        <v>8960.7400000000016</v>
      </c>
    </row>
  </sheetData>
  <pageMargins left="0.7" right="0.7" top="0.75" bottom="0.75" header="0.3" footer="0.3"/>
  <pageSetup orientation="portrait" r:id="rId2"/>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rgb="FF0000FF"/>
  </sheetPr>
  <dimension ref="A1:C10"/>
  <sheetViews>
    <sheetView zoomScale="190" zoomScaleNormal="190" workbookViewId="0"/>
  </sheetViews>
  <sheetFormatPr defaultColWidth="8.85546875" defaultRowHeight="15" x14ac:dyDescent="0.25"/>
  <cols>
    <col min="1" max="1" width="10.140625" bestFit="1" customWidth="1"/>
    <col min="2" max="2" width="7.42578125" bestFit="1" customWidth="1"/>
    <col min="3" max="3" width="7.85546875" bestFit="1" customWidth="1"/>
  </cols>
  <sheetData>
    <row r="1" spans="1:3" x14ac:dyDescent="0.25">
      <c r="A1" s="1" t="s">
        <v>1</v>
      </c>
      <c r="B1" s="1" t="s">
        <v>9</v>
      </c>
      <c r="C1" s="1" t="s">
        <v>2</v>
      </c>
    </row>
    <row r="2" spans="1:3" x14ac:dyDescent="0.25">
      <c r="A2" t="s">
        <v>3</v>
      </c>
      <c r="B2" s="6">
        <v>43983</v>
      </c>
      <c r="C2" s="3">
        <v>439.5</v>
      </c>
    </row>
    <row r="3" spans="1:3" x14ac:dyDescent="0.25">
      <c r="A3" t="s">
        <v>4</v>
      </c>
      <c r="B3" s="6">
        <v>43983</v>
      </c>
      <c r="C3" s="3">
        <v>221.95</v>
      </c>
    </row>
    <row r="4" spans="1:3" x14ac:dyDescent="0.25">
      <c r="A4" t="s">
        <v>5</v>
      </c>
      <c r="B4" s="6">
        <v>43983</v>
      </c>
      <c r="C4" s="3">
        <v>119.45</v>
      </c>
    </row>
    <row r="5" spans="1:3" x14ac:dyDescent="0.25">
      <c r="A5" t="s">
        <v>3</v>
      </c>
      <c r="B5" s="6">
        <v>43983</v>
      </c>
      <c r="C5" s="3">
        <v>552.70000000000005</v>
      </c>
    </row>
    <row r="6" spans="1:3" x14ac:dyDescent="0.25">
      <c r="A6" t="s">
        <v>4</v>
      </c>
      <c r="B6" s="6">
        <v>43983</v>
      </c>
      <c r="C6" s="3">
        <v>252.9</v>
      </c>
    </row>
    <row r="7" spans="1:3" x14ac:dyDescent="0.25">
      <c r="A7" t="s">
        <v>5</v>
      </c>
      <c r="B7" s="6">
        <v>43983</v>
      </c>
      <c r="C7" s="3">
        <v>127</v>
      </c>
    </row>
    <row r="8" spans="1:3" x14ac:dyDescent="0.25">
      <c r="A8" t="s">
        <v>5</v>
      </c>
      <c r="B8" s="6">
        <v>43983</v>
      </c>
      <c r="C8" s="3">
        <v>274.25</v>
      </c>
    </row>
    <row r="9" spans="1:3" x14ac:dyDescent="0.25">
      <c r="A9" t="s">
        <v>3</v>
      </c>
      <c r="B9" s="6">
        <v>43983</v>
      </c>
      <c r="C9" s="3">
        <v>47.5</v>
      </c>
    </row>
    <row r="10" spans="1:3" x14ac:dyDescent="0.25">
      <c r="A10" t="s">
        <v>4</v>
      </c>
      <c r="B10" s="6">
        <v>43983</v>
      </c>
      <c r="C10" s="3">
        <v>144.30000000000001</v>
      </c>
    </row>
  </sheetData>
  <pageMargins left="0.7" right="0.7" top="0.75" bottom="0.75" header="0.3" footer="0.3"/>
  <tableParts count="1">
    <tablePart r:id="rId1"/>
  </tableParts>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rgb="FF0000FF"/>
  </sheetPr>
  <dimension ref="A1:C12"/>
  <sheetViews>
    <sheetView zoomScale="175" zoomScaleNormal="175" workbookViewId="0"/>
  </sheetViews>
  <sheetFormatPr defaultColWidth="8.85546875" defaultRowHeight="15" x14ac:dyDescent="0.25"/>
  <cols>
    <col min="1" max="1" width="10.140625" bestFit="1" customWidth="1"/>
    <col min="2" max="2" width="7.42578125" bestFit="1" customWidth="1"/>
    <col min="3" max="3" width="7.85546875" bestFit="1" customWidth="1"/>
  </cols>
  <sheetData>
    <row r="1" spans="1:3" x14ac:dyDescent="0.25">
      <c r="A1" s="1" t="s">
        <v>1</v>
      </c>
      <c r="B1" s="1" t="s">
        <v>9</v>
      </c>
      <c r="C1" s="1" t="s">
        <v>2</v>
      </c>
    </row>
    <row r="2" spans="1:3" x14ac:dyDescent="0.25">
      <c r="A2" t="s">
        <v>3</v>
      </c>
      <c r="B2" s="6">
        <v>43984</v>
      </c>
      <c r="C2" s="3">
        <v>200.5</v>
      </c>
    </row>
    <row r="3" spans="1:3" x14ac:dyDescent="0.25">
      <c r="A3" t="s">
        <v>4</v>
      </c>
      <c r="B3" s="6">
        <v>43984</v>
      </c>
      <c r="C3" s="3">
        <v>121.95</v>
      </c>
    </row>
    <row r="4" spans="1:3" x14ac:dyDescent="0.25">
      <c r="A4" t="s">
        <v>5</v>
      </c>
      <c r="B4" s="6">
        <v>43984</v>
      </c>
      <c r="C4" s="3">
        <v>119.45</v>
      </c>
    </row>
    <row r="5" spans="1:3" x14ac:dyDescent="0.25">
      <c r="A5" t="s">
        <v>3</v>
      </c>
      <c r="B5" s="6">
        <v>43984</v>
      </c>
      <c r="C5" s="3">
        <v>352.7</v>
      </c>
    </row>
    <row r="6" spans="1:3" x14ac:dyDescent="0.25">
      <c r="A6" t="s">
        <v>3</v>
      </c>
      <c r="B6" s="6">
        <v>43984</v>
      </c>
      <c r="C6" s="3">
        <v>252.9</v>
      </c>
    </row>
    <row r="7" spans="1:3" x14ac:dyDescent="0.25">
      <c r="A7" t="s">
        <v>3</v>
      </c>
      <c r="B7" s="6">
        <v>43984</v>
      </c>
      <c r="C7" s="3">
        <v>367</v>
      </c>
    </row>
    <row r="8" spans="1:3" x14ac:dyDescent="0.25">
      <c r="A8" t="s">
        <v>5</v>
      </c>
      <c r="B8" s="6">
        <v>43984</v>
      </c>
      <c r="C8" s="3">
        <v>222.25</v>
      </c>
    </row>
    <row r="9" spans="1:3" x14ac:dyDescent="0.25">
      <c r="A9" t="s">
        <v>5</v>
      </c>
      <c r="B9" s="6">
        <v>43984</v>
      </c>
      <c r="C9" s="3">
        <v>100.5</v>
      </c>
    </row>
    <row r="10" spans="1:3" x14ac:dyDescent="0.25">
      <c r="A10" t="s">
        <v>4</v>
      </c>
      <c r="B10" s="6">
        <v>43984</v>
      </c>
      <c r="C10" s="3">
        <v>145.75</v>
      </c>
    </row>
    <row r="11" spans="1:3" x14ac:dyDescent="0.25">
      <c r="A11" t="s">
        <v>5</v>
      </c>
      <c r="B11" s="6">
        <v>43984</v>
      </c>
      <c r="C11" s="3">
        <v>247.5</v>
      </c>
    </row>
    <row r="12" spans="1:3" x14ac:dyDescent="0.25">
      <c r="A12" t="s">
        <v>4</v>
      </c>
      <c r="B12" s="6">
        <v>43984</v>
      </c>
      <c r="C12" s="3">
        <v>42.3</v>
      </c>
    </row>
  </sheetData>
  <pageMargins left="0.7" right="0.7" top="0.75" bottom="0.75" header="0.3" footer="0.3"/>
  <tableParts count="1">
    <tablePart r:id="rId1"/>
  </tableParts>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rgb="FF0000FF"/>
  </sheetPr>
  <dimension ref="A1:C13"/>
  <sheetViews>
    <sheetView zoomScale="175" zoomScaleNormal="175" workbookViewId="0"/>
  </sheetViews>
  <sheetFormatPr defaultColWidth="8.85546875" defaultRowHeight="15" x14ac:dyDescent="0.25"/>
  <cols>
    <col min="1" max="1" width="10.140625" bestFit="1" customWidth="1"/>
    <col min="2" max="2" width="7.42578125" bestFit="1" customWidth="1"/>
    <col min="3" max="3" width="7.85546875" bestFit="1" customWidth="1"/>
  </cols>
  <sheetData>
    <row r="1" spans="1:3" x14ac:dyDescent="0.25">
      <c r="A1" s="1" t="s">
        <v>1</v>
      </c>
      <c r="B1" s="1" t="s">
        <v>9</v>
      </c>
      <c r="C1" s="1" t="s">
        <v>2</v>
      </c>
    </row>
    <row r="2" spans="1:3" x14ac:dyDescent="0.25">
      <c r="A2" t="s">
        <v>3</v>
      </c>
      <c r="B2" s="6">
        <v>43985</v>
      </c>
      <c r="C2" s="3">
        <v>200.5</v>
      </c>
    </row>
    <row r="3" spans="1:3" x14ac:dyDescent="0.25">
      <c r="A3" t="s">
        <v>3</v>
      </c>
      <c r="B3" s="6">
        <v>43985</v>
      </c>
      <c r="C3" s="3">
        <v>121.95</v>
      </c>
    </row>
    <row r="4" spans="1:3" x14ac:dyDescent="0.25">
      <c r="A4" t="s">
        <v>3</v>
      </c>
      <c r="B4" s="6">
        <v>43985</v>
      </c>
      <c r="C4" s="3">
        <v>119.45</v>
      </c>
    </row>
    <row r="5" spans="1:3" x14ac:dyDescent="0.25">
      <c r="A5" t="s">
        <v>4</v>
      </c>
      <c r="B5" s="6">
        <v>43985</v>
      </c>
      <c r="C5" s="3">
        <v>352.7</v>
      </c>
    </row>
    <row r="6" spans="1:3" x14ac:dyDescent="0.25">
      <c r="A6" t="s">
        <v>4</v>
      </c>
      <c r="B6" s="6">
        <v>43985</v>
      </c>
      <c r="C6" s="3">
        <v>252.9</v>
      </c>
    </row>
    <row r="7" spans="1:3" x14ac:dyDescent="0.25">
      <c r="A7" t="s">
        <v>4</v>
      </c>
      <c r="B7" s="6">
        <v>43985</v>
      </c>
      <c r="C7" s="3">
        <v>25</v>
      </c>
    </row>
    <row r="8" spans="1:3" x14ac:dyDescent="0.25">
      <c r="A8" t="s">
        <v>4</v>
      </c>
      <c r="B8" s="6">
        <v>43985</v>
      </c>
      <c r="C8" s="3">
        <v>155</v>
      </c>
    </row>
    <row r="9" spans="1:3" x14ac:dyDescent="0.25">
      <c r="A9" t="s">
        <v>5</v>
      </c>
      <c r="B9" s="6">
        <v>43985</v>
      </c>
      <c r="C9" s="3">
        <v>413.8</v>
      </c>
    </row>
    <row r="10" spans="1:3" x14ac:dyDescent="0.25">
      <c r="A10" t="s">
        <v>5</v>
      </c>
      <c r="B10" s="6">
        <v>43985</v>
      </c>
      <c r="C10" s="3">
        <v>223</v>
      </c>
    </row>
    <row r="11" spans="1:3" x14ac:dyDescent="0.25">
      <c r="A11" t="s">
        <v>5</v>
      </c>
      <c r="B11" s="6">
        <v>43985</v>
      </c>
      <c r="C11" s="3">
        <v>436.2</v>
      </c>
    </row>
    <row r="12" spans="1:3" x14ac:dyDescent="0.25">
      <c r="A12" t="s">
        <v>5</v>
      </c>
      <c r="B12" s="6">
        <v>43985</v>
      </c>
      <c r="C12" s="3">
        <v>25.3</v>
      </c>
    </row>
    <row r="13" spans="1:3" x14ac:dyDescent="0.25">
      <c r="A13" t="s">
        <v>5</v>
      </c>
      <c r="B13" s="6">
        <v>43985</v>
      </c>
      <c r="C13" s="3">
        <v>98.75</v>
      </c>
    </row>
  </sheetData>
  <pageMargins left="0.7" right="0.7" top="0.75" bottom="0.75" header="0.3" footer="0.3"/>
  <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tabColor rgb="FF0000FF"/>
  </sheetPr>
  <dimension ref="A1:C13"/>
  <sheetViews>
    <sheetView zoomScale="175" zoomScaleNormal="175" workbookViewId="0"/>
  </sheetViews>
  <sheetFormatPr defaultColWidth="8.85546875" defaultRowHeight="15" x14ac:dyDescent="0.25"/>
  <cols>
    <col min="1" max="1" width="10.140625" bestFit="1" customWidth="1"/>
    <col min="2" max="2" width="7.42578125" bestFit="1" customWidth="1"/>
    <col min="3" max="3" width="7.85546875" bestFit="1" customWidth="1"/>
  </cols>
  <sheetData>
    <row r="1" spans="1:3" x14ac:dyDescent="0.25">
      <c r="A1" s="1" t="s">
        <v>1</v>
      </c>
      <c r="B1" s="1" t="s">
        <v>9</v>
      </c>
      <c r="C1" s="1" t="s">
        <v>2</v>
      </c>
    </row>
    <row r="2" spans="1:3" x14ac:dyDescent="0.25">
      <c r="A2" t="s">
        <v>3</v>
      </c>
      <c r="B2" s="6">
        <v>43986</v>
      </c>
      <c r="C2" s="3">
        <v>282.75</v>
      </c>
    </row>
    <row r="3" spans="1:3" x14ac:dyDescent="0.25">
      <c r="A3" t="s">
        <v>5</v>
      </c>
      <c r="B3" s="6">
        <v>43986</v>
      </c>
      <c r="C3" s="3">
        <v>263.14</v>
      </c>
    </row>
    <row r="4" spans="1:3" x14ac:dyDescent="0.25">
      <c r="A4" t="s">
        <v>3</v>
      </c>
      <c r="B4" s="6">
        <v>43986</v>
      </c>
      <c r="C4" s="3">
        <v>79.27</v>
      </c>
    </row>
    <row r="5" spans="1:3" x14ac:dyDescent="0.25">
      <c r="A5" t="s">
        <v>4</v>
      </c>
      <c r="B5" s="6">
        <v>43986</v>
      </c>
      <c r="C5" s="3">
        <v>267.31</v>
      </c>
    </row>
    <row r="6" spans="1:3" x14ac:dyDescent="0.25">
      <c r="A6" t="s">
        <v>4</v>
      </c>
      <c r="B6" s="6">
        <v>43986</v>
      </c>
      <c r="C6" s="3">
        <v>101.38</v>
      </c>
    </row>
    <row r="7" spans="1:3" x14ac:dyDescent="0.25">
      <c r="A7" t="s">
        <v>4</v>
      </c>
      <c r="B7" s="6">
        <v>43986</v>
      </c>
      <c r="C7" s="3">
        <v>138.02000000000001</v>
      </c>
    </row>
    <row r="8" spans="1:3" x14ac:dyDescent="0.25">
      <c r="A8" t="s">
        <v>4</v>
      </c>
      <c r="B8" s="6">
        <v>43986</v>
      </c>
      <c r="C8" s="3">
        <v>309.88</v>
      </c>
    </row>
    <row r="9" spans="1:3" x14ac:dyDescent="0.25">
      <c r="A9" t="s">
        <v>5</v>
      </c>
      <c r="B9" s="6">
        <v>43986</v>
      </c>
      <c r="C9" s="3">
        <v>174.94</v>
      </c>
    </row>
    <row r="10" spans="1:3" x14ac:dyDescent="0.25">
      <c r="A10" t="s">
        <v>3</v>
      </c>
      <c r="B10" s="6">
        <v>43986</v>
      </c>
      <c r="C10" s="3">
        <v>109.28</v>
      </c>
    </row>
    <row r="11" spans="1:3" x14ac:dyDescent="0.25">
      <c r="A11" t="s">
        <v>3</v>
      </c>
      <c r="B11" s="6">
        <v>43986</v>
      </c>
      <c r="C11" s="3">
        <v>206.19</v>
      </c>
    </row>
    <row r="12" spans="1:3" x14ac:dyDescent="0.25">
      <c r="A12" t="s">
        <v>5</v>
      </c>
      <c r="B12" s="6">
        <v>43986</v>
      </c>
      <c r="C12" s="3">
        <v>146.19</v>
      </c>
    </row>
    <row r="13" spans="1:3" x14ac:dyDescent="0.25">
      <c r="A13" t="s">
        <v>4</v>
      </c>
      <c r="B13" s="6">
        <v>43986</v>
      </c>
      <c r="C13" s="3">
        <v>105.49</v>
      </c>
    </row>
  </sheetData>
  <pageMargins left="0.7" right="0.7" top="0.75" bottom="0.75" header="0.3" footer="0.3"/>
  <drawing r:id="rId1"/>
  <tableParts count="1">
    <tablePart r:id="rId2"/>
  </tableParts>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2AEC28A-01DF-4BE5-94D2-1E89EE476A14}">
  <sheetPr>
    <tabColor rgb="FF0000FF"/>
  </sheetPr>
  <dimension ref="B2:B3"/>
  <sheetViews>
    <sheetView zoomScale="250" zoomScaleNormal="250" workbookViewId="0"/>
  </sheetViews>
  <sheetFormatPr defaultColWidth="8.85546875" defaultRowHeight="15" x14ac:dyDescent="0.25"/>
  <sheetData>
    <row r="2" spans="2:2" x14ac:dyDescent="0.25">
      <c r="B2" t="s">
        <v>53</v>
      </c>
    </row>
    <row r="3" spans="2:2" x14ac:dyDescent="0.25">
      <c r="B3" t="s">
        <v>54</v>
      </c>
    </row>
  </sheetData>
  <pageMargins left="0.7" right="0.7" top="0.75" bottom="0.75" header="0.3" footer="0.3"/>
  <drawing r:id="rId1"/>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8215467-8A3C-47FD-85DA-40535E500656}">
  <sheetPr>
    <tabColor rgb="FF0000FF"/>
  </sheetPr>
  <dimension ref="A1:C9"/>
  <sheetViews>
    <sheetView zoomScale="115" zoomScaleNormal="115" workbookViewId="0"/>
  </sheetViews>
  <sheetFormatPr defaultColWidth="8.85546875" defaultRowHeight="15" x14ac:dyDescent="0.25"/>
  <cols>
    <col min="1" max="1" width="13.28515625" bestFit="1" customWidth="1"/>
    <col min="2" max="2" width="13.85546875" bestFit="1" customWidth="1"/>
    <col min="3" max="3" width="20.7109375" bestFit="1" customWidth="1"/>
    <col min="4" max="4" width="24.42578125" bestFit="1" customWidth="1"/>
    <col min="5" max="6" width="11.28515625" bestFit="1" customWidth="1"/>
  </cols>
  <sheetData>
    <row r="1" spans="1:3" x14ac:dyDescent="0.25">
      <c r="A1" s="2" t="s">
        <v>1</v>
      </c>
      <c r="B1" t="s">
        <v>30</v>
      </c>
      <c r="C1" t="s">
        <v>31</v>
      </c>
    </row>
    <row r="2" spans="1:3" x14ac:dyDescent="0.25">
      <c r="A2" t="s">
        <v>27</v>
      </c>
      <c r="B2" s="13">
        <v>87505275.329999834</v>
      </c>
      <c r="C2" s="13">
        <v>5133646.4099999992</v>
      </c>
    </row>
    <row r="3" spans="1:3" x14ac:dyDescent="0.25">
      <c r="A3" t="s">
        <v>8</v>
      </c>
      <c r="B3" s="13">
        <v>104688959.96999967</v>
      </c>
      <c r="C3" s="13">
        <v>6147893.2199999997</v>
      </c>
    </row>
    <row r="4" spans="1:3" x14ac:dyDescent="0.25">
      <c r="A4" t="s">
        <v>7</v>
      </c>
      <c r="B4" s="13">
        <v>216208220.71000046</v>
      </c>
      <c r="C4" s="13">
        <v>12741046.58</v>
      </c>
    </row>
    <row r="5" spans="1:3" x14ac:dyDescent="0.25">
      <c r="A5" t="s">
        <v>4</v>
      </c>
      <c r="B5" s="13">
        <v>191558396.11999995</v>
      </c>
      <c r="C5" s="13">
        <v>11286062.140000001</v>
      </c>
    </row>
    <row r="6" spans="1:3" x14ac:dyDescent="0.25">
      <c r="A6" t="s">
        <v>28</v>
      </c>
      <c r="B6" s="13">
        <v>34556880.569999889</v>
      </c>
      <c r="C6" s="13">
        <v>2049207.8800000029</v>
      </c>
    </row>
    <row r="7" spans="1:3" x14ac:dyDescent="0.25">
      <c r="A7" t="s">
        <v>29</v>
      </c>
      <c r="B7" s="13">
        <v>279717911.12999982</v>
      </c>
      <c r="C7" s="13">
        <v>16466228.549999997</v>
      </c>
    </row>
    <row r="8" spans="1:3" x14ac:dyDescent="0.25">
      <c r="A8" t="s">
        <v>5</v>
      </c>
      <c r="B8" s="13">
        <v>95776408.229999766</v>
      </c>
      <c r="C8" s="13">
        <v>5649720.0999999996</v>
      </c>
    </row>
    <row r="9" spans="1:3" x14ac:dyDescent="0.25">
      <c r="A9" t="s">
        <v>0</v>
      </c>
      <c r="B9" s="13">
        <v>1010012052.0599992</v>
      </c>
      <c r="C9" s="13">
        <v>59473804.879999995</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5E88127-5134-4A3B-BCCF-28A80867A888}">
  <sheetPr>
    <tabColor rgb="FF0000FF"/>
  </sheetPr>
  <dimension ref="B1:P21"/>
  <sheetViews>
    <sheetView showGridLines="0" workbookViewId="0"/>
  </sheetViews>
  <sheetFormatPr defaultColWidth="8.85546875" defaultRowHeight="15" x14ac:dyDescent="0.25"/>
  <cols>
    <col min="1" max="1" width="4.42578125" customWidth="1"/>
    <col min="2" max="4" width="12.140625" customWidth="1"/>
    <col min="5" max="5" width="15.42578125" customWidth="1"/>
    <col min="6" max="6" width="11.28515625" bestFit="1" customWidth="1"/>
    <col min="7" max="7" width="10.140625" bestFit="1" customWidth="1"/>
    <col min="8" max="8" width="18.42578125" bestFit="1" customWidth="1"/>
    <col min="9" max="9" width="4.42578125" customWidth="1"/>
    <col min="10" max="10" width="11.28515625" bestFit="1" customWidth="1"/>
    <col min="11" max="11" width="10.140625" bestFit="1" customWidth="1"/>
    <col min="12" max="12" width="28.85546875" customWidth="1"/>
    <col min="13" max="13" width="2.140625" customWidth="1"/>
  </cols>
  <sheetData>
    <row r="1" spans="2:16" x14ac:dyDescent="0.25">
      <c r="B1" t="s">
        <v>38</v>
      </c>
      <c r="F1" t="s">
        <v>37</v>
      </c>
      <c r="J1" s="1" t="s">
        <v>36</v>
      </c>
    </row>
    <row r="3" spans="2:16" x14ac:dyDescent="0.25">
      <c r="B3" s="19" t="s">
        <v>44</v>
      </c>
      <c r="F3" s="19" t="s">
        <v>45</v>
      </c>
      <c r="J3" s="19" t="s">
        <v>46</v>
      </c>
    </row>
    <row r="5" spans="2:16" ht="30" x14ac:dyDescent="0.25">
      <c r="B5" s="11" t="s">
        <v>9</v>
      </c>
      <c r="C5" s="11" t="s">
        <v>1</v>
      </c>
      <c r="D5" s="11" t="s">
        <v>11</v>
      </c>
      <c r="F5" s="18" t="s">
        <v>35</v>
      </c>
      <c r="G5" s="18" t="s">
        <v>1</v>
      </c>
      <c r="H5" s="18" t="s">
        <v>34</v>
      </c>
      <c r="J5" s="18" t="s">
        <v>33</v>
      </c>
      <c r="K5" s="18" t="s">
        <v>1</v>
      </c>
      <c r="L5" s="17" t="s">
        <v>32</v>
      </c>
    </row>
    <row r="6" spans="2:16" x14ac:dyDescent="0.25">
      <c r="B6" s="15">
        <v>43831</v>
      </c>
      <c r="C6" s="5" t="s">
        <v>3</v>
      </c>
      <c r="D6" s="5">
        <v>80</v>
      </c>
      <c r="F6" s="16" cm="1">
        <f t="array" ref="F6:F13">INDEX(_xlfn.UNIQUE(_xlfn.SORTBY($B$6:$C$21,$B$6:$B$21,1,$C$6:$C$21,1)),,COLUMNS($F6:F6))</f>
        <v>43831</v>
      </c>
      <c r="G6" t="str" cm="1">
        <f t="array" ref="G6:G13">INDEX(_xlfn.UNIQUE(_xlfn.SORTBY($B$6:$C$21,$B$6:$B$21,1,$C$6:$C$21,1)),,COLUMNS($F6:G6))</f>
        <v>Carlota</v>
      </c>
      <c r="H6" s="13" cm="1">
        <f t="array" ref="H6:H13">SUMIFS(D6:D21,C6:C21,_xlfn.ANCHORARRAY(G6),B6:B21,_xlfn.ANCHORARRAY(F6))</f>
        <v>160</v>
      </c>
      <c r="J6" s="16" cm="1">
        <f t="array" ref="J6:J9">INDEX(_xlfn.UNIQUE(CHOOSE({1,2},DATE(YEAR(_xlfn.ANCHORARRAY($F$6)),MONTH(_xlfn.ANCHORARRAY($F$6))+1,0),_xlfn.ANCHORARRAY($G$6))),,COLUMNS($J6:J6))</f>
        <v>43861</v>
      </c>
      <c r="K6" t="str" cm="1">
        <f t="array" ref="K6:K9">INDEX(_xlfn.UNIQUE(CHOOSE({1,2},DATE(YEAR(_xlfn.ANCHORARRAY($F$6)),MONTH(_xlfn.ANCHORARRAY($F$6))+1,0),_xlfn.ANCHORARRAY($G$6))),,COLUMNS($J6:K6))</f>
        <v>Carlota</v>
      </c>
      <c r="L6" s="13" cm="1">
        <f t="array" ref="L6:L9">AVERAGEIFS(_xlfn.ANCHORARRAY(H6),_xlfn.ANCHORARRAY(G6),_xlfn.ANCHORARRAY(K6),_xlfn.ANCHORARRAY(F6),"&gt;="&amp;DATE(YEAR(_xlfn.ANCHORARRAY(J6)),MONTH(_xlfn.ANCHORARRAY(J6)),1),_xlfn.ANCHORARRAY(F6),"&lt;="&amp;_xlfn.ANCHORARRAY(J6))</f>
        <v>155</v>
      </c>
      <c r="N6" t="str">
        <f>"("&amp;H6&amp;"+"&amp;H8&amp;")/2 = "&amp;P6</f>
        <v>(160+150)/2 = 155</v>
      </c>
      <c r="P6">
        <f>(H6+H8)/2</f>
        <v>155</v>
      </c>
    </row>
    <row r="7" spans="2:16" x14ac:dyDescent="0.25">
      <c r="B7" s="15">
        <v>43832</v>
      </c>
      <c r="C7" s="5" t="s">
        <v>4</v>
      </c>
      <c r="D7" s="5">
        <v>70</v>
      </c>
      <c r="F7" s="16">
        <v>43831</v>
      </c>
      <c r="G7" t="str">
        <v>Quad</v>
      </c>
      <c r="H7" s="13">
        <v>200</v>
      </c>
      <c r="J7" s="16">
        <v>43861</v>
      </c>
      <c r="K7" t="str">
        <v>Quad</v>
      </c>
      <c r="L7" s="13">
        <v>165</v>
      </c>
      <c r="N7" t="str">
        <f>"("&amp;H7&amp;"+"&amp;H9&amp;")/2 = "&amp;P7</f>
        <v>(200+130)/2 = 165</v>
      </c>
      <c r="P7">
        <f>(H7+H9)/2</f>
        <v>165</v>
      </c>
    </row>
    <row r="8" spans="2:16" x14ac:dyDescent="0.25">
      <c r="B8" s="15">
        <v>43862</v>
      </c>
      <c r="C8" s="5" t="s">
        <v>3</v>
      </c>
      <c r="D8" s="5">
        <v>200</v>
      </c>
      <c r="F8" s="16">
        <v>43832</v>
      </c>
      <c r="G8" t="str">
        <v>Carlota</v>
      </c>
      <c r="H8" s="13">
        <v>150</v>
      </c>
      <c r="J8" s="16">
        <v>43890</v>
      </c>
      <c r="K8" t="str">
        <v>Carlota</v>
      </c>
      <c r="L8" s="13">
        <v>660</v>
      </c>
      <c r="N8" t="str">
        <f>"("&amp;H10&amp;"+"&amp;H12&amp;")/2 = "&amp;P8</f>
        <v>(670+650)/2 = 660</v>
      </c>
      <c r="P8">
        <f>(H10+H12)/2</f>
        <v>660</v>
      </c>
    </row>
    <row r="9" spans="2:16" x14ac:dyDescent="0.25">
      <c r="B9" s="15">
        <v>43862</v>
      </c>
      <c r="C9" s="5" t="s">
        <v>4</v>
      </c>
      <c r="D9" s="5">
        <v>500</v>
      </c>
      <c r="F9" s="16">
        <v>43832</v>
      </c>
      <c r="G9" t="str">
        <v>Quad</v>
      </c>
      <c r="H9" s="13">
        <v>130</v>
      </c>
      <c r="J9" s="16">
        <v>43890</v>
      </c>
      <c r="K9" t="str">
        <v>Quad</v>
      </c>
      <c r="L9" s="13">
        <v>600</v>
      </c>
      <c r="N9" t="str">
        <f>"("&amp;H11&amp;"+"&amp;H13&amp;")/2 = "&amp;P9</f>
        <v>(600+600)/2 = 600</v>
      </c>
      <c r="P9">
        <f>(H11+H13)/2</f>
        <v>600</v>
      </c>
    </row>
    <row r="10" spans="2:16" x14ac:dyDescent="0.25">
      <c r="B10" s="15">
        <v>43862</v>
      </c>
      <c r="C10" s="5" t="s">
        <v>3</v>
      </c>
      <c r="D10" s="5">
        <v>400</v>
      </c>
      <c r="F10" s="16">
        <v>43862</v>
      </c>
      <c r="G10" t="str">
        <v>Carlota</v>
      </c>
      <c r="H10" s="13">
        <v>670</v>
      </c>
    </row>
    <row r="11" spans="2:16" x14ac:dyDescent="0.25">
      <c r="B11" s="15">
        <v>43862</v>
      </c>
      <c r="C11" s="5" t="s">
        <v>4</v>
      </c>
      <c r="D11" s="5">
        <v>170</v>
      </c>
      <c r="F11" s="16">
        <v>43862</v>
      </c>
      <c r="G11" t="str">
        <v>Quad</v>
      </c>
      <c r="H11" s="13">
        <v>600</v>
      </c>
    </row>
    <row r="12" spans="2:16" x14ac:dyDescent="0.25">
      <c r="B12" s="15">
        <v>43863</v>
      </c>
      <c r="C12" s="5" t="s">
        <v>3</v>
      </c>
      <c r="D12" s="5">
        <v>500</v>
      </c>
      <c r="F12" s="16">
        <v>43863</v>
      </c>
      <c r="G12" t="str">
        <v>Carlota</v>
      </c>
      <c r="H12" s="13">
        <v>650</v>
      </c>
    </row>
    <row r="13" spans="2:16" x14ac:dyDescent="0.25">
      <c r="B13" s="15">
        <v>43831</v>
      </c>
      <c r="C13" s="5" t="s">
        <v>4</v>
      </c>
      <c r="D13" s="5">
        <v>100</v>
      </c>
      <c r="F13" s="16">
        <v>43863</v>
      </c>
      <c r="G13" t="str">
        <v>Quad</v>
      </c>
      <c r="H13" s="13">
        <v>600</v>
      </c>
    </row>
    <row r="14" spans="2:16" x14ac:dyDescent="0.25">
      <c r="B14" s="15">
        <v>43831</v>
      </c>
      <c r="C14" s="5" t="s">
        <v>3</v>
      </c>
      <c r="D14" s="5">
        <v>120</v>
      </c>
      <c r="F14" s="16"/>
      <c r="H14" s="13"/>
    </row>
    <row r="15" spans="2:16" x14ac:dyDescent="0.25">
      <c r="B15" s="15">
        <v>43831</v>
      </c>
      <c r="C15" s="5" t="s">
        <v>4</v>
      </c>
      <c r="D15" s="5">
        <v>60</v>
      </c>
      <c r="F15" s="16"/>
      <c r="H15" s="13"/>
    </row>
    <row r="16" spans="2:16" x14ac:dyDescent="0.25">
      <c r="B16" s="15">
        <v>43832</v>
      </c>
      <c r="C16" s="5" t="s">
        <v>3</v>
      </c>
      <c r="D16" s="5">
        <v>70</v>
      </c>
      <c r="F16" s="16"/>
      <c r="H16" s="13"/>
    </row>
    <row r="17" spans="2:8" x14ac:dyDescent="0.25">
      <c r="B17" s="15">
        <v>43832</v>
      </c>
      <c r="C17" s="5" t="s">
        <v>4</v>
      </c>
      <c r="D17" s="5">
        <v>80</v>
      </c>
    </row>
    <row r="18" spans="2:8" x14ac:dyDescent="0.25">
      <c r="B18" s="15">
        <v>43832</v>
      </c>
      <c r="C18" s="5" t="s">
        <v>3</v>
      </c>
      <c r="D18" s="5">
        <v>60</v>
      </c>
    </row>
    <row r="19" spans="2:8" x14ac:dyDescent="0.25">
      <c r="B19" s="15">
        <v>43863</v>
      </c>
      <c r="C19" s="5" t="s">
        <v>4</v>
      </c>
      <c r="D19" s="5">
        <v>400</v>
      </c>
    </row>
    <row r="20" spans="2:8" x14ac:dyDescent="0.25">
      <c r="B20" s="15">
        <v>43863</v>
      </c>
      <c r="C20" s="5" t="s">
        <v>3</v>
      </c>
      <c r="D20" s="5">
        <v>100</v>
      </c>
    </row>
    <row r="21" spans="2:8" x14ac:dyDescent="0.25">
      <c r="B21" s="15">
        <v>43863</v>
      </c>
      <c r="C21" s="5" t="s">
        <v>4</v>
      </c>
      <c r="D21" s="5">
        <v>250</v>
      </c>
      <c r="H21" s="13"/>
    </row>
  </sheetData>
  <conditionalFormatting sqref="F6:H21 J6:L9">
    <cfRule type="expression" dxfId="15" priority="1">
      <formula>F6&lt;&gt;""</formula>
    </cfRule>
  </conditionalFormatting>
  <pageMargins left="0.7" right="0.7" top="0.75" bottom="0.75" header="0.3" footer="0.3"/>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FF8084D-1AAE-48D4-B1BB-35167643DFA8}">
  <sheetPr>
    <tabColor rgb="FF0000FF"/>
  </sheetPr>
  <dimension ref="B1:N31"/>
  <sheetViews>
    <sheetView showGridLines="0" workbookViewId="0"/>
  </sheetViews>
  <sheetFormatPr defaultColWidth="8.85546875" defaultRowHeight="15" x14ac:dyDescent="0.25"/>
  <cols>
    <col min="1" max="1" width="2.42578125" customWidth="1"/>
    <col min="2" max="4" width="12.140625" customWidth="1"/>
    <col min="5" max="5" width="15.42578125" customWidth="1"/>
    <col min="6" max="6" width="11.28515625" bestFit="1" customWidth="1"/>
    <col min="7" max="7" width="10.140625" bestFit="1" customWidth="1"/>
    <col min="8" max="8" width="18.42578125" bestFit="1" customWidth="1"/>
    <col min="9" max="9" width="2.28515625" customWidth="1"/>
    <col min="10" max="10" width="11.28515625" bestFit="1" customWidth="1"/>
    <col min="11" max="11" width="10.140625" bestFit="1" customWidth="1"/>
    <col min="12" max="12" width="15" customWidth="1"/>
    <col min="13" max="13" width="2.28515625" customWidth="1"/>
  </cols>
  <sheetData>
    <row r="1" spans="2:14" x14ac:dyDescent="0.25">
      <c r="B1" t="s">
        <v>38</v>
      </c>
      <c r="F1" t="s">
        <v>37</v>
      </c>
      <c r="J1" s="1" t="s">
        <v>36</v>
      </c>
    </row>
    <row r="3" spans="2:14" x14ac:dyDescent="0.25">
      <c r="B3" s="19" t="s">
        <v>44</v>
      </c>
      <c r="F3" s="19" t="s">
        <v>45</v>
      </c>
      <c r="J3" s="19" t="s">
        <v>49</v>
      </c>
    </row>
    <row r="5" spans="2:14" x14ac:dyDescent="0.25">
      <c r="B5" s="11" t="s">
        <v>9</v>
      </c>
      <c r="C5" s="11" t="s">
        <v>1</v>
      </c>
      <c r="D5" s="11" t="s">
        <v>11</v>
      </c>
      <c r="F5" s="18" t="s">
        <v>35</v>
      </c>
      <c r="G5" s="18" t="s">
        <v>1</v>
      </c>
      <c r="H5" s="18" t="s">
        <v>34</v>
      </c>
      <c r="J5" s="2" t="s">
        <v>39</v>
      </c>
      <c r="K5" s="2" t="s">
        <v>1</v>
      </c>
      <c r="L5" s="33" t="s">
        <v>48</v>
      </c>
    </row>
    <row r="6" spans="2:14" x14ac:dyDescent="0.25">
      <c r="B6" s="15">
        <v>43831</v>
      </c>
      <c r="C6" s="5" t="s">
        <v>3</v>
      </c>
      <c r="D6" s="5">
        <v>80</v>
      </c>
      <c r="F6" s="16" cm="1">
        <f t="array" ref="F6:F13">INDEX(_xlfn.UNIQUE(_xlfn.SORTBY($B$6:$C$21,$B$6:$B$21,1,$C$6:$C$21,1)),,COLUMNS($F6:F6))</f>
        <v>43831</v>
      </c>
      <c r="G6" t="str" cm="1">
        <f t="array" ref="G6:G13">INDEX(_xlfn.UNIQUE(_xlfn.SORTBY($B$6:$C$21,$B$6:$B$21,1,$C$6:$C$21,1)),,COLUMNS($F6:G6))</f>
        <v>Carlota</v>
      </c>
      <c r="H6" s="13" cm="1">
        <f t="array" ref="H6:H13">SUMIFS(D6:D21,C6:C21,_xlfn.ANCHORARRAY(G6),B6:B21,_xlfn.ANCHORARRAY(F6))</f>
        <v>160</v>
      </c>
      <c r="J6" t="s">
        <v>40</v>
      </c>
      <c r="K6" t="s">
        <v>4</v>
      </c>
      <c r="L6" s="20">
        <v>155</v>
      </c>
    </row>
    <row r="7" spans="2:14" x14ac:dyDescent="0.25">
      <c r="B7" s="15">
        <v>43832</v>
      </c>
      <c r="C7" s="5" t="s">
        <v>4</v>
      </c>
      <c r="D7" s="5">
        <v>70</v>
      </c>
      <c r="F7" s="16">
        <v>43831</v>
      </c>
      <c r="G7" t="str">
        <v>Quad</v>
      </c>
      <c r="H7" s="13">
        <v>200</v>
      </c>
      <c r="K7" t="s">
        <v>3</v>
      </c>
      <c r="L7" s="20">
        <v>165</v>
      </c>
    </row>
    <row r="8" spans="2:14" x14ac:dyDescent="0.25">
      <c r="B8" s="15">
        <v>43862</v>
      </c>
      <c r="C8" s="5" t="s">
        <v>3</v>
      </c>
      <c r="D8" s="5">
        <v>200</v>
      </c>
      <c r="F8" s="16">
        <v>43832</v>
      </c>
      <c r="G8" t="str">
        <v>Carlota</v>
      </c>
      <c r="H8" s="13">
        <v>150</v>
      </c>
      <c r="J8" t="s">
        <v>41</v>
      </c>
      <c r="L8" s="20">
        <v>160</v>
      </c>
      <c r="N8" t="str">
        <f>"Should be: (("&amp;H6&amp;"+"&amp;H7&amp;")+("&amp;H8&amp;"+"&amp;H9&amp;"))/2 = "&amp;H30</f>
        <v>Should be: ((160+200)+(150+130))/2 = 320</v>
      </c>
    </row>
    <row r="9" spans="2:14" x14ac:dyDescent="0.25">
      <c r="B9" s="15">
        <v>43862</v>
      </c>
      <c r="C9" s="5" t="s">
        <v>4</v>
      </c>
      <c r="D9" s="5">
        <v>500</v>
      </c>
      <c r="F9" s="16">
        <v>43832</v>
      </c>
      <c r="G9" t="str">
        <v>Quad</v>
      </c>
      <c r="H9" s="13">
        <v>130</v>
      </c>
      <c r="J9" t="s">
        <v>42</v>
      </c>
      <c r="K9" t="s">
        <v>4</v>
      </c>
      <c r="L9" s="20">
        <v>660</v>
      </c>
    </row>
    <row r="10" spans="2:14" x14ac:dyDescent="0.25">
      <c r="B10" s="15">
        <v>43862</v>
      </c>
      <c r="C10" s="5" t="s">
        <v>3</v>
      </c>
      <c r="D10" s="5">
        <v>400</v>
      </c>
      <c r="F10" s="16">
        <v>43862</v>
      </c>
      <c r="G10" t="str">
        <v>Carlota</v>
      </c>
      <c r="H10" s="13">
        <v>670</v>
      </c>
      <c r="K10" t="s">
        <v>3</v>
      </c>
      <c r="L10" s="20">
        <v>600</v>
      </c>
    </row>
    <row r="11" spans="2:14" x14ac:dyDescent="0.25">
      <c r="B11" s="15">
        <v>43862</v>
      </c>
      <c r="C11" s="5" t="s">
        <v>4</v>
      </c>
      <c r="D11" s="5">
        <v>170</v>
      </c>
      <c r="F11" s="16">
        <v>43862</v>
      </c>
      <c r="G11" t="str">
        <v>Quad</v>
      </c>
      <c r="H11" s="13">
        <v>600</v>
      </c>
      <c r="J11" t="s">
        <v>43</v>
      </c>
      <c r="L11" s="20">
        <v>630</v>
      </c>
      <c r="N11" t="str">
        <f>"Should be: (("&amp;H10&amp;"+"&amp;H11&amp;")+("&amp;H12&amp;"+"&amp;H13&amp;"))/2 = "&amp;H31</f>
        <v>Should be: ((670+600)+(650+600))/2 = 1260</v>
      </c>
    </row>
    <row r="12" spans="2:14" x14ac:dyDescent="0.25">
      <c r="B12" s="15">
        <v>43863</v>
      </c>
      <c r="C12" s="5" t="s">
        <v>3</v>
      </c>
      <c r="D12" s="5">
        <v>500</v>
      </c>
      <c r="F12" s="16">
        <v>43863</v>
      </c>
      <c r="G12" t="str">
        <v>Carlota</v>
      </c>
      <c r="H12" s="13">
        <v>650</v>
      </c>
      <c r="J12" t="s">
        <v>0</v>
      </c>
      <c r="L12" s="20">
        <v>395</v>
      </c>
    </row>
    <row r="13" spans="2:14" x14ac:dyDescent="0.25">
      <c r="B13" s="15">
        <v>43831</v>
      </c>
      <c r="C13" s="5" t="s">
        <v>4</v>
      </c>
      <c r="D13" s="5">
        <v>100</v>
      </c>
      <c r="F13" s="16">
        <v>43863</v>
      </c>
      <c r="G13" t="str">
        <v>Quad</v>
      </c>
      <c r="H13" s="13">
        <v>600</v>
      </c>
    </row>
    <row r="14" spans="2:14" x14ac:dyDescent="0.25">
      <c r="B14" s="15">
        <v>43831</v>
      </c>
      <c r="C14" s="5" t="s">
        <v>3</v>
      </c>
      <c r="D14" s="5">
        <v>120</v>
      </c>
      <c r="F14" s="16"/>
      <c r="H14" s="13"/>
    </row>
    <row r="15" spans="2:14" x14ac:dyDescent="0.25">
      <c r="B15" s="15">
        <v>43831</v>
      </c>
      <c r="C15" s="5" t="s">
        <v>4</v>
      </c>
      <c r="D15" s="5">
        <v>60</v>
      </c>
      <c r="F15" s="16"/>
      <c r="H15" s="13"/>
    </row>
    <row r="16" spans="2:14" x14ac:dyDescent="0.25">
      <c r="B16" s="15">
        <v>43832</v>
      </c>
      <c r="C16" s="5" t="s">
        <v>3</v>
      </c>
      <c r="D16" s="5">
        <v>70</v>
      </c>
      <c r="F16" s="16"/>
    </row>
    <row r="17" spans="2:14" x14ac:dyDescent="0.25">
      <c r="B17" s="15">
        <v>43832</v>
      </c>
      <c r="C17" s="5" t="s">
        <v>4</v>
      </c>
      <c r="D17" s="5">
        <v>80</v>
      </c>
    </row>
    <row r="18" spans="2:14" x14ac:dyDescent="0.25">
      <c r="B18" s="15">
        <v>43832</v>
      </c>
      <c r="C18" s="5" t="s">
        <v>3</v>
      </c>
      <c r="D18" s="5">
        <v>60</v>
      </c>
    </row>
    <row r="19" spans="2:14" x14ac:dyDescent="0.25">
      <c r="B19" s="15">
        <v>43863</v>
      </c>
      <c r="C19" s="5" t="s">
        <v>4</v>
      </c>
      <c r="D19" s="5">
        <v>400</v>
      </c>
    </row>
    <row r="20" spans="2:14" x14ac:dyDescent="0.25">
      <c r="B20" s="15">
        <v>43863</v>
      </c>
      <c r="C20" s="5" t="s">
        <v>3</v>
      </c>
      <c r="D20" s="5">
        <v>100</v>
      </c>
    </row>
    <row r="21" spans="2:14" x14ac:dyDescent="0.25">
      <c r="B21" s="15">
        <v>43863</v>
      </c>
      <c r="C21" s="5" t="s">
        <v>4</v>
      </c>
      <c r="D21" s="5">
        <v>250</v>
      </c>
      <c r="H21" s="13"/>
    </row>
    <row r="27" spans="2:14" x14ac:dyDescent="0.25">
      <c r="H27" s="13"/>
    </row>
    <row r="28" spans="2:14" x14ac:dyDescent="0.25">
      <c r="H28" s="13">
        <f>AVERAGE(_xlfn.ANCHORARRAY(H6))</f>
        <v>395</v>
      </c>
    </row>
    <row r="29" spans="2:14" x14ac:dyDescent="0.25">
      <c r="N29" t="str">
        <f>"Should be: ("&amp;_xlfn.TEXTJOIN("+",,_xlfn.ANCHORARRAY(H6))&amp;")/"&amp;ROWS(_xlfn.ANCHORARRAY(H6))&amp;" = "&amp;H28</f>
        <v>Should be: (160+200+150+130+670+600+650+600)/8 = 395</v>
      </c>
    </row>
    <row r="30" spans="2:14" x14ac:dyDescent="0.25">
      <c r="H30" s="13">
        <f>AVERAGE(H6+H7,H8+H9)</f>
        <v>320</v>
      </c>
    </row>
    <row r="31" spans="2:14" x14ac:dyDescent="0.25">
      <c r="H31" s="13">
        <f>AVERAGE(H10+H11,H12+H13)</f>
        <v>1260</v>
      </c>
    </row>
  </sheetData>
  <conditionalFormatting sqref="F6:H15 F21:H21 F16:G20 H27:H31">
    <cfRule type="expression" dxfId="14" priority="1">
      <formula>F6&lt;&gt;""</formula>
    </cfRule>
  </conditionalFormatting>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34116B-4F73-48B9-9BB7-9A4CEDC2BDE7}">
  <sheetPr>
    <tabColor rgb="FF0000FF"/>
  </sheetPr>
  <dimension ref="B1:BA28"/>
  <sheetViews>
    <sheetView showGridLines="0" zoomScale="85" zoomScaleNormal="85" workbookViewId="0"/>
  </sheetViews>
  <sheetFormatPr defaultColWidth="8.85546875" defaultRowHeight="15" x14ac:dyDescent="0.25"/>
  <cols>
    <col min="1" max="1" width="2.42578125" customWidth="1"/>
    <col min="2" max="2" width="18.42578125" bestFit="1" customWidth="1"/>
    <col min="3" max="3" width="2.42578125" customWidth="1"/>
    <col min="4" max="5" width="12.85546875" customWidth="1"/>
    <col min="6" max="6" width="10" customWidth="1"/>
    <col min="7" max="7" width="11.28515625" bestFit="1" customWidth="1"/>
    <col min="8" max="9" width="2" customWidth="1"/>
    <col min="10" max="10" width="11.28515625" bestFit="1" customWidth="1"/>
    <col min="11" max="11" width="11.7109375" bestFit="1" customWidth="1"/>
    <col min="12" max="12" width="15" bestFit="1" customWidth="1"/>
    <col min="13" max="13" width="2" customWidth="1"/>
    <col min="16" max="16" width="2" customWidth="1"/>
    <col min="17" max="17" width="9.28515625" customWidth="1"/>
    <col min="18" max="18" width="9.7109375" bestFit="1" customWidth="1"/>
    <col min="19" max="19" width="11" bestFit="1" customWidth="1"/>
  </cols>
  <sheetData>
    <row r="1" spans="2:47" x14ac:dyDescent="0.25">
      <c r="D1" t="s">
        <v>38</v>
      </c>
    </row>
    <row r="3" spans="2:47" x14ac:dyDescent="0.25">
      <c r="D3" s="19" t="s">
        <v>44</v>
      </c>
      <c r="E3" s="19"/>
      <c r="J3" s="19" t="s">
        <v>47</v>
      </c>
    </row>
    <row r="5" spans="2:47" x14ac:dyDescent="0.25">
      <c r="B5" s="22" t="s">
        <v>1</v>
      </c>
      <c r="D5" s="26" t="s">
        <v>9</v>
      </c>
      <c r="E5" s="28" t="s">
        <v>18</v>
      </c>
      <c r="F5" s="27" t="s">
        <v>1</v>
      </c>
      <c r="G5" s="28" t="s">
        <v>2</v>
      </c>
      <c r="J5" s="2" t="s">
        <v>33</v>
      </c>
      <c r="K5" s="2" t="s">
        <v>1</v>
      </c>
      <c r="L5" t="s">
        <v>48</v>
      </c>
    </row>
    <row r="6" spans="2:47" x14ac:dyDescent="0.25">
      <c r="B6" s="24" t="s">
        <v>3</v>
      </c>
      <c r="D6" s="21">
        <v>43831</v>
      </c>
      <c r="E6" s="38" t="s">
        <v>57</v>
      </c>
      <c r="F6" s="5" t="s">
        <v>3</v>
      </c>
      <c r="G6" s="30">
        <v>80</v>
      </c>
      <c r="J6" t="s">
        <v>40</v>
      </c>
      <c r="K6" t="s">
        <v>4</v>
      </c>
      <c r="L6" s="32">
        <v>155</v>
      </c>
    </row>
    <row r="7" spans="2:47" x14ac:dyDescent="0.25">
      <c r="B7" s="25" t="s">
        <v>4</v>
      </c>
      <c r="D7" s="21">
        <v>43832</v>
      </c>
      <c r="E7" s="38" t="s">
        <v>57</v>
      </c>
      <c r="F7" s="5" t="s">
        <v>4</v>
      </c>
      <c r="G7" s="30">
        <v>70</v>
      </c>
      <c r="K7" t="s">
        <v>3</v>
      </c>
      <c r="L7" s="32">
        <v>165</v>
      </c>
    </row>
    <row r="8" spans="2:47" x14ac:dyDescent="0.25">
      <c r="D8" s="21">
        <v>43862</v>
      </c>
      <c r="E8" s="38" t="s">
        <v>57</v>
      </c>
      <c r="F8" s="5" t="s">
        <v>3</v>
      </c>
      <c r="G8" s="30">
        <v>200</v>
      </c>
      <c r="J8" t="s">
        <v>41</v>
      </c>
      <c r="L8" s="32">
        <v>320</v>
      </c>
    </row>
    <row r="9" spans="2:47" x14ac:dyDescent="0.25">
      <c r="D9" s="21">
        <v>43862</v>
      </c>
      <c r="E9" s="38" t="s">
        <v>21</v>
      </c>
      <c r="F9" s="5" t="s">
        <v>4</v>
      </c>
      <c r="G9" s="30">
        <v>500</v>
      </c>
      <c r="J9" t="s">
        <v>42</v>
      </c>
      <c r="K9" t="s">
        <v>4</v>
      </c>
      <c r="L9" s="32">
        <v>660</v>
      </c>
    </row>
    <row r="10" spans="2:47" x14ac:dyDescent="0.25">
      <c r="D10" s="21">
        <v>43862</v>
      </c>
      <c r="E10" s="38" t="s">
        <v>57</v>
      </c>
      <c r="F10" s="5" t="s">
        <v>3</v>
      </c>
      <c r="G10" s="30">
        <v>400</v>
      </c>
      <c r="K10" t="s">
        <v>3</v>
      </c>
      <c r="L10" s="32">
        <v>600</v>
      </c>
    </row>
    <row r="11" spans="2:47" x14ac:dyDescent="0.25">
      <c r="D11" s="21">
        <v>43862</v>
      </c>
      <c r="E11" s="38" t="s">
        <v>21</v>
      </c>
      <c r="F11" s="5" t="s">
        <v>4</v>
      </c>
      <c r="G11" s="30">
        <v>170</v>
      </c>
      <c r="J11" t="s">
        <v>43</v>
      </c>
      <c r="L11" s="32">
        <v>1260</v>
      </c>
    </row>
    <row r="12" spans="2:47" x14ac:dyDescent="0.25">
      <c r="D12" s="21">
        <v>43863</v>
      </c>
      <c r="E12" s="38" t="s">
        <v>57</v>
      </c>
      <c r="F12" s="5" t="s">
        <v>3</v>
      </c>
      <c r="G12" s="30">
        <v>500</v>
      </c>
      <c r="J12" t="s">
        <v>0</v>
      </c>
      <c r="L12" s="32">
        <v>790</v>
      </c>
      <c r="Q12" s="1" t="s">
        <v>60</v>
      </c>
    </row>
    <row r="13" spans="2:47" x14ac:dyDescent="0.25">
      <c r="D13" s="21">
        <v>43831</v>
      </c>
      <c r="E13" s="38" t="s">
        <v>21</v>
      </c>
      <c r="F13" s="5" t="s">
        <v>4</v>
      </c>
      <c r="G13" s="30">
        <v>100</v>
      </c>
      <c r="P13" s="20"/>
      <c r="Q13" s="20"/>
      <c r="R13" s="20"/>
    </row>
    <row r="14" spans="2:47" x14ac:dyDescent="0.25">
      <c r="D14" s="21">
        <v>43831</v>
      </c>
      <c r="E14" s="38" t="s">
        <v>57</v>
      </c>
      <c r="F14" s="5" t="s">
        <v>3</v>
      </c>
      <c r="G14" s="30">
        <v>120</v>
      </c>
      <c r="P14" s="20"/>
      <c r="Q14" s="39" t="s">
        <v>35</v>
      </c>
      <c r="R14" s="39" t="s">
        <v>59</v>
      </c>
      <c r="S14" s="40" t="s">
        <v>86</v>
      </c>
      <c r="U14" t="s">
        <v>58</v>
      </c>
    </row>
    <row r="15" spans="2:47" x14ac:dyDescent="0.25">
      <c r="D15" s="21">
        <v>43831</v>
      </c>
      <c r="E15" s="38" t="s">
        <v>21</v>
      </c>
      <c r="F15" s="5" t="s">
        <v>4</v>
      </c>
      <c r="G15" s="30">
        <v>60</v>
      </c>
      <c r="J15" s="2" t="s">
        <v>33</v>
      </c>
      <c r="K15" s="2" t="s">
        <v>18</v>
      </c>
      <c r="L15" t="s">
        <v>48</v>
      </c>
      <c r="P15" s="20"/>
      <c r="Q15" s="16" cm="1">
        <f t="array" ref="Q15:Q22">INDEX(_xlfn.UNIQUE(_xlfn.SORTBY(fProdSales[[Date]:[Sales Rep]],fProdSales[[Date]:[Date]],1,fProdSales[[Sales Rep]:[Sales Rep]],1)),,COLUMNS($Q15:Q15))</f>
        <v>43831</v>
      </c>
      <c r="R15" s="16" t="str" cm="1">
        <f t="array" ref="R15:R22">INDEX(_xlfn.UNIQUE(_xlfn.SORTBY(fProdSales[[Date]:[Sales Rep]],fProdSales[[Date]:[Date]],1,fProdSales[[Sales Rep]:[Sales Rep]],1)),,COLUMNS($Q15:R15))</f>
        <v>Chantel</v>
      </c>
      <c r="S15" cm="1">
        <f t="array" ref="S15:S22">SUMIFS(fProdSales[Sales],fProdSales[Date],_xlfn.ANCHORARRAY(Q15),fProdSales[Sales Rep],_xlfn.ANCHORARRAY(R15))</f>
        <v>160</v>
      </c>
      <c r="U15">
        <f>SUM(W15:Y15)</f>
        <v>160</v>
      </c>
      <c r="W15" cm="1">
        <f t="array" ref="W15:X15">TRANSPOSE(_xlfn._xlws.FILTER(fProdSales[Sales],(fProdSales[Date]=Q15)*(fProdSales[Sales Rep]=R15)))</f>
        <v>100</v>
      </c>
      <c r="X15">
        <v>60</v>
      </c>
    </row>
    <row r="16" spans="2:47" x14ac:dyDescent="0.25">
      <c r="D16" s="21">
        <v>43832</v>
      </c>
      <c r="E16" s="38" t="s">
        <v>57</v>
      </c>
      <c r="F16" s="5" t="s">
        <v>3</v>
      </c>
      <c r="G16" s="30">
        <v>70</v>
      </c>
      <c r="J16" t="s">
        <v>40</v>
      </c>
      <c r="K16" t="s">
        <v>21</v>
      </c>
      <c r="L16" s="32">
        <v>120</v>
      </c>
      <c r="N16" t="str">
        <f>"("&amp;S15&amp;"+"&amp;S17&amp;")/2 = "&amp;AA16</f>
        <v>(160+80)/2 = 120</v>
      </c>
      <c r="P16" s="20"/>
      <c r="Q16" s="16">
        <v>43831</v>
      </c>
      <c r="R16" t="str">
        <v>Floyd</v>
      </c>
      <c r="S16">
        <v>200</v>
      </c>
      <c r="U16">
        <f t="shared" ref="U16:U22" si="0">SUM(W16:Y16)</f>
        <v>200</v>
      </c>
      <c r="W16" cm="1">
        <f t="array" ref="W16:X16">TRANSPOSE(_xlfn._xlws.FILTER(fProdSales[Sales],(fProdSales[Date]=Q16)*(fProdSales[Sales Rep]=R16)))</f>
        <v>80</v>
      </c>
      <c r="X16">
        <v>120</v>
      </c>
      <c r="AA16">
        <f>AVERAGE(S15,S17)</f>
        <v>120</v>
      </c>
      <c r="AT16" s="20" t="e" cm="1">
        <f t="array" ref="AT16">TRANSPOSE(_xlfn._xlws.FILTER($G$6:$G$21,IF(K16="",($D$6:$D$21&gt;=DATE(2020,MONTH(LEFT(J16,3)&amp;1),1))*($D$6:$D$21&lt;=EOMONTH(DATE(2020,MONTH(LEFT(J16,3)&amp;1),1),0)),($D$6:$D$21&gt;=DATE(2020,MONTH(LEFT(J16,3)&amp;1),1))*($D$6:$D$21&lt;=EOMONTH(DATE(2020,MONTH(LEFT(J16,3)&amp;1),1),0))*(#REF!=K16))))</f>
        <v>#REF!</v>
      </c>
      <c r="AU16" s="20"/>
    </row>
    <row r="17" spans="4:53" x14ac:dyDescent="0.25">
      <c r="D17" s="21">
        <v>43832</v>
      </c>
      <c r="E17" s="38" t="s">
        <v>21</v>
      </c>
      <c r="F17" s="5" t="s">
        <v>4</v>
      </c>
      <c r="G17" s="30">
        <v>80</v>
      </c>
      <c r="J17" t="s">
        <v>40</v>
      </c>
      <c r="K17" t="s">
        <v>57</v>
      </c>
      <c r="L17" s="32">
        <v>200</v>
      </c>
      <c r="N17" t="str">
        <f>"("&amp;S16&amp;"+"&amp;S18&amp;")/2 = "&amp;AA17</f>
        <v>(200+200)/2 = 200</v>
      </c>
      <c r="P17" s="20"/>
      <c r="Q17" s="16">
        <v>43832</v>
      </c>
      <c r="R17" t="str">
        <v>Chantel</v>
      </c>
      <c r="S17">
        <v>80</v>
      </c>
      <c r="U17">
        <f t="shared" si="0"/>
        <v>80</v>
      </c>
      <c r="W17" cm="1">
        <f t="array" ref="W17">TRANSPOSE(_xlfn._xlws.FILTER(fProdSales[Sales],(fProdSales[Date]=Q17)*(fProdSales[Sales Rep]=R17)))</f>
        <v>80</v>
      </c>
      <c r="AA17">
        <f>AVERAGE(S16,S18)</f>
        <v>200</v>
      </c>
      <c r="AT17" s="20" t="e" cm="1">
        <f t="array" ref="AT17">TRANSPOSE(_xlfn._xlws.FILTER($G$6:$G$21,IF(K17="",($D$6:$D$21&gt;=DATE(2020,MONTH(LEFT(J17,3)&amp;1),1))*($D$6:$D$21&lt;=EOMONTH(DATE(2020,MONTH(LEFT(J17,3)&amp;1),1),0)),($D$6:$D$21&gt;=DATE(2020,MONTH(LEFT(J17,3)&amp;1),1))*($D$6:$D$21&lt;=EOMONTH(DATE(2020,MONTH(LEFT(J17,3)&amp;1),1),0))*(#REF!=K17))))</f>
        <v>#REF!</v>
      </c>
      <c r="AU17" s="20"/>
    </row>
    <row r="18" spans="4:53" x14ac:dyDescent="0.25">
      <c r="D18" s="21">
        <v>43832</v>
      </c>
      <c r="E18" s="38" t="s">
        <v>57</v>
      </c>
      <c r="F18" s="5" t="s">
        <v>3</v>
      </c>
      <c r="G18" s="30">
        <v>60</v>
      </c>
      <c r="J18" t="s">
        <v>41</v>
      </c>
      <c r="L18" s="32">
        <v>320</v>
      </c>
      <c r="P18" s="20"/>
      <c r="Q18" s="16">
        <v>43832</v>
      </c>
      <c r="R18" t="str">
        <v>Floyd</v>
      </c>
      <c r="S18">
        <v>200</v>
      </c>
      <c r="U18">
        <f t="shared" si="0"/>
        <v>200</v>
      </c>
      <c r="W18" cm="1">
        <f t="array" ref="W18:Y18">TRANSPOSE(_xlfn._xlws.FILTER(fProdSales[Sales],(fProdSales[Date]=Q18)*(fProdSales[Sales Rep]=R18)))</f>
        <v>70</v>
      </c>
      <c r="X18">
        <v>70</v>
      </c>
      <c r="Y18">
        <v>60</v>
      </c>
      <c r="AT18" s="20" cm="1">
        <f t="array" ref="AT18:BA18">TRANSPOSE(_xlfn._xlws.FILTER($G$6:$G$21,IF(K18="",($D$6:$D$21&gt;=DATE(2020,MONTH(LEFT(J18,3)&amp;1),1))*($D$6:$D$21&lt;=EOMONTH(DATE(2020,MONTH(LEFT(J18,3)&amp;1),1),0)),($D$6:$D$21&gt;=DATE(2020,MONTH(LEFT(J18,3)&amp;1),1))*($D$6:$D$21&lt;=EOMONTH(DATE(2020,MONTH(LEFT(J18,3)&amp;1),1),0))*(#REF!=K18))))</f>
        <v>80</v>
      </c>
      <c r="AU18" s="20">
        <v>70</v>
      </c>
      <c r="AV18">
        <v>100</v>
      </c>
      <c r="AW18">
        <v>120</v>
      </c>
      <c r="AX18">
        <v>60</v>
      </c>
      <c r="AY18">
        <v>70</v>
      </c>
      <c r="AZ18">
        <v>80</v>
      </c>
      <c r="BA18">
        <v>60</v>
      </c>
    </row>
    <row r="19" spans="4:53" x14ac:dyDescent="0.25">
      <c r="D19" s="21">
        <v>43863</v>
      </c>
      <c r="E19" s="38" t="s">
        <v>21</v>
      </c>
      <c r="F19" s="5" t="s">
        <v>4</v>
      </c>
      <c r="G19" s="30">
        <v>400</v>
      </c>
      <c r="J19" t="s">
        <v>42</v>
      </c>
      <c r="K19" t="s">
        <v>21</v>
      </c>
      <c r="L19" s="32">
        <v>710</v>
      </c>
      <c r="N19" t="str">
        <f>"("&amp;S19&amp;"+"&amp;S21&amp;")/2 = "&amp;AA19</f>
        <v>(670+750)/2 = 710</v>
      </c>
      <c r="P19" s="20"/>
      <c r="Q19" s="16">
        <v>43862</v>
      </c>
      <c r="R19" t="str">
        <v>Chantel</v>
      </c>
      <c r="S19">
        <v>670</v>
      </c>
      <c r="U19">
        <f t="shared" si="0"/>
        <v>670</v>
      </c>
      <c r="W19" cm="1">
        <f t="array" ref="W19:X19">TRANSPOSE(_xlfn._xlws.FILTER(fProdSales[Sales],(fProdSales[Date]=Q19)*(fProdSales[Sales Rep]=R19)))</f>
        <v>500</v>
      </c>
      <c r="X19">
        <v>170</v>
      </c>
      <c r="AA19">
        <f>AVERAGE(S19,S21)</f>
        <v>710</v>
      </c>
      <c r="AT19" s="20" t="e" cm="1">
        <f t="array" ref="AT19">TRANSPOSE(_xlfn._xlws.FILTER($G$6:$G$21,IF(K19="",($D$6:$D$21&gt;=DATE(2020,MONTH(LEFT(J19,3)&amp;1),1))*($D$6:$D$21&lt;=EOMONTH(DATE(2020,MONTH(LEFT(J19,3)&amp;1),1),0)),($D$6:$D$21&gt;=DATE(2020,MONTH(LEFT(J19,3)&amp;1),1))*($D$6:$D$21&lt;=EOMONTH(DATE(2020,MONTH(LEFT(J19,3)&amp;1),1),0))*(#REF!=K19))))</f>
        <v>#REF!</v>
      </c>
      <c r="AU19" s="20"/>
    </row>
    <row r="20" spans="4:53" x14ac:dyDescent="0.25">
      <c r="D20" s="21">
        <v>43863</v>
      </c>
      <c r="E20" s="38" t="s">
        <v>21</v>
      </c>
      <c r="F20" s="5" t="s">
        <v>3</v>
      </c>
      <c r="G20" s="30">
        <v>100</v>
      </c>
      <c r="J20" t="s">
        <v>42</v>
      </c>
      <c r="K20" t="s">
        <v>57</v>
      </c>
      <c r="L20" s="32">
        <v>550</v>
      </c>
      <c r="N20" t="str">
        <f>"("&amp;S20&amp;"+"&amp;S22&amp;")/2 = "&amp;AA20</f>
        <v>(600+500)/2 = 550</v>
      </c>
      <c r="P20" s="20"/>
      <c r="Q20" s="16">
        <v>43862</v>
      </c>
      <c r="R20" t="str">
        <v>Floyd</v>
      </c>
      <c r="S20">
        <v>600</v>
      </c>
      <c r="U20">
        <f t="shared" si="0"/>
        <v>600</v>
      </c>
      <c r="W20" cm="1">
        <f t="array" ref="W20:X20">TRANSPOSE(_xlfn._xlws.FILTER(fProdSales[Sales],(fProdSales[Date]=Q20)*(fProdSales[Sales Rep]=R20)))</f>
        <v>200</v>
      </c>
      <c r="X20">
        <v>400</v>
      </c>
      <c r="AA20">
        <f>AVERAGE(S20,S22)</f>
        <v>550</v>
      </c>
      <c r="AT20" s="20" t="e" cm="1">
        <f t="array" ref="AT20">TRANSPOSE(_xlfn._xlws.FILTER($G$6:$G$21,IF(K20="",($D$6:$D$21&gt;=DATE(2020,MONTH(LEFT(J20,3)&amp;1),1))*($D$6:$D$21&lt;=EOMONTH(DATE(2020,MONTH(LEFT(J20,3)&amp;1),1),0)),($D$6:$D$21&gt;=DATE(2020,MONTH(LEFT(J20,3)&amp;1),1))*($D$6:$D$21&lt;=EOMONTH(DATE(2020,MONTH(LEFT(J20,3)&amp;1),1),0))*(#REF!=K20))))</f>
        <v>#REF!</v>
      </c>
      <c r="AU20" s="20"/>
    </row>
    <row r="21" spans="4:53" x14ac:dyDescent="0.25">
      <c r="D21" s="29">
        <v>43863</v>
      </c>
      <c r="E21" s="35" t="s">
        <v>21</v>
      </c>
      <c r="F21" s="23" t="s">
        <v>4</v>
      </c>
      <c r="G21" s="31">
        <v>250</v>
      </c>
      <c r="J21" t="s">
        <v>43</v>
      </c>
      <c r="L21" s="32">
        <v>1260</v>
      </c>
      <c r="P21" s="20"/>
      <c r="Q21" s="16">
        <v>43863</v>
      </c>
      <c r="R21" t="str">
        <v>Chantel</v>
      </c>
      <c r="S21">
        <v>750</v>
      </c>
      <c r="U21">
        <f t="shared" si="0"/>
        <v>750</v>
      </c>
      <c r="W21" cm="1">
        <f t="array" ref="W21:Y21">TRANSPOSE(_xlfn._xlws.FILTER(fProdSales[Sales],(fProdSales[Date]=Q21)*(fProdSales[Sales Rep]=R21)))</f>
        <v>400</v>
      </c>
      <c r="X21">
        <v>100</v>
      </c>
      <c r="Y21">
        <v>250</v>
      </c>
      <c r="AT21" s="20" cm="1">
        <f t="array" ref="AT21:BA21">TRANSPOSE(_xlfn._xlws.FILTER($G$6:$G$21,IF(K21="",($D$6:$D$21&gt;=DATE(2020,MONTH(LEFT(J21,3)&amp;1),1))*($D$6:$D$21&lt;=EOMONTH(DATE(2020,MONTH(LEFT(J21,3)&amp;1),1),0)),($D$6:$D$21&gt;=DATE(2020,MONTH(LEFT(J21,3)&amp;1),1))*($D$6:$D$21&lt;=EOMONTH(DATE(2020,MONTH(LEFT(J21,3)&amp;1),1),0))*(#REF!=K21))))</f>
        <v>200</v>
      </c>
      <c r="AU21" s="20">
        <v>500</v>
      </c>
      <c r="AV21">
        <v>400</v>
      </c>
      <c r="AW21">
        <v>170</v>
      </c>
      <c r="AX21">
        <v>500</v>
      </c>
      <c r="AY21">
        <v>400</v>
      </c>
      <c r="AZ21">
        <v>100</v>
      </c>
      <c r="BA21">
        <v>250</v>
      </c>
    </row>
    <row r="22" spans="4:53" x14ac:dyDescent="0.25">
      <c r="J22" t="s">
        <v>0</v>
      </c>
      <c r="L22" s="32">
        <v>790</v>
      </c>
      <c r="P22" s="20"/>
      <c r="Q22" s="16">
        <v>43863</v>
      </c>
      <c r="R22" t="str">
        <v>Floyd</v>
      </c>
      <c r="S22">
        <v>500</v>
      </c>
      <c r="U22">
        <f t="shared" si="0"/>
        <v>500</v>
      </c>
      <c r="W22" cm="1">
        <f t="array" ref="W22">TRANSPOSE(_xlfn._xlws.FILTER(fProdSales[Sales],(fProdSales[Date]=Q22)*(fProdSales[Sales Rep]=R22)))</f>
        <v>500</v>
      </c>
      <c r="AT22" s="20" t="e" cm="1">
        <f t="array" ref="AT22">TRANSPOSE(_xlfn._xlws.FILTER($G$6:$G$21,IF(K22="",($D$6:$D$21&gt;=DATE(2020,MONTH(LEFT(J22,3)&amp;1),1))*($D$6:$D$21&lt;=EOMONTH(DATE(2020,MONTH(LEFT(J22,3)&amp;1),1),0)),($D$6:$D$21&gt;=DATE(2020,MONTH(LEFT(J22,3)&amp;1),1))*($D$6:$D$21&lt;=EOMONTH(DATE(2020,MONTH(LEFT(J22,3)&amp;1),1),0))*(#REF!=K22))))</f>
        <v>#VALUE!</v>
      </c>
      <c r="AU22" s="20"/>
    </row>
    <row r="23" spans="4:53" x14ac:dyDescent="0.25">
      <c r="P23" s="20"/>
      <c r="Q23" s="16"/>
      <c r="AT23" s="20" cm="1">
        <f t="array" ref="AT23:BA23">TRANSPOSE(_xlfn._xlws.FILTER($G$6:$G$21,IF(K23="",($D$6:$D$21&gt;=DATE(2020,MONTH(LEFT(J23,3)&amp;1),1))*($D$6:$D$21&lt;=EOMONTH(DATE(2020,MONTH(LEFT(J23,3)&amp;1),1),0)),($D$6:$D$21&gt;=DATE(2020,MONTH(LEFT(J23,3)&amp;1),1))*($D$6:$D$21&lt;=EOMONTH(DATE(2020,MONTH(LEFT(J23,3)&amp;1),1),0))*(#REF!=K23))))</f>
        <v>80</v>
      </c>
      <c r="AU23" s="20">
        <v>70</v>
      </c>
      <c r="AV23">
        <v>100</v>
      </c>
      <c r="AW23">
        <v>120</v>
      </c>
      <c r="AX23">
        <v>60</v>
      </c>
      <c r="AY23">
        <v>70</v>
      </c>
      <c r="AZ23">
        <v>80</v>
      </c>
      <c r="BA23">
        <v>60</v>
      </c>
    </row>
    <row r="24" spans="4:53" x14ac:dyDescent="0.25">
      <c r="P24" s="20"/>
      <c r="Q24" s="16"/>
      <c r="AT24" s="20" cm="1">
        <f t="array" ref="AT24:BA24">TRANSPOSE(_xlfn._xlws.FILTER($G$6:$G$21,IF(K24="",($D$6:$D$21&gt;=DATE(2020,MONTH(LEFT(J24,3)&amp;1),1))*($D$6:$D$21&lt;=EOMONTH(DATE(2020,MONTH(LEFT(J24,3)&amp;1),1),0)),($D$6:$D$21&gt;=DATE(2020,MONTH(LEFT(J24,3)&amp;1),1))*($D$6:$D$21&lt;=EOMONTH(DATE(2020,MONTH(LEFT(J24,3)&amp;1),1),0))*(#REF!=K24))))</f>
        <v>80</v>
      </c>
      <c r="AU24" s="20">
        <v>70</v>
      </c>
      <c r="AV24">
        <v>100</v>
      </c>
      <c r="AW24">
        <v>120</v>
      </c>
      <c r="AX24">
        <v>60</v>
      </c>
      <c r="AY24">
        <v>70</v>
      </c>
      <c r="AZ24">
        <v>80</v>
      </c>
      <c r="BA24">
        <v>60</v>
      </c>
    </row>
    <row r="25" spans="4:53" x14ac:dyDescent="0.25">
      <c r="P25" s="20"/>
      <c r="Q25" s="16"/>
      <c r="AT25" s="20"/>
      <c r="AU25" s="20"/>
    </row>
    <row r="26" spans="4:53" x14ac:dyDescent="0.25">
      <c r="P26" s="20"/>
      <c r="Q26" s="20"/>
      <c r="R26" s="20"/>
    </row>
    <row r="27" spans="4:53" x14ac:dyDescent="0.25">
      <c r="P27" s="20"/>
      <c r="Q27" s="20"/>
      <c r="R27" s="20"/>
    </row>
    <row r="28" spans="4:53" x14ac:dyDescent="0.25">
      <c r="P28" s="20"/>
      <c r="Q28" s="20"/>
      <c r="R28" s="20"/>
    </row>
  </sheetData>
  <conditionalFormatting sqref="Q15:S25">
    <cfRule type="expression" dxfId="12" priority="1">
      <formula>Q15&lt;&gt;""</formula>
    </cfRule>
  </conditionalFormatting>
  <pageMargins left="0.7" right="0.7" top="0.75" bottom="0.75" header="0.3" footer="0.3"/>
  <pageSetup orientation="portrait" r:id="rId3"/>
  <drawing r:id="rId4"/>
  <tableParts count="2">
    <tablePart r:id="rId5"/>
    <tablePart r:id="rId6"/>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AAA2CF-6BCB-4CF2-A709-F0258FDFB3FA}">
  <sheetPr>
    <tabColor rgb="FF0000FF"/>
  </sheetPr>
  <dimension ref="B2:B3"/>
  <sheetViews>
    <sheetView zoomScale="190" zoomScaleNormal="190" workbookViewId="0"/>
  </sheetViews>
  <sheetFormatPr defaultColWidth="8.85546875" defaultRowHeight="15" x14ac:dyDescent="0.25"/>
  <sheetData>
    <row r="2" spans="2:2" x14ac:dyDescent="0.25">
      <c r="B2" t="s">
        <v>55</v>
      </c>
    </row>
    <row r="3" spans="2:2" x14ac:dyDescent="0.25">
      <c r="B3" t="s">
        <v>56</v>
      </c>
    </row>
  </sheetData>
  <pageMargins left="0.7" right="0.7" top="0.75" bottom="0.75" header="0.3" footer="0.3"/>
  <drawing r:id="rId1"/>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_rels/item25.xml.rels><?xml version="1.0" encoding="UTF-8" standalone="yes"?>
<Relationships xmlns="http://schemas.openxmlformats.org/package/2006/relationships"><Relationship Id="rId1" Type="http://schemas.openxmlformats.org/officeDocument/2006/relationships/customXmlProps" Target="itemProps25.xml"/></Relationships>
</file>

<file path=customXml/_rels/item26.xml.rels><?xml version="1.0" encoding="UTF-8" standalone="yes"?>
<Relationships xmlns="http://schemas.openxmlformats.org/package/2006/relationships"><Relationship Id="rId1" Type="http://schemas.openxmlformats.org/officeDocument/2006/relationships/customXmlProps" Target="itemProps26.xml"/></Relationships>
</file>

<file path=customXml/_rels/item27.xml.rels><?xml version="1.0" encoding="UTF-8" standalone="yes"?>
<Relationships xmlns="http://schemas.openxmlformats.org/package/2006/relationships"><Relationship Id="rId1" Type="http://schemas.openxmlformats.org/officeDocument/2006/relationships/customXmlProps" Target="itemProps27.xml"/></Relationships>
</file>

<file path=customXml/_rels/item28.xml.rels><?xml version="1.0" encoding="UTF-8" standalone="yes"?>
<Relationships xmlns="http://schemas.openxmlformats.org/package/2006/relationships"><Relationship Id="rId1" Type="http://schemas.openxmlformats.org/officeDocument/2006/relationships/customXmlProps" Target="itemProps28.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25.xml>��
</file>

<file path=customXml/item26.xml>��
</file>

<file path=customXml/item27.xml>��
</file>

<file path=customXml/item28.xml>��
</file>

<file path=customXml/itemProps1.xml><?xml version="1.0" encoding="utf-8"?>
<ds:datastoreItem xmlns:ds="http://schemas.openxmlformats.org/officeDocument/2006/customXml" ds:itemID="{968638F8-0F83-4271-A995-7C86EC750D85}">
  <ds:schemaRefs/>
</ds:datastoreItem>
</file>

<file path=customXml/itemProps2.xml><?xml version="1.0" encoding="utf-8"?>
<ds:datastoreItem xmlns:ds="http://schemas.openxmlformats.org/officeDocument/2006/customXml" ds:itemID="{78F33AA1-3447-48CF-B134-27C03EE2DB01}">
  <ds:schemaRefs/>
</ds:datastoreItem>
</file>

<file path=customXml/itemProps3.xml><?xml version="1.0" encoding="utf-8"?>
<ds:datastoreItem xmlns:ds="http://schemas.openxmlformats.org/officeDocument/2006/customXml" ds:itemID="{E72C1B98-0E17-427E-8578-9A1B66E4B835}">
  <ds:schemaRefs/>
</ds:datastoreItem>
</file>

<file path=customXml/itemProps4.xml><?xml version="1.0" encoding="utf-8"?>
<ds:datastoreItem xmlns:ds="http://schemas.openxmlformats.org/officeDocument/2006/customXml" ds:itemID="{60327D98-67BD-40F3-AC54-ED96271BF6CF}">
  <ds:schemaRefs/>
</ds:datastoreItem>
</file>

<file path=customXml/itemProps5.xml><?xml version="1.0" encoding="utf-8"?>
<ds:datastoreItem xmlns:ds="http://schemas.openxmlformats.org/officeDocument/2006/customXml" ds:itemID="{DD81BDDF-6014-406F-8032-87E875B0E8C2}">
  <ds:schemaRefs/>
</ds:datastoreItem>
</file>

<file path=customXml/itemProps6.xml><?xml version="1.0" encoding="utf-8"?>
<ds:datastoreItem xmlns:ds="http://schemas.openxmlformats.org/officeDocument/2006/customXml" ds:itemID="{3FD1B89A-207A-4552-9288-FB854D7B3505}">
  <ds:schemaRefs/>
</ds:datastoreItem>
</file>

<file path=customXml/itemProps7.xml><?xml version="1.0" encoding="utf-8"?>
<ds:datastoreItem xmlns:ds="http://schemas.openxmlformats.org/officeDocument/2006/customXml" ds:itemID="{9F90DB62-B331-48AD-A5BD-1635C0F219F4}">
  <ds:schemaRefs>
    <ds:schemaRef ds:uri="http://schemas.microsoft.com/DataMashup"/>
  </ds:schemaRefs>
</ds:datastoreItem>
</file>

<file path=customXml/itemProps8.xml><?xml version="1.0" encoding="utf-8"?>
<ds:datastoreItem xmlns:ds="http://schemas.openxmlformats.org/officeDocument/2006/customXml" ds:itemID="{24F63C9E-C3F1-4DD3-8263-9EC0F2E60DEB}">
  <ds:schemaRefs/>
</ds:datastoreItem>
</file>

<file path=customXml/itemProps9.xml><?xml version="1.0" encoding="utf-8"?>
<ds:datastoreItem xmlns:ds="http://schemas.openxmlformats.org/officeDocument/2006/customXml" ds:itemID="{C3C79759-121B-4AAB-87FB-C4860074142C}">
  <ds:schemaRefs/>
</ds:datastoreItem>
</file>

<file path=customXml/itemProps10.xml><?xml version="1.0" encoding="utf-8"?>
<ds:datastoreItem xmlns:ds="http://schemas.openxmlformats.org/officeDocument/2006/customXml" ds:itemID="{92A7E785-58B7-4D1F-8F81-338FB20B9CE0}">
  <ds:schemaRefs/>
</ds:datastoreItem>
</file>

<file path=customXml/itemProps11.xml><?xml version="1.0" encoding="utf-8"?>
<ds:datastoreItem xmlns:ds="http://schemas.openxmlformats.org/officeDocument/2006/customXml" ds:itemID="{EC1ECC79-A39E-4DF8-8D1F-3F3583AB5190}">
  <ds:schemaRefs/>
</ds:datastoreItem>
</file>

<file path=customXml/itemProps12.xml><?xml version="1.0" encoding="utf-8"?>
<ds:datastoreItem xmlns:ds="http://schemas.openxmlformats.org/officeDocument/2006/customXml" ds:itemID="{179CDE87-B4F6-4E18-8FA8-F47E81860A59}">
  <ds:schemaRefs/>
</ds:datastoreItem>
</file>

<file path=customXml/itemProps13.xml><?xml version="1.0" encoding="utf-8"?>
<ds:datastoreItem xmlns:ds="http://schemas.openxmlformats.org/officeDocument/2006/customXml" ds:itemID="{EB797D48-A6C0-46B2-9FC9-CB21268263B8}">
  <ds:schemaRefs/>
</ds:datastoreItem>
</file>

<file path=customXml/itemProps14.xml><?xml version="1.0" encoding="utf-8"?>
<ds:datastoreItem xmlns:ds="http://schemas.openxmlformats.org/officeDocument/2006/customXml" ds:itemID="{2DE32A20-4A68-4735-AA13-F76261971D4F}">
  <ds:schemaRefs/>
</ds:datastoreItem>
</file>

<file path=customXml/itemProps15.xml><?xml version="1.0" encoding="utf-8"?>
<ds:datastoreItem xmlns:ds="http://schemas.openxmlformats.org/officeDocument/2006/customXml" ds:itemID="{ACBEEA48-0590-495B-9CA6-BB771C1BAFF7}">
  <ds:schemaRefs/>
</ds:datastoreItem>
</file>

<file path=customXml/itemProps16.xml><?xml version="1.0" encoding="utf-8"?>
<ds:datastoreItem xmlns:ds="http://schemas.openxmlformats.org/officeDocument/2006/customXml" ds:itemID="{B060A15C-C699-46F7-9F3D-BD99AFFC83CC}">
  <ds:schemaRefs/>
</ds:datastoreItem>
</file>

<file path=customXml/itemProps17.xml><?xml version="1.0" encoding="utf-8"?>
<ds:datastoreItem xmlns:ds="http://schemas.openxmlformats.org/officeDocument/2006/customXml" ds:itemID="{051468BB-BE5B-4D35-86F0-2ECABF9C99D1}">
  <ds:schemaRefs/>
</ds:datastoreItem>
</file>

<file path=customXml/itemProps18.xml><?xml version="1.0" encoding="utf-8"?>
<ds:datastoreItem xmlns:ds="http://schemas.openxmlformats.org/officeDocument/2006/customXml" ds:itemID="{5376EA3C-B072-4A0C-8006-67CCBFD358F1}">
  <ds:schemaRefs/>
</ds:datastoreItem>
</file>

<file path=customXml/itemProps19.xml><?xml version="1.0" encoding="utf-8"?>
<ds:datastoreItem xmlns:ds="http://schemas.openxmlformats.org/officeDocument/2006/customXml" ds:itemID="{0575B982-5B06-44E1-9BDE-93E2EFC0EC7C}">
  <ds:schemaRefs/>
</ds:datastoreItem>
</file>

<file path=customXml/itemProps20.xml><?xml version="1.0" encoding="utf-8"?>
<ds:datastoreItem xmlns:ds="http://schemas.openxmlformats.org/officeDocument/2006/customXml" ds:itemID="{0D469A02-E2D3-415C-94F8-B0D3DC774A65}">
  <ds:schemaRefs/>
</ds:datastoreItem>
</file>

<file path=customXml/itemProps21.xml><?xml version="1.0" encoding="utf-8"?>
<ds:datastoreItem xmlns:ds="http://schemas.openxmlformats.org/officeDocument/2006/customXml" ds:itemID="{09BE156D-CB58-4887-B498-42B14B149566}">
  <ds:schemaRefs/>
</ds:datastoreItem>
</file>

<file path=customXml/itemProps22.xml><?xml version="1.0" encoding="utf-8"?>
<ds:datastoreItem xmlns:ds="http://schemas.openxmlformats.org/officeDocument/2006/customXml" ds:itemID="{E021E120-4513-433A-9E2E-AA0C66B1776D}">
  <ds:schemaRefs/>
</ds:datastoreItem>
</file>

<file path=customXml/itemProps23.xml><?xml version="1.0" encoding="utf-8"?>
<ds:datastoreItem xmlns:ds="http://schemas.openxmlformats.org/officeDocument/2006/customXml" ds:itemID="{D00990C5-BE04-4E32-A763-8E7719475E1A}">
  <ds:schemaRefs/>
</ds:datastoreItem>
</file>

<file path=customXml/itemProps24.xml><?xml version="1.0" encoding="utf-8"?>
<ds:datastoreItem xmlns:ds="http://schemas.openxmlformats.org/officeDocument/2006/customXml" ds:itemID="{F0530ED1-2D36-4DC7-B406-83AFE010FD59}">
  <ds:schemaRefs/>
</ds:datastoreItem>
</file>

<file path=customXml/itemProps25.xml><?xml version="1.0" encoding="utf-8"?>
<ds:datastoreItem xmlns:ds="http://schemas.openxmlformats.org/officeDocument/2006/customXml" ds:itemID="{2F1CC46F-FE8A-4D37-AEB8-55796AFD7056}">
  <ds:schemaRefs/>
</ds:datastoreItem>
</file>

<file path=customXml/itemProps26.xml><?xml version="1.0" encoding="utf-8"?>
<ds:datastoreItem xmlns:ds="http://schemas.openxmlformats.org/officeDocument/2006/customXml" ds:itemID="{72F3CF65-66E1-4476-A937-2C4ECE911023}">
  <ds:schemaRefs/>
</ds:datastoreItem>
</file>

<file path=customXml/itemProps27.xml><?xml version="1.0" encoding="utf-8"?>
<ds:datastoreItem xmlns:ds="http://schemas.openxmlformats.org/officeDocument/2006/customXml" ds:itemID="{AA2DB9DA-DDDF-4238-A437-5BB0BA13A75B}">
  <ds:schemaRefs/>
</ds:datastoreItem>
</file>

<file path=customXml/itemProps28.xml><?xml version="1.0" encoding="utf-8"?>
<ds:datastoreItem xmlns:ds="http://schemas.openxmlformats.org/officeDocument/2006/customXml" ds:itemID="{A5295E56-15FE-46AC-99FE-8206F142003D}">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25</vt:i4>
      </vt:variant>
    </vt:vector>
  </HeadingPairs>
  <TitlesOfParts>
    <vt:vector size="25" baseType="lpstr">
      <vt:lpstr>PowerBIGroup</vt:lpstr>
      <vt:lpstr>Intro(3)</vt:lpstr>
      <vt:lpstr>Ch01(1-2)</vt:lpstr>
      <vt:lpstr>Ch01(3-4)</vt:lpstr>
      <vt:lpstr>Ch01(5)</vt:lpstr>
      <vt:lpstr>Ch01(6)</vt:lpstr>
      <vt:lpstr>Ch01(7)</vt:lpstr>
      <vt:lpstr>Ch01(8)</vt:lpstr>
      <vt:lpstr>Ch01(9)</vt:lpstr>
      <vt:lpstr>Ch01(10)</vt:lpstr>
      <vt:lpstr>Ch01(11)</vt:lpstr>
      <vt:lpstr>Ch01(12)</vt:lpstr>
      <vt:lpstr>Ch01(13)</vt:lpstr>
      <vt:lpstr>Ch01(14)</vt:lpstr>
      <vt:lpstr>Ch01(15-19) Append ExcelTables</vt:lpstr>
      <vt:lpstr>T(1)</vt:lpstr>
      <vt:lpstr>T(2)</vt:lpstr>
      <vt:lpstr>T(3)</vt:lpstr>
      <vt:lpstr>T(4)</vt:lpstr>
      <vt:lpstr>Ch01(20-22)</vt:lpstr>
      <vt:lpstr>Ch01(23)</vt:lpstr>
      <vt:lpstr>Ch01(24)</vt:lpstr>
      <vt:lpstr>Ch01(25)</vt:lpstr>
      <vt:lpstr>Ch01(26-29)</vt:lpstr>
      <vt:lpstr>Ch01(30-32)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Girvin, Michael</dc:creator>
  <cp:lastModifiedBy>Girvin, Michael</cp:lastModifiedBy>
  <dcterms:created xsi:type="dcterms:W3CDTF">2020-05-30T23:41:22Z</dcterms:created>
  <dcterms:modified xsi:type="dcterms:W3CDTF">2022-02-27T05:13:36Z</dcterms:modified>
</cp:coreProperties>
</file>