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2"/>
  <workbookPr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1\"/>
    </mc:Choice>
  </mc:AlternateContent>
  <xr:revisionPtr revIDLastSave="0" documentId="13_ncr:1_{D7805593-8F97-4166-BA92-6C2F6E58B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11(1)" sheetId="1" r:id="rId1"/>
    <sheet name="Ch11(2-13)" sheetId="2" r:id="rId2"/>
    <sheet name="Ch11(2-13an)" sheetId="14" r:id="rId3"/>
    <sheet name="Ch11(7)" sheetId="5" r:id="rId4"/>
    <sheet name="Ch11(14)" sheetId="51" r:id="rId5"/>
    <sheet name="Ch11(15)" sheetId="7" r:id="rId6"/>
    <sheet name="Ch11(15an)" sheetId="15" r:id="rId7"/>
    <sheet name="Ch11(16-18)" sheetId="8" r:id="rId8"/>
    <sheet name="Ch11(16-18an)" sheetId="16" r:id="rId9"/>
    <sheet name="Ch11(19)" sheetId="10" r:id="rId10"/>
    <sheet name="Ch11(19an)" sheetId="17" r:id="rId11"/>
    <sheet name="Ch11(20-21)" sheetId="11" r:id="rId12"/>
    <sheet name="Ch11(20-21an)" sheetId="18" r:id="rId13"/>
    <sheet name="Ch11(22)" sheetId="12" r:id="rId14"/>
    <sheet name="Ch11(22an)" sheetId="19" r:id="rId15"/>
    <sheet name="Ch11(23-33)" sheetId="21" r:id="rId16"/>
    <sheet name="Ch11(23-33an)" sheetId="23" r:id="rId17"/>
    <sheet name="Ch11(34)" sheetId="25" r:id="rId18"/>
    <sheet name="Ch11(34an)" sheetId="27" r:id="rId19"/>
    <sheet name="Ch11(35)" sheetId="26" r:id="rId20"/>
    <sheet name="Ch11(35an)" sheetId="28" r:id="rId21"/>
    <sheet name="Ch11(36-38)" sheetId="29" r:id="rId22"/>
    <sheet name="Ch11(36-38an)" sheetId="33" r:id="rId23"/>
    <sheet name="Ch11(39)" sheetId="20" r:id="rId24"/>
    <sheet name="Ch11(39an)" sheetId="31" r:id="rId25"/>
    <sheet name="Ch11(40)" sheetId="30" r:id="rId26"/>
    <sheet name="Ch11(40an)" sheetId="32" r:id="rId27"/>
    <sheet name="Practice Problems ==&gt;" sheetId="36" r:id="rId28"/>
    <sheet name="PPCh11(1)" sheetId="38" r:id="rId29"/>
    <sheet name="PPCh11(1an)" sheetId="42" r:id="rId30"/>
    <sheet name="PPCh11(2)" sheetId="39" r:id="rId31"/>
    <sheet name="PPCh11(2an)" sheetId="43" r:id="rId32"/>
    <sheet name="PPCh11(3)" sheetId="40" r:id="rId33"/>
    <sheet name="PPCh11(3an)" sheetId="44" r:id="rId34"/>
    <sheet name="PPCh11(4)" sheetId="41" r:id="rId35"/>
    <sheet name="PPCh11(4an)" sheetId="45" r:id="rId36"/>
    <sheet name="PPCh11(5)" sheetId="48" r:id="rId37"/>
    <sheet name="PPCh11(5an)" sheetId="47" r:id="rId38"/>
    <sheet name="PPCh11(6)" sheetId="49" r:id="rId39"/>
    <sheet name="PPCh11(6an)" sheetId="50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51" l="1" a="1"/>
  <c r="C5" i="51" s="1"/>
  <c r="C4" i="51"/>
  <c r="D6" i="44" l="1"/>
  <c r="D12" i="44"/>
  <c r="H6" i="44"/>
  <c r="H12" i="44"/>
  <c r="G3" i="27" l="1"/>
  <c r="H3" i="28" a="1"/>
  <c r="H3" i="28" s="1"/>
  <c r="F7" i="47" l="1"/>
  <c r="F7" i="48"/>
  <c r="L8" i="47" l="1" a="1"/>
  <c r="L8" i="47" s="1"/>
  <c r="F8" i="47" a="1"/>
  <c r="F8" i="47" s="1"/>
  <c r="G8" i="47" s="1" a="1"/>
  <c r="G8" i="47" s="1"/>
  <c r="H8" i="47" s="1" a="1"/>
  <c r="H8" i="47" s="1"/>
  <c r="N8" i="47"/>
  <c r="J8" i="47" a="1"/>
  <c r="J8" i="47" l="1"/>
  <c r="F8" i="45" l="1" a="1"/>
  <c r="F8" i="45" s="1"/>
  <c r="G8" i="45" s="1" a="1"/>
  <c r="G8" i="45" s="1"/>
  <c r="J12" i="44"/>
  <c r="J6" i="44"/>
  <c r="E5" i="43" a="1"/>
  <c r="E5" i="43" s="1"/>
  <c r="K8" i="45" a="1"/>
  <c r="G5" i="43"/>
  <c r="K8" i="45" l="1"/>
  <c r="H8" i="45" a="1"/>
  <c r="H8" i="45" s="1"/>
  <c r="I8" i="45" s="1" a="1"/>
  <c r="I8" i="45" s="1"/>
  <c r="G5" i="42" a="1"/>
  <c r="G5" i="42" s="1"/>
  <c r="I5" i="42"/>
  <c r="D16" i="31" l="1"/>
  <c r="E12" i="31"/>
  <c r="I12" i="30"/>
  <c r="I11" i="30"/>
  <c r="I10" i="30"/>
  <c r="H10" i="30"/>
  <c r="H12" i="30"/>
  <c r="H11" i="30"/>
  <c r="H5" i="30"/>
  <c r="D15" i="31"/>
  <c r="H28" i="30" a="1"/>
  <c r="H28" i="30" l="1"/>
  <c r="E5" i="32"/>
  <c r="I11" i="32"/>
  <c r="I12" i="32"/>
  <c r="I10" i="32"/>
  <c r="E12" i="32"/>
  <c r="E11" i="32"/>
  <c r="E10" i="32"/>
  <c r="H12" i="32"/>
  <c r="H10" i="32"/>
  <c r="H11" i="32"/>
  <c r="H28" i="32" a="1"/>
  <c r="H28" i="32" l="1"/>
  <c r="H7" i="29"/>
  <c r="H6" i="29"/>
  <c r="H5" i="29"/>
  <c r="H4" i="29"/>
  <c r="H3" i="29"/>
  <c r="H7" i="33"/>
  <c r="H6" i="33"/>
  <c r="H5" i="33"/>
  <c r="H4" i="33"/>
  <c r="H3" i="33"/>
  <c r="E6" i="31"/>
  <c r="E4" i="31"/>
  <c r="E3" i="31"/>
  <c r="E6" i="20"/>
  <c r="D16" i="20"/>
  <c r="J2" i="26"/>
  <c r="E3" i="14"/>
  <c r="H8" i="28"/>
  <c r="J2" i="28"/>
  <c r="I2" i="27"/>
  <c r="I2" i="25"/>
  <c r="H4" i="20"/>
  <c r="J8" i="26" a="1"/>
  <c r="J3" i="26" a="1"/>
  <c r="I3" i="25" a="1"/>
  <c r="G3" i="14"/>
  <c r="H6" i="20"/>
  <c r="H4" i="31"/>
  <c r="J3" i="28" a="1"/>
  <c r="H5" i="32"/>
  <c r="H3" i="31"/>
  <c r="I3" i="27" a="1"/>
  <c r="D15" i="20"/>
  <c r="J8" i="28" a="1"/>
  <c r="H6" i="31"/>
  <c r="I3" i="25" l="1"/>
  <c r="H8" i="33"/>
  <c r="J3" i="26"/>
  <c r="J8" i="26"/>
  <c r="J8" i="28"/>
  <c r="J3" i="28"/>
  <c r="I3" i="27"/>
  <c r="E12" i="20" l="1"/>
  <c r="G3" i="23"/>
  <c r="F3" i="23"/>
  <c r="F5" i="21"/>
  <c r="F5" i="23"/>
  <c r="G5" i="23"/>
  <c r="G2" i="12" l="1"/>
  <c r="E4" i="19"/>
  <c r="E3" i="19"/>
  <c r="G2" i="19"/>
  <c r="E4" i="18"/>
  <c r="C11" i="18" s="1"/>
  <c r="E11" i="18" s="1"/>
  <c r="E3" i="18"/>
  <c r="C9" i="18" s="1"/>
  <c r="E9" i="18" s="1"/>
  <c r="J5" i="17"/>
  <c r="J6" i="17" s="1"/>
  <c r="J6" i="16"/>
  <c r="J5" i="16"/>
  <c r="E3" i="16"/>
  <c r="G6" i="15"/>
  <c r="E6" i="15"/>
  <c r="G5" i="15"/>
  <c r="D5" i="15"/>
  <c r="E5" i="15" s="1"/>
  <c r="G4" i="15"/>
  <c r="E4" i="15"/>
  <c r="G3" i="15"/>
  <c r="E3" i="15"/>
  <c r="G6" i="7"/>
  <c r="G5" i="7"/>
  <c r="D5" i="7"/>
  <c r="G4" i="7"/>
  <c r="G3" i="7"/>
  <c r="E5" i="1"/>
  <c r="D5" i="1"/>
  <c r="G5" i="1"/>
  <c r="H3" i="7"/>
  <c r="H5" i="7"/>
  <c r="H4" i="7"/>
  <c r="H6" i="7"/>
  <c r="H11" i="11"/>
  <c r="H9" i="11"/>
  <c r="H3" i="12"/>
  <c r="H4" i="12"/>
  <c r="H3" i="20"/>
  <c r="H4" i="15"/>
  <c r="H3" i="18"/>
  <c r="H11" i="18"/>
  <c r="H3" i="16"/>
  <c r="H9" i="18"/>
  <c r="H5" i="15"/>
  <c r="H3" i="19"/>
  <c r="H6" i="15"/>
  <c r="H3" i="15"/>
  <c r="H3" i="17"/>
  <c r="H5" i="1"/>
  <c r="H4" i="19"/>
  <c r="H4" i="18"/>
  <c r="E3" i="17" l="1"/>
  <c r="E14" i="1"/>
  <c r="H3" i="11"/>
  <c r="H4" i="11"/>
  <c r="J5" i="10" l="1"/>
  <c r="J5" i="8"/>
  <c r="H3" i="10"/>
  <c r="H3" i="8"/>
  <c r="J6" i="10" l="1"/>
  <c r="J6" i="8"/>
  <c r="C10" i="5" l="1"/>
  <c r="C9" i="5"/>
  <c r="C22" i="5"/>
  <c r="C16" i="5"/>
  <c r="C21" i="5"/>
  <c r="C20" i="5"/>
  <c r="C23" i="5"/>
  <c r="C15" i="5"/>
  <c r="C17" i="5"/>
  <c r="C18" i="5"/>
  <c r="C19" i="5"/>
  <c r="C14" i="5" l="1"/>
  <c r="C11" i="5"/>
  <c r="C12" i="5"/>
  <c r="C7" i="5"/>
  <c r="C8" i="5"/>
  <c r="C13" i="5"/>
  <c r="C25" i="5"/>
  <c r="C24" i="5"/>
  <c r="H11" i="1" l="1"/>
  <c r="H12" i="1"/>
  <c r="H15" i="1"/>
  <c r="H16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  <c r="E10" i="1"/>
  <c r="E7" i="1"/>
  <c r="E18" i="1"/>
  <c r="E17" i="1"/>
  <c r="E3" i="1"/>
  <c r="E13" i="1"/>
  <c r="E9" i="1"/>
  <c r="E8" i="1"/>
  <c r="E6" i="1"/>
  <c r="E4" i="1"/>
  <c r="G3" i="2"/>
  <c r="H9" i="1"/>
  <c r="H14" i="1"/>
  <c r="H13" i="1"/>
  <c r="H7" i="1"/>
  <c r="H17" i="1"/>
  <c r="H4" i="1"/>
  <c r="H8" i="1"/>
  <c r="H3" i="1"/>
  <c r="H10" i="1"/>
  <c r="H18" i="1"/>
  <c r="H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<sst xmlns="http://schemas.openxmlformats.org/spreadsheetml/2006/main" count="607" uniqueCount="249">
  <si>
    <t>When is the loan due?</t>
  </si>
  <si>
    <t>When does my pension plan vest?</t>
  </si>
  <si>
    <t>Start</t>
  </si>
  <si>
    <t>End</t>
  </si>
  <si>
    <t>Question:</t>
  </si>
  <si>
    <t>Answer:</t>
  </si>
  <si>
    <t>How many days did the project take?</t>
  </si>
  <si>
    <t>Formula:</t>
  </si>
  <si>
    <t>Number Days</t>
  </si>
  <si>
    <t>Number Months</t>
  </si>
  <si>
    <t>How many days is the invoice past due?</t>
  </si>
  <si>
    <t>How many days until school starts?</t>
  </si>
  <si>
    <t>Common Date and Time Formulas:</t>
  </si>
  <si>
    <t>Calculate future date by adding number of months = EDATE(StartDate,NumberOfMonths)</t>
  </si>
  <si>
    <t>Difference between dates, not including first day = EndDate - StartDate</t>
  </si>
  <si>
    <t>Difference between dates, including first day = EndDate - StartDate + 1</t>
  </si>
  <si>
    <t>Calculate future date by adding number of days = StartDate + NumberOfDays</t>
  </si>
  <si>
    <t>Calculate end of month date = EOMONTH(StartDate,NumberOfMonths)</t>
  </si>
  <si>
    <t>How many Working Days = NETWORKDAYS.INTL(StartDate,EndDate,WeekendNumber,HolidaysAsRange)</t>
  </si>
  <si>
    <t>Rounding time =MROUND(EndTime-StartTime,"Time")</t>
  </si>
  <si>
    <t>How many workdays are there?
(Fri. &amp; Sat. weekend)</t>
  </si>
  <si>
    <t>Time worked, rounded to nearest 5 mins.?</t>
  </si>
  <si>
    <t>Formulas Description:</t>
  </si>
  <si>
    <t>Day</t>
  </si>
  <si>
    <t>Start Time</t>
  </si>
  <si>
    <t>Lunch - Out</t>
  </si>
  <si>
    <t>Lunch - IN</t>
  </si>
  <si>
    <t>End Time</t>
  </si>
  <si>
    <t>Hours Worked</t>
  </si>
  <si>
    <t>MONDAY</t>
  </si>
  <si>
    <t>TUESDAY</t>
  </si>
  <si>
    <t>WEDNESDAY</t>
  </si>
  <si>
    <t>THURSDAY</t>
  </si>
  <si>
    <t>FRIDAY</t>
  </si>
  <si>
    <t>TOTAL HOURS</t>
  </si>
  <si>
    <t>Time Worked</t>
  </si>
  <si>
    <t xml:space="preserve">Date Number Formatting: </t>
  </si>
  <si>
    <t>Date</t>
  </si>
  <si>
    <t>which are the number of days since Dec 31, 1899.</t>
  </si>
  <si>
    <t>Serial numbers are under dates,</t>
  </si>
  <si>
    <t>Serial Number Under the Date</t>
  </si>
  <si>
    <t>12/31/1899</t>
  </si>
  <si>
    <t>11/1/1789</t>
  </si>
  <si>
    <t>d</t>
  </si>
  <si>
    <t>28/7/2020</t>
  </si>
  <si>
    <t>Before Jan 1, 1900</t>
  </si>
  <si>
    <t>Issue</t>
  </si>
  <si>
    <t>Column Not Widen Enough</t>
  </si>
  <si>
    <t>8.2.2020</t>
  </si>
  <si>
    <t>Day First is Not Allowed</t>
  </si>
  <si>
    <t>Separator is Not Allowed</t>
  </si>
  <si>
    <t>How many hours did you work on night shift?</t>
  </si>
  <si>
    <t>What is end date for project with
Fri. &amp; Sat. as weekend?</t>
  </si>
  <si>
    <t>Notes:</t>
  </si>
  <si>
    <r>
      <t>=NETWORKDAYS.INTL(</t>
    </r>
    <r>
      <rPr>
        <i/>
        <sz val="11"/>
        <color theme="1"/>
        <rFont val="Calibri"/>
        <family val="2"/>
        <scheme val="minor"/>
      </rPr>
      <t>StartDate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EndDate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WeekendNumber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HolidaysAsRange</t>
    </r>
    <r>
      <rPr>
        <sz val="11"/>
        <color theme="1"/>
        <rFont val="Calibri"/>
        <family val="2"/>
        <scheme val="minor"/>
      </rPr>
      <t>)</t>
    </r>
  </si>
  <si>
    <t>How many workdays are there?
(Fri. &amp; Sat. non-workdays)</t>
  </si>
  <si>
    <t>How many workdays are there?
(Wed,. &amp; Sun. non-workdays)</t>
  </si>
  <si>
    <r>
      <t>=NETWORKDAYS.INTL(</t>
    </r>
    <r>
      <rPr>
        <i/>
        <sz val="11"/>
        <color theme="1"/>
        <rFont val="Calibri"/>
        <family val="2"/>
        <scheme val="minor"/>
      </rPr>
      <t>StartDate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EndDate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WeekendString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HolidaysAsRange</t>
    </r>
    <r>
      <rPr>
        <sz val="11"/>
        <color theme="1"/>
        <rFont val="Calibri"/>
        <family val="2"/>
        <scheme val="minor"/>
      </rPr>
      <t>)</t>
    </r>
  </si>
  <si>
    <t>Holidays</t>
  </si>
  <si>
    <t>* weekend argumnet you can create any pattern of workdays / non-workdays.</t>
  </si>
  <si>
    <t>* 1 represents a non-workday and 0 represents a workday.</t>
  </si>
  <si>
    <t>* Must be 7 characters long.</t>
  </si>
  <si>
    <t>* Must be encased in quotes.</t>
  </si>
  <si>
    <t>What is end date for project?
(Fri. &amp; Sat. non-workdays)</t>
  </si>
  <si>
    <r>
      <rPr>
        <sz val="11"/>
        <color theme="1"/>
        <rFont val="Wingdings"/>
        <charset val="2"/>
      </rPr>
      <t>ç</t>
    </r>
    <r>
      <rPr>
        <sz val="11"/>
        <color theme="1"/>
        <rFont val="Calibri"/>
        <family val="2"/>
        <scheme val="minor"/>
      </rPr>
      <t xml:space="preserve"> Calculate future date by adding days
= </t>
    </r>
    <r>
      <rPr>
        <b/>
        <sz val="11"/>
        <color theme="1"/>
        <rFont val="Calibri"/>
        <family val="2"/>
        <scheme val="minor"/>
      </rPr>
      <t>StartDate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NumberOfDays</t>
    </r>
  </si>
  <si>
    <r>
      <t xml:space="preserve">Difference between dates,
not including 1st day
        = </t>
    </r>
    <r>
      <rPr>
        <b/>
        <sz val="11"/>
        <color theme="1"/>
        <rFont val="Calibri"/>
        <family val="2"/>
        <scheme val="minor"/>
      </rPr>
      <t>EndDate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StartDate</t>
    </r>
  </si>
  <si>
    <r>
      <t xml:space="preserve">Difference between dates,
including 1st day
        = </t>
    </r>
    <r>
      <rPr>
        <b/>
        <sz val="11"/>
        <color theme="1"/>
        <rFont val="Calibri"/>
        <family val="2"/>
        <scheme val="minor"/>
      </rPr>
      <t>EndDate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StartDate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1</t>
    </r>
  </si>
  <si>
    <t>How many days was the loan outstanding?</t>
  </si>
  <si>
    <r>
      <rPr>
        <sz val="11"/>
        <color theme="1"/>
        <rFont val="Wingdings"/>
        <charset val="2"/>
      </rPr>
      <t>ç</t>
    </r>
    <r>
      <rPr>
        <sz val="11"/>
        <color theme="1"/>
        <rFont val="Calibri"/>
        <family val="2"/>
        <scheme val="minor"/>
      </rPr>
      <t xml:space="preserve"> Calculate future date by subtracting days
= </t>
    </r>
    <r>
      <rPr>
        <b/>
        <sz val="11"/>
        <color theme="1"/>
        <rFont val="Calibri"/>
        <family val="2"/>
        <scheme val="minor"/>
      </rPr>
      <t>StartDate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NumberOfDays</t>
    </r>
  </si>
  <si>
    <r>
      <t xml:space="preserve">Calculate future date by adding number of months
</t>
    </r>
    <r>
      <rPr>
        <b/>
        <sz val="11"/>
        <color theme="1"/>
        <rFont val="Calibri"/>
        <family val="2"/>
        <scheme val="minor"/>
      </rPr>
      <t>=EDATE(StartDate,NumberOfMonths)</t>
    </r>
  </si>
  <si>
    <r>
      <t xml:space="preserve">Calculate end of month date
</t>
    </r>
    <r>
      <rPr>
        <b/>
        <sz val="11"/>
        <color theme="1"/>
        <rFont val="Calibri"/>
        <family val="2"/>
        <scheme val="minor"/>
      </rPr>
      <t>=EOMONTH(StartDate,NumberOfMonths)</t>
    </r>
  </si>
  <si>
    <t>What is start date for project?
(Fri. &amp; Sat. non-workdays)</t>
  </si>
  <si>
    <r>
      <rPr>
        <sz val="11"/>
        <color theme="1"/>
        <rFont val="Wingdings"/>
        <charset val="2"/>
      </rPr>
      <t>é</t>
    </r>
    <r>
      <rPr>
        <sz val="11"/>
        <color theme="1"/>
        <rFont val="Calibri"/>
        <family val="2"/>
        <scheme val="minor"/>
      </rPr>
      <t xml:space="preserve"> End date while excluding weekends and holidays
=WORKDAY.INTL(</t>
    </r>
    <r>
      <rPr>
        <b/>
        <sz val="11"/>
        <color theme="1"/>
        <rFont val="Calibri"/>
        <family val="2"/>
        <scheme val="minor"/>
      </rPr>
      <t>StartDate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NumberWorkDays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WeekendNumber,HolidayAsRange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</si>
  <si>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Wingdings"/>
        <charset val="2"/>
      </rPr>
      <t>é</t>
    </r>
    <r>
      <rPr>
        <sz val="11"/>
        <color theme="1"/>
        <rFont val="Calibri"/>
        <family val="2"/>
        <scheme val="minor"/>
      </rPr>
      <t xml:space="preserve"> End date while excluding weekends and holidays
=WORKDAY.INTL(</t>
    </r>
    <r>
      <rPr>
        <b/>
        <sz val="11"/>
        <color theme="1"/>
        <rFont val="Calibri"/>
        <family val="2"/>
        <scheme val="minor"/>
      </rPr>
      <t>StartDate</t>
    </r>
    <r>
      <rPr>
        <sz val="11"/>
        <color theme="1"/>
        <rFont val="Calibri"/>
        <family val="2"/>
        <scheme val="minor"/>
      </rPr>
      <t>,-</t>
    </r>
    <r>
      <rPr>
        <b/>
        <sz val="11"/>
        <color theme="1"/>
        <rFont val="Calibri"/>
        <family val="2"/>
        <scheme val="minor"/>
      </rPr>
      <t>NumberWorkDays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WeekendNumber,HolidayAsRange</t>
    </r>
    <r>
      <rPr>
        <sz val="11"/>
        <color theme="1"/>
        <rFont val="Calibri"/>
        <family val="2"/>
        <scheme val="minor"/>
      </rPr>
      <t>)</t>
    </r>
  </si>
  <si>
    <t>End date while excluding weekends and holidays
= WORKDAY.INTL(StartDate,NumberWorkdays,WeekendNumber,HolidaysAsRange)</t>
  </si>
  <si>
    <t>What is last day of this month?</t>
  </si>
  <si>
    <t>Formulas:</t>
  </si>
  <si>
    <r>
      <t xml:space="preserve">* For example, </t>
    </r>
    <r>
      <rPr>
        <b/>
        <sz val="11"/>
        <color theme="1"/>
        <rFont val="Calibri"/>
        <family val="2"/>
        <scheme val="minor"/>
      </rPr>
      <t>"0010001"</t>
    </r>
    <r>
      <rPr>
        <sz val="11"/>
        <color theme="1"/>
        <rFont val="Calibri"/>
        <family val="2"/>
        <scheme val="minor"/>
      </rPr>
      <t xml:space="preserve"> would result in a weekend that is </t>
    </r>
    <r>
      <rPr>
        <b/>
        <sz val="11"/>
        <color theme="1"/>
        <rFont val="Calibri"/>
        <family val="2"/>
        <scheme val="minor"/>
      </rPr>
      <t>Wednesday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Sunday</t>
    </r>
    <r>
      <rPr>
        <sz val="11"/>
        <color theme="1"/>
        <rFont val="Calibri"/>
        <family val="2"/>
        <scheme val="minor"/>
      </rPr>
      <t>.</t>
    </r>
  </si>
  <si>
    <t>Number of Months can be positive (jump into future),</t>
  </si>
  <si>
    <t>zero (same month as StartDate),</t>
  </si>
  <si>
    <t>or negative (jump into past).</t>
  </si>
  <si>
    <t>Employee</t>
  </si>
  <si>
    <t>Shardae Fann</t>
  </si>
  <si>
    <t>Hourly Wage ($)</t>
  </si>
  <si>
    <t>Gross Pay ($)</t>
  </si>
  <si>
    <t>* Must be 7 characters long. First character represents Monday.</t>
  </si>
  <si>
    <t>Note:</t>
  </si>
  <si>
    <t>(EndTime - StartTime)*24</t>
  </si>
  <si>
    <t>Hours Worked = (EndTime - StartTime)*24</t>
  </si>
  <si>
    <t>MOD(n, d) = n - d*INT(n/d)</t>
  </si>
  <si>
    <t>n</t>
  </si>
  <si>
    <t>EndTime - StartTime</t>
  </si>
  <si>
    <t>n - d*INT(n/d)</t>
  </si>
  <si>
    <r>
      <rPr>
        <sz val="11"/>
        <color theme="1"/>
        <rFont val="Wingdings"/>
        <charset val="2"/>
      </rPr>
      <t>é</t>
    </r>
    <r>
      <rPr>
        <sz val="11"/>
        <color theme="1"/>
        <rFont val="Calibri"/>
        <family val="2"/>
        <scheme val="minor"/>
      </rPr>
      <t xml:space="preserve"> Number hours between two time values =</t>
    </r>
  </si>
  <si>
    <t>Number hours between two time values = (EndTime - StartTime)*24</t>
  </si>
  <si>
    <t>Number hours between two time values, including night shift = MOD(EndTime - StartTime,1)*24</t>
  </si>
  <si>
    <r>
      <t xml:space="preserve">Custom Number Formatting on the range: H3:H7: </t>
    </r>
    <r>
      <rPr>
        <b/>
        <sz val="11"/>
        <color theme="1"/>
        <rFont val="Calibri"/>
        <family val="2"/>
        <scheme val="minor"/>
      </rPr>
      <t>hh:mm</t>
    </r>
  </si>
  <si>
    <t>Days</t>
  </si>
  <si>
    <t>Days:</t>
  </si>
  <si>
    <t>Dates:</t>
  </si>
  <si>
    <t>Date:</t>
  </si>
  <si>
    <t>Hours Worked:</t>
  </si>
  <si>
    <t>Hours Worked on night shift = MOD(EndTime - StartTime,1)*24</t>
  </si>
  <si>
    <t>Hours Worked on night shift = IF(EndTime&lt;StartTime,EndTime-StartTime+1,EndTime-StartTime)*24</t>
  </si>
  <si>
    <t>https://www.youtube.com/watch?v=Z2APNG3f5RA</t>
  </si>
  <si>
    <t>Video Link about how these formulas works:</t>
  </si>
  <si>
    <t>Hours Worked on night shift =
(EndTime-StartTime + (EndTime&lt;StartTime))*24</t>
  </si>
  <si>
    <t>Time Rounded:</t>
  </si>
  <si>
    <t>How Mod works:</t>
  </si>
  <si>
    <t>https://www.youtube.com/watch?v=VcgSkLpgo6o</t>
  </si>
  <si>
    <t>Excel Magic Trick 1206: Day &amp; Night Shift Time Calculations: Add Total Hours Single Cell Formula</t>
  </si>
  <si>
    <t>Excel &amp; Business Math 31: Night Shift Hours Worked Formula for Payroll Time Sheet (3 Examples)</t>
  </si>
  <si>
    <r>
      <t xml:space="preserve">Custom Number Formatting on the cell: H8: </t>
    </r>
    <r>
      <rPr>
        <b/>
        <sz val="11"/>
        <color theme="1"/>
        <rFont val="Calibri"/>
        <family val="2"/>
        <scheme val="minor"/>
      </rPr>
      <t>[hh]:mm</t>
    </r>
  </si>
  <si>
    <r>
      <t xml:space="preserve">&lt;&lt; Add Custom Number Formatting on the cell: H8: </t>
    </r>
    <r>
      <rPr>
        <b/>
        <sz val="11"/>
        <color theme="1"/>
        <rFont val="Calibri"/>
        <family val="2"/>
        <scheme val="minor"/>
      </rPr>
      <t>[hh]:mm</t>
    </r>
  </si>
  <si>
    <r>
      <t xml:space="preserve">Hours Worked on night shift = </t>
    </r>
    <r>
      <rPr>
        <b/>
        <sz val="11"/>
        <color theme="1"/>
        <rFont val="Calibri"/>
        <family val="2"/>
        <scheme val="minor"/>
      </rPr>
      <t>MOD(EndTime - StartTime,1)*24</t>
    </r>
  </si>
  <si>
    <r>
      <t xml:space="preserve">Hours Worked on night shift = </t>
    </r>
    <r>
      <rPr>
        <b/>
        <sz val="11"/>
        <color theme="1"/>
        <rFont val="Calibri"/>
        <family val="2"/>
        <scheme val="minor"/>
      </rPr>
      <t>IF(EndTime&lt;StartTime,EndTime-StartTime+1,EndTime-StartTime)*24</t>
    </r>
  </si>
  <si>
    <t>Other examples of MROUND:</t>
  </si>
  <si>
    <t>Round to nearest $0.25</t>
  </si>
  <si>
    <t>Multiple</t>
  </si>
  <si>
    <t>Round to nearest $100</t>
  </si>
  <si>
    <r>
      <t xml:space="preserve">MROUND argumnets: </t>
    </r>
    <r>
      <rPr>
        <b/>
        <sz val="11"/>
        <color theme="1"/>
        <rFont val="Calibri"/>
        <family val="2"/>
        <scheme val="minor"/>
      </rPr>
      <t>MROUND(number,multiple)</t>
    </r>
  </si>
  <si>
    <r>
      <rPr>
        <sz val="11"/>
        <color theme="1"/>
        <rFont val="Wingdings"/>
        <charset val="2"/>
      </rPr>
      <t>é</t>
    </r>
    <r>
      <rPr>
        <sz val="11"/>
        <color theme="1"/>
        <rFont val="Calibri"/>
        <family val="2"/>
        <scheme val="minor"/>
      </rPr>
      <t xml:space="preserve"> End date while excluding weekends and holidays
</t>
    </r>
    <r>
      <rPr>
        <b/>
        <sz val="11"/>
        <color theme="1"/>
        <rFont val="Calibri"/>
        <family val="2"/>
        <scheme val="minor"/>
      </rPr>
      <t>=WORKDAY.INTL(StartDate,NumberWorkDays, WeekendNumber,HolidayAsRange)</t>
    </r>
  </si>
  <si>
    <t>Multiple:</t>
  </si>
  <si>
    <r>
      <t xml:space="preserve">Rounding time =
</t>
    </r>
    <r>
      <rPr>
        <b/>
        <sz val="11"/>
        <color theme="1"/>
        <rFont val="Calibri"/>
        <family val="2"/>
        <scheme val="minor"/>
      </rPr>
      <t>MROUND(EndTime-StartTime,00:05)</t>
    </r>
  </si>
  <si>
    <t>&lt;&lt; hh:mm</t>
  </si>
  <si>
    <t>Price</t>
  </si>
  <si>
    <t>Customer</t>
  </si>
  <si>
    <t>Invoice #</t>
  </si>
  <si>
    <t>Amount Owed</t>
  </si>
  <si>
    <t>Ossie Kimbrough</t>
  </si>
  <si>
    <t>Adrien Dougherty</t>
  </si>
  <si>
    <t>Elwood Koehler</t>
  </si>
  <si>
    <t>Senaida Battles</t>
  </si>
  <si>
    <t>Claudette Barela</t>
  </si>
  <si>
    <t>Providencia Esposito</t>
  </si>
  <si>
    <t>Corliss Coffin</t>
  </si>
  <si>
    <t>Rafaela Sparkman</t>
  </si>
  <si>
    <t>Marvis Block</t>
  </si>
  <si>
    <t>Drucilla Ragsdale</t>
  </si>
  <si>
    <t>Project Address</t>
  </si>
  <si>
    <t>Projected Start Date</t>
  </si>
  <si>
    <t>Projected End Date</t>
  </si>
  <si>
    <t>9664 SE. Thomas St. </t>
  </si>
  <si>
    <t>92 Middle River Ave. </t>
  </si>
  <si>
    <t>7275 Belmont Lane </t>
  </si>
  <si>
    <t>9504 Grand St. </t>
  </si>
  <si>
    <t>8016 Applegate Court </t>
  </si>
  <si>
    <t>8 Canal Ave. </t>
  </si>
  <si>
    <t>28 Green Hill Lane </t>
  </si>
  <si>
    <t>26 West Purple Finch Ave. </t>
  </si>
  <si>
    <t>180 Augusta Ave. </t>
  </si>
  <si>
    <t>77 S. Sleepy Hollow Drive </t>
  </si>
  <si>
    <t>InvoiceDate</t>
  </si>
  <si>
    <t>Due Date</t>
  </si>
  <si>
    <t>Tax Rate</t>
  </si>
  <si>
    <t>Wage</t>
  </si>
  <si>
    <t>Time In</t>
  </si>
  <si>
    <t>Time Out</t>
  </si>
  <si>
    <t>Gross Pay</t>
  </si>
  <si>
    <t>Deduction</t>
  </si>
  <si>
    <t>Day's Pay</t>
  </si>
  <si>
    <t>Carroll  Stanley</t>
  </si>
  <si>
    <t>Anne  Ramos</t>
  </si>
  <si>
    <t>Blanche  Sanchez</t>
  </si>
  <si>
    <t>Karla  Fletcher</t>
  </si>
  <si>
    <t>Devin  Smith</t>
  </si>
  <si>
    <t>Edna  Hansen</t>
  </si>
  <si>
    <t>Moses  Swanson</t>
  </si>
  <si>
    <t>Sherman  Moss</t>
  </si>
  <si>
    <t>Amber  Rios</t>
  </si>
  <si>
    <t>Lindsey  Powers</t>
  </si>
  <si>
    <t>Invoice Issue Date</t>
  </si>
  <si>
    <t>Invoice Pay Date</t>
  </si>
  <si>
    <t>Number Days To Pay Invoice</t>
  </si>
  <si>
    <t>Number Of Days to Complete Project</t>
  </si>
  <si>
    <t>Goals:</t>
  </si>
  <si>
    <t>Create a formula in cell G5 that calculates</t>
  </si>
  <si>
    <t>the number of days it took to pay the</t>
  </si>
  <si>
    <t>invoice and that will spill down the</t>
  </si>
  <si>
    <t>column.</t>
  </si>
  <si>
    <t>In cell E5, create a formula to</t>
  </si>
  <si>
    <t>calcualte the number of days to</t>
  </si>
  <si>
    <t>complete each project.</t>
  </si>
  <si>
    <t>Using one of Excel's Date Functions, calculate the Due Date if the invoice</t>
  </si>
  <si>
    <t>Jonna Lowery</t>
  </si>
  <si>
    <t>Noreen Amaya</t>
  </si>
  <si>
    <t>Burl Crowe</t>
  </si>
  <si>
    <t>Chere Shelley</t>
  </si>
  <si>
    <t>Nobuko Hobbs</t>
  </si>
  <si>
    <t>Madison Hooker</t>
  </si>
  <si>
    <t>Gregorio Clapp</t>
  </si>
  <si>
    <t>Pandora Lafleur</t>
  </si>
  <si>
    <t>Loyd Forte</t>
  </si>
  <si>
    <t>Qiana Sisson</t>
  </si>
  <si>
    <t>All in One</t>
  </si>
  <si>
    <t>Time in Hours</t>
  </si>
  <si>
    <t>Wage per Hour</t>
  </si>
  <si>
    <t>Round to Nearest 00:05</t>
  </si>
  <si>
    <t>contract says that the amount is due on the same day, two month's ahead.</t>
  </si>
  <si>
    <t>Using one of Excel's Date Functions, calculate the Due Date if the</t>
  </si>
  <si>
    <t>invoice contract says that the amount is due at the end of the month.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</si>
  <si>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does a date serial number represent?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</si>
  <si>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does a time serial number represent?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</si>
  <si>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How is General number formatting helpful?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</si>
  <si>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does the MROUND function do?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</si>
  <si>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What does the EDATE function do?</t>
    </r>
  </si>
  <si>
    <t>Date serial numbers represent the number of days since Dec 31, 1899, with Jan 1, 1900 being the serial number 1.</t>
  </si>
  <si>
    <t>General number formatting is helpful because I can use it to wipe away any number formatting that has been applied so that I can see what number is stored in the cell. When I wipe away number formatting I can see things like extra decimals, date serial numbers, time serial numbers and more. General Number Formatting is like an eraser for number formatting.</t>
  </si>
  <si>
    <t>Time serial numbers represent the proportion of a 24 hour day, when 8 AM gets converted to 8/24 = 0.333333333333333</t>
  </si>
  <si>
    <t>MROUND round to the nearest multiple, like a time value to nearest 5 minutes, MROUND(Time,"00:05"), or a number to the nearest $100, MROUND(Amount,$100).</t>
  </si>
  <si>
    <t>EDATE takes a serial number date and jumps a number of months forward, backwards, or does not jump. EDATE("2/23/2020",12) yields the date 2/23/2021.</t>
  </si>
  <si>
    <t>How many hours did the employee work?</t>
  </si>
  <si>
    <r>
      <t xml:space="preserve">Formula #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from list.</t>
    </r>
  </si>
  <si>
    <r>
      <rPr>
        <b/>
        <sz val="11"/>
        <color theme="1"/>
        <rFont val="Calibri"/>
        <family val="2"/>
        <scheme val="minor"/>
      </rPr>
      <t xml:space="preserve">Goal: </t>
    </r>
    <r>
      <rPr>
        <sz val="11"/>
        <color theme="1"/>
        <rFont val="Calibri"/>
        <family val="2"/>
        <scheme val="minor"/>
      </rPr>
      <t>Create a formula in cell G5 that calculates number of days it took to pay the invoice and that will spill down the column.</t>
    </r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</si>
  <si>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In cell E5, create a formula to calcualte the number of days to complete each project.</t>
    </r>
  </si>
  <si>
    <t>Goal #1:</t>
  </si>
  <si>
    <t>Goal #2: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</si>
  <si>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Create the formulas for the following columns: Hours Worked, Gross Pay, Deduction, and Day's Pay</t>
    </r>
  </si>
  <si>
    <t>hours worked. In cell H8, calculate the gross pay. Note: Some employees work the night shift.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</si>
  <si>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In cell F8 create formula for a time value that is rounded to five minutes. In cell G8, calculate the</t>
    </r>
  </si>
  <si>
    <t>Code</t>
  </si>
  <si>
    <t>What Code Does</t>
  </si>
  <si>
    <t>dd</t>
  </si>
  <si>
    <t>ddd</t>
  </si>
  <si>
    <t>dddd</t>
  </si>
  <si>
    <t>m</t>
  </si>
  <si>
    <t>mm</t>
  </si>
  <si>
    <t>mmm</t>
  </si>
  <si>
    <t>mmmm</t>
  </si>
  <si>
    <t>y</t>
  </si>
  <si>
    <t>yy</t>
  </si>
  <si>
    <t>yyy</t>
  </si>
  <si>
    <t>yyyy</t>
  </si>
  <si>
    <t>m/d/yyy</t>
  </si>
  <si>
    <t>m-d-yyy</t>
  </si>
  <si>
    <t>ddd, m/d/yy</t>
  </si>
  <si>
    <t>Day number</t>
  </si>
  <si>
    <t>Day number with lead zero</t>
  </si>
  <si>
    <t>3 letter day</t>
  </si>
  <si>
    <t>Full day name</t>
  </si>
  <si>
    <t>Month number</t>
  </si>
  <si>
    <t>Month number with lead zero</t>
  </si>
  <si>
    <t>3 letter month</t>
  </si>
  <si>
    <t>Full month name</t>
  </si>
  <si>
    <t>Last 2 digits of year</t>
  </si>
  <si>
    <t>4 digit year</t>
  </si>
  <si>
    <t>Dash ok</t>
  </si>
  <si>
    <t>Comma ok</t>
  </si>
  <si>
    <t>Forward slash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</si>
</sst>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8" formatCode="&quot;$&quot;#,##0.00_);[Red]\(&quot;$&quot;#,##0.00\)"/>
    <numFmt numFmtId="164" formatCode="m/d/yyyy;@"/>
    <numFmt numFmtId="165" formatCode="[$-409]h:mm\ AM/PM;@"/>
    <numFmt numFmtId="166" formatCode="ddd\,\ m/d/yy"/>
    <numFmt numFmtId="167" formatCode="h:mm;@"/>
    <numFmt numFmtId="168" formatCode="ddd\,\ mmm\ d\,\ yyyy"/>
    <numFmt numFmtId="169" formatCode="m/d/yyyy"/>
    <numFmt numFmtId="170" formatCode="[$-F800]dddd\,\ mmmm\ dd\,\ yyyy"/>
    <numFmt numFmtId="171" formatCode="ddd\,\ m/d/yyyy"/>
    <numFmt numFmtId="172" formatCode="mmmm\ d\,\ yyyy"/>
    <numFmt numFmtId="173" formatCode="m\-d\-yy"/>
    <numFmt numFmtId="174" formatCode="mmm\ d\,\ yyyy"/>
    <numFmt numFmtId="175" formatCode="[$-F400]h:mm:ss\ AM/PM"/>
    <numFmt numFmtId="176" formatCode="[hh]:mm"/>
    <numFmt numFmtId="177" formatCode="hh:mm"/>
    <numFmt numFmtId="178" formatCode="&quot;$&quot;#,##0.00"/>
    <numFmt numFmtId="179" formatCode="h:mm:ss;@"/>
    <numFmt numFmtId="180" formatCode="d"/>
    <numFmt numFmtId="181" formatCode="dd"/>
    <numFmt numFmtId="182" formatCode="ddd"/>
    <numFmt numFmtId="183" formatCode="dddd"/>
    <numFmt numFmtId="184" formatCode="m"/>
    <numFmt numFmtId="185" formatCode="mm"/>
    <numFmt numFmtId="186" formatCode="mmm"/>
    <numFmt numFmtId="187" formatCode="mmmm"/>
    <numFmt numFmtId="188" formatCode="yy"/>
    <numFmt numFmtId="189" formatCode="yyyy"/>
    <numFmt numFmtId="190" formatCode="m\-d\-yyyy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  <charset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175" fontId="10" fillId="0" borderId="0"/>
  </cellStyleXfs>
  <cellXfs count="15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3" borderId="1" xfId="0" applyNumberFormat="1" applyFill="1" applyBorder="1"/>
    <xf numFmtId="164" fontId="0" fillId="3" borderId="1" xfId="0" applyNumberFormat="1" applyFill="1" applyBorder="1"/>
    <xf numFmtId="166" fontId="0" fillId="3" borderId="1" xfId="0" applyNumberFormat="1" applyFill="1" applyBorder="1"/>
    <xf numFmtId="0" fontId="0" fillId="0" borderId="0" xfId="0" applyNumberFormat="1"/>
    <xf numFmtId="167" fontId="0" fillId="3" borderId="1" xfId="0" applyNumberFormat="1" applyFill="1" applyBorder="1"/>
    <xf numFmtId="0" fontId="0" fillId="0" borderId="1" xfId="0" applyBorder="1" applyAlignment="1">
      <alignment vertical="center" wrapText="1"/>
    </xf>
    <xf numFmtId="18" fontId="0" fillId="0" borderId="1" xfId="0" applyNumberFormat="1" applyBorder="1"/>
    <xf numFmtId="0" fontId="2" fillId="2" borderId="1" xfId="0" applyFont="1" applyFill="1" applyBorder="1"/>
    <xf numFmtId="0" fontId="1" fillId="5" borderId="2" xfId="0" applyFont="1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2" fillId="2" borderId="1" xfId="0" applyFont="1" applyFill="1" applyBorder="1" applyAlignment="1">
      <alignment wrapText="1"/>
    </xf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168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  <xf numFmtId="172" fontId="0" fillId="0" borderId="1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0" fontId="0" fillId="0" borderId="11" xfId="0" applyBorder="1"/>
    <xf numFmtId="173" fontId="0" fillId="0" borderId="1" xfId="0" applyNumberFormat="1" applyBorder="1"/>
    <xf numFmtId="174" fontId="0" fillId="0" borderId="1" xfId="0" applyNumberFormat="1" applyBorder="1"/>
    <xf numFmtId="0" fontId="4" fillId="2" borderId="1" xfId="0" applyFont="1" applyFill="1" applyBorder="1"/>
    <xf numFmtId="0" fontId="4" fillId="6" borderId="1" xfId="0" applyFont="1" applyFill="1" applyBorder="1"/>
    <xf numFmtId="171" fontId="0" fillId="0" borderId="0" xfId="0" applyNumberFormat="1" applyBorder="1"/>
    <xf numFmtId="14" fontId="0" fillId="3" borderId="1" xfId="0" applyNumberFormat="1" applyFill="1" applyBorder="1"/>
    <xf numFmtId="0" fontId="0" fillId="7" borderId="1" xfId="0" applyFill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1" fillId="0" borderId="0" xfId="0" applyFont="1" applyBorder="1"/>
    <xf numFmtId="0" fontId="0" fillId="0" borderId="0" xfId="0" applyBorder="1"/>
    <xf numFmtId="0" fontId="0" fillId="7" borderId="13" xfId="0" quotePrefix="1" applyFill="1" applyBorder="1"/>
    <xf numFmtId="0" fontId="0" fillId="7" borderId="14" xfId="0" applyFill="1" applyBorder="1"/>
    <xf numFmtId="0" fontId="0" fillId="7" borderId="15" xfId="0" applyFill="1" applyBorder="1"/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0" xfId="0" applyFont="1" applyBorder="1"/>
    <xf numFmtId="0" fontId="0" fillId="7" borderId="2" xfId="0" quotePrefix="1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6" xfId="0" applyFill="1" applyBorder="1" applyAlignment="1">
      <alignment horizontal="left" indent="2"/>
    </xf>
    <xf numFmtId="0" fontId="0" fillId="7" borderId="0" xfId="0" applyFill="1" applyBorder="1"/>
    <xf numFmtId="0" fontId="0" fillId="7" borderId="7" xfId="0" applyFill="1" applyBorder="1"/>
    <xf numFmtId="0" fontId="0" fillId="7" borderId="5" xfId="0" applyFill="1" applyBorder="1" applyAlignment="1">
      <alignment horizontal="left" indent="2"/>
    </xf>
    <xf numFmtId="0" fontId="0" fillId="7" borderId="9" xfId="0" applyFill="1" applyBorder="1"/>
    <xf numFmtId="0" fontId="0" fillId="7" borderId="4" xfId="0" applyFill="1" applyBorder="1"/>
    <xf numFmtId="0" fontId="7" fillId="7" borderId="1" xfId="0" applyFont="1" applyFill="1" applyBorder="1" applyAlignment="1">
      <alignment wrapText="1"/>
    </xf>
    <xf numFmtId="0" fontId="0" fillId="7" borderId="10" xfId="0" applyFill="1" applyBorder="1"/>
    <xf numFmtId="0" fontId="0" fillId="7" borderId="11" xfId="0" applyFill="1" applyBorder="1" applyAlignment="1">
      <alignment horizontal="left" indent="16"/>
    </xf>
    <xf numFmtId="0" fontId="0" fillId="7" borderId="12" xfId="0" applyFill="1" applyBorder="1" applyAlignment="1">
      <alignment horizontal="left" indent="16"/>
    </xf>
    <xf numFmtId="0" fontId="0" fillId="3" borderId="1" xfId="0" applyFill="1" applyBorder="1"/>
    <xf numFmtId="0" fontId="1" fillId="0" borderId="0" xfId="0" applyFont="1" applyAlignment="1">
      <alignment horizontal="right"/>
    </xf>
    <xf numFmtId="0" fontId="7" fillId="7" borderId="2" xfId="0" applyFont="1" applyFill="1" applyBorder="1"/>
    <xf numFmtId="0" fontId="1" fillId="7" borderId="5" xfId="0" applyFont="1" applyFill="1" applyBorder="1"/>
    <xf numFmtId="0" fontId="0" fillId="0" borderId="1" xfId="0" applyFont="1" applyBorder="1"/>
    <xf numFmtId="0" fontId="0" fillId="0" borderId="0" xfId="0" applyFont="1"/>
    <xf numFmtId="0" fontId="0" fillId="4" borderId="1" xfId="0" applyFont="1" applyFill="1" applyBorder="1"/>
    <xf numFmtId="0" fontId="9" fillId="0" borderId="1" xfId="0" applyFont="1" applyBorder="1"/>
    <xf numFmtId="0" fontId="9" fillId="0" borderId="0" xfId="0" applyFont="1"/>
    <xf numFmtId="0" fontId="9" fillId="4" borderId="1" xfId="0" applyFont="1" applyFill="1" applyBorder="1"/>
    <xf numFmtId="0" fontId="0" fillId="0" borderId="0" xfId="0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0" fillId="7" borderId="11" xfId="0" applyFill="1" applyBorder="1" applyAlignment="1">
      <alignment horizontal="left" indent="15"/>
    </xf>
    <xf numFmtId="0" fontId="0" fillId="7" borderId="12" xfId="0" applyFill="1" applyBorder="1" applyAlignment="1">
      <alignment horizontal="left" indent="15"/>
    </xf>
    <xf numFmtId="0" fontId="2" fillId="2" borderId="13" xfId="0" applyFont="1" applyFill="1" applyBorder="1"/>
    <xf numFmtId="0" fontId="2" fillId="2" borderId="15" xfId="0" applyFont="1" applyFill="1" applyBorder="1"/>
    <xf numFmtId="0" fontId="8" fillId="0" borderId="0" xfId="1"/>
    <xf numFmtId="0" fontId="0" fillId="7" borderId="1" xfId="0" quotePrefix="1" applyFill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177" fontId="0" fillId="3" borderId="1" xfId="0" applyNumberFormat="1" applyFill="1" applyBorder="1"/>
    <xf numFmtId="176" fontId="0" fillId="4" borderId="1" xfId="0" applyNumberFormat="1" applyFont="1" applyFill="1" applyBorder="1"/>
    <xf numFmtId="0" fontId="0" fillId="4" borderId="1" xfId="0" applyNumberFormat="1" applyFont="1" applyFill="1" applyBorder="1"/>
    <xf numFmtId="2" fontId="0" fillId="3" borderId="1" xfId="0" applyNumberFormat="1" applyFill="1" applyBorder="1"/>
    <xf numFmtId="178" fontId="0" fillId="0" borderId="1" xfId="0" applyNumberFormat="1" applyBorder="1"/>
    <xf numFmtId="0" fontId="1" fillId="7" borderId="1" xfId="0" applyFont="1" applyFill="1" applyBorder="1" applyAlignment="1">
      <alignment wrapText="1"/>
    </xf>
    <xf numFmtId="0" fontId="2" fillId="6" borderId="1" xfId="0" applyFont="1" applyFill="1" applyBorder="1"/>
    <xf numFmtId="177" fontId="0" fillId="0" borderId="1" xfId="0" applyNumberFormat="1" applyBorder="1"/>
    <xf numFmtId="14" fontId="0" fillId="0" borderId="0" xfId="0" applyNumberFormat="1"/>
    <xf numFmtId="0" fontId="2" fillId="2" borderId="11" xfId="0" applyFont="1" applyFill="1" applyBorder="1" applyAlignment="1">
      <alignment wrapText="1"/>
    </xf>
    <xf numFmtId="8" fontId="0" fillId="0" borderId="1" xfId="0" applyNumberFormat="1" applyBorder="1"/>
    <xf numFmtId="8" fontId="0" fillId="3" borderId="1" xfId="0" applyNumberFormat="1" applyFill="1" applyBorder="1"/>
    <xf numFmtId="14" fontId="0" fillId="0" borderId="1" xfId="0" applyNumberFormat="1" applyFill="1" applyBorder="1"/>
    <xf numFmtId="175" fontId="10" fillId="0" borderId="0" xfId="2"/>
    <xf numFmtId="175" fontId="10" fillId="0" borderId="1" xfId="2" applyBorder="1"/>
    <xf numFmtId="0" fontId="10" fillId="3" borderId="1" xfId="2" applyNumberFormat="1" applyFill="1" applyBorder="1"/>
    <xf numFmtId="0" fontId="10" fillId="0" borderId="0" xfId="2" applyNumberFormat="1"/>
    <xf numFmtId="175" fontId="10" fillId="3" borderId="1" xfId="2" applyFill="1" applyBorder="1"/>
    <xf numFmtId="178" fontId="10" fillId="0" borderId="1" xfId="2" applyNumberFormat="1" applyBorder="1"/>
    <xf numFmtId="175" fontId="4" fillId="2" borderId="1" xfId="2" applyFont="1" applyFill="1" applyBorder="1" applyAlignment="1">
      <alignment wrapText="1"/>
    </xf>
    <xf numFmtId="179" fontId="10" fillId="0" borderId="1" xfId="2" applyNumberFormat="1" applyBorder="1"/>
    <xf numFmtId="175" fontId="2" fillId="6" borderId="15" xfId="2" applyFont="1" applyFill="1" applyBorder="1"/>
    <xf numFmtId="175" fontId="2" fillId="6" borderId="13" xfId="2" applyFont="1" applyFill="1" applyBorder="1"/>
    <xf numFmtId="0" fontId="0" fillId="0" borderId="0" xfId="0" applyAlignment="1">
      <alignment horizontal="left" vertical="center" indent="5"/>
    </xf>
    <xf numFmtId="0" fontId="0" fillId="0" borderId="0" xfId="0" applyAlignment="1">
      <alignment vertical="center"/>
    </xf>
    <xf numFmtId="180" fontId="0" fillId="0" borderId="1" xfId="0" applyNumberFormat="1" applyBorder="1"/>
    <xf numFmtId="181" fontId="0" fillId="0" borderId="1" xfId="0" applyNumberFormat="1" applyBorder="1"/>
    <xf numFmtId="182" fontId="0" fillId="0" borderId="1" xfId="0" applyNumberFormat="1" applyBorder="1"/>
    <xf numFmtId="183" fontId="0" fillId="0" borderId="1" xfId="0" applyNumberFormat="1" applyBorder="1"/>
    <xf numFmtId="184" fontId="0" fillId="0" borderId="1" xfId="0" applyNumberFormat="1" applyBorder="1"/>
    <xf numFmtId="185" fontId="0" fillId="0" borderId="1" xfId="0" applyNumberFormat="1" applyBorder="1"/>
    <xf numFmtId="186" fontId="0" fillId="0" borderId="1" xfId="0" applyNumberFormat="1" applyBorder="1"/>
    <xf numFmtId="187" fontId="0" fillId="0" borderId="1" xfId="0" applyNumberFormat="1" applyBorder="1"/>
    <xf numFmtId="188" fontId="0" fillId="0" borderId="1" xfId="0" applyNumberFormat="1" applyBorder="1"/>
    <xf numFmtId="189" fontId="0" fillId="0" borderId="1" xfId="0" applyNumberFormat="1" applyBorder="1"/>
    <xf numFmtId="169" fontId="0" fillId="0" borderId="1" xfId="0" applyNumberFormat="1" applyBorder="1"/>
    <xf numFmtId="190" fontId="0" fillId="0" borderId="1" xfId="0" applyNumberFormat="1" applyBorder="1"/>
    <xf numFmtId="166" fontId="0" fillId="0" borderId="1" xfId="0" applyNumberFormat="1" applyBorder="1"/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0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7" borderId="10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left" vertical="center" wrapText="1"/>
    </xf>
    <xf numFmtId="0" fontId="0" fillId="7" borderId="12" xfId="0" applyFill="1" applyBorder="1" applyAlignment="1">
      <alignment horizontal="left" vertical="center" wrapText="1"/>
    </xf>
    <xf numFmtId="0" fontId="7" fillId="7" borderId="13" xfId="0" applyFont="1" applyFill="1" applyBorder="1" applyAlignment="1">
      <alignment horizontal="left" wrapText="1" indent="3"/>
    </xf>
    <xf numFmtId="0" fontId="0" fillId="7" borderId="15" xfId="0" applyFill="1" applyBorder="1" applyAlignment="1">
      <alignment horizontal="left" wrapText="1" indent="3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</cellXfs>
  <cellStyles count="3">
    <cellStyle name="Hyperlink" xfId="1" builtinId="8"/>
    <cellStyle name="Normal" xfId="0" builtinId="0"/>
    <cellStyle name="Normal 2" xfId="2" xr:uid="{BFC3165F-E28C-4C2B-8B7C-9ED9AD1BDD33}"/>
  </cellStyles>
  <dxfs count="0"/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47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microsoft.com/office/2017/06/relationships/rdRichValueStructure" Target="richData/rdrichvaluestructure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297366</xdr:colOff>
      <xdr:row>4</xdr:row>
      <xdr:rowOff>2698</xdr:rowOff>
    </xdr:from>
    <xdr:to>
      <xdr:col>10</xdr:col>
      <xdr:colOff>472069</xdr:colOff>
      <xdr:row>17</xdr:row>
      <xdr:rowOff>119628</xdr:rowOff>
    </xdr:to>
    <xdr:pic>
      <xdr:nvPicPr>
        <xdr:cNvPr id="2" name="Picture 1" descr="A screenshot of text&#10;&#10;Description automatically generated">
          <a:extLst>
            <a:ext uri="{FF2B5EF4-FFF2-40B4-BE49-F238E27FC236}">
              <a16:creationId xmlns:a16="http://schemas.microsoft.com/office/drawing/2014/main" id="{7E13B987-3AD4-496D-A206-2339CBCB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13817" y="764698"/>
          <a:ext cx="3218056" cy="2593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1110154</xdr:colOff>
      <xdr:row>0</xdr:row>
      <xdr:rowOff>190499</xdr:rowOff>
    </xdr:from>
    <xdr:to>
      <xdr:col>9</xdr:col>
      <xdr:colOff>4845</xdr:colOff>
      <xdr:row>3</xdr:row>
      <xdr:rowOff>3423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BFBB19-F904-4C93-9E5B-2C76DB86A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2826" y="190499"/>
          <a:ext cx="2244864" cy="620907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www.youtube.com/watch?v=VcgSkLpgo6o" TargetMode="External"/><Relationship Id="rId1" Type="http://schemas.openxmlformats.org/officeDocument/2006/relationships/hyperlink" Target="https://www.youtube.com/watch?v=Z2APNG3f5RA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https://www.youtube.com/watch?v=VcgSkLpgo6o" TargetMode="External"/><Relationship Id="rId1" Type="http://schemas.openxmlformats.org/officeDocument/2006/relationships/hyperlink" Target="https://www.youtube.com/watch?v=Z2APNG3f5RA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Q20"/>
  <sheetViews>
    <sheetView showGridLines="0" tabSelected="1" zoomScale="115" zoomScaleNormal="115" workbookViewId="0"/>
  </sheetViews>
  <sheetFormatPr defaultColWidth="8.85546875" defaultRowHeight="15"/>
  <cols>
    <col min="1" max="1" width="1.42578125" customWidth="1"/>
    <col min="2" max="2" width="40.85546875" customWidth="1"/>
    <col min="3" max="3" width="11.85546875" bestFit="1" customWidth="1"/>
    <col min="4" max="4" width="15.85546875" bestFit="1" customWidth="1"/>
    <col min="5" max="5" width="13.7109375" customWidth="1"/>
    <col min="6" max="6" width="1.42578125" customWidth="1"/>
    <col min="7" max="7" width="3.42578125" customWidth="1"/>
    <col min="8" max="8" width="32" customWidth="1"/>
    <col min="17" max="17" width="17" customWidth="1"/>
  </cols>
  <sheetData>
    <row r="1" spans="2:17" ht="7.5" customHeight="1"/>
    <row r="2" spans="2:17">
      <c r="B2" s="38" t="s">
        <v>4</v>
      </c>
      <c r="C2" s="38" t="s">
        <v>2</v>
      </c>
      <c r="D2" s="38" t="s">
        <v>3</v>
      </c>
      <c r="E2" s="38" t="s">
        <v>5</v>
      </c>
      <c r="H2" s="2" t="s">
        <v>7</v>
      </c>
      <c r="I2" s="46" t="s">
        <v>12</v>
      </c>
      <c r="J2" s="44"/>
      <c r="K2" s="44"/>
      <c r="L2" s="44"/>
      <c r="M2" s="44"/>
      <c r="N2" s="44"/>
      <c r="O2" s="44"/>
      <c r="P2" s="44"/>
      <c r="Q2" s="45"/>
    </row>
    <row r="3" spans="2:17">
      <c r="B3" s="4" t="s">
        <v>11</v>
      </c>
      <c r="C3" s="6">
        <v>43888</v>
      </c>
      <c r="D3" s="6">
        <v>43906</v>
      </c>
      <c r="E3" s="8">
        <f>D3-C3</f>
        <v>18</v>
      </c>
      <c r="G3" s="1">
        <f>IF(ISNUMBER(C3),COUNT($C$3:C3),"")</f>
        <v>1</v>
      </c>
      <c r="H3" s="3" t="str">
        <f t="shared" ref="H3:H18" ca="1" si="0">IF(_xlfn.ISFORMULA(E3),ADDRESS(ROW(E3),COLUMN(E3),4)&amp;": "&amp;_xlfn.FORMULATEXT(E3),"")</f>
        <v>E3: =D3-C3</v>
      </c>
      <c r="I3" s="125" t="s">
        <v>14</v>
      </c>
      <c r="J3" s="126"/>
      <c r="K3" s="126"/>
      <c r="L3" s="126"/>
      <c r="M3" s="126"/>
      <c r="N3" s="126"/>
      <c r="O3" s="126"/>
      <c r="P3" s="126"/>
      <c r="Q3" s="127"/>
    </row>
    <row r="4" spans="2:17">
      <c r="B4" s="4" t="s">
        <v>10</v>
      </c>
      <c r="C4" s="6">
        <v>43889</v>
      </c>
      <c r="D4" s="6">
        <v>43891</v>
      </c>
      <c r="E4" s="8">
        <f>D4-C4</f>
        <v>2</v>
      </c>
      <c r="G4" s="1">
        <f>IF(ISNUMBER(C4),COUNT($C$3:C4),"")</f>
        <v>2</v>
      </c>
      <c r="H4" s="3" t="str">
        <f t="shared" ca="1" si="0"/>
        <v>E4: =D4-C4</v>
      </c>
      <c r="I4" s="128"/>
      <c r="J4" s="129"/>
      <c r="K4" s="129"/>
      <c r="L4" s="129"/>
      <c r="M4" s="129"/>
      <c r="N4" s="129"/>
      <c r="O4" s="129"/>
      <c r="P4" s="129"/>
      <c r="Q4" s="130"/>
    </row>
    <row r="5" spans="2:17">
      <c r="B5" s="4" t="s">
        <v>67</v>
      </c>
      <c r="C5" s="6">
        <v>44444</v>
      </c>
      <c r="D5" s="6">
        <f>C5+120</f>
        <v>44564</v>
      </c>
      <c r="E5" s="8">
        <f>D5-C5</f>
        <v>120</v>
      </c>
      <c r="G5" s="1">
        <f>IF(ISNUMBER(C5),COUNT($C$3:C5),"")</f>
        <v>3</v>
      </c>
      <c r="H5" s="3" t="str">
        <f t="shared" ref="H5" ca="1" si="1">IF(_xlfn.ISFORMULA(E5),ADDRESS(ROW(E5),COLUMN(E5),4)&amp;": "&amp;_xlfn.FORMULATEXT(E5),"")</f>
        <v>E5: =D5-C5</v>
      </c>
      <c r="I5" s="131"/>
      <c r="J5" s="132"/>
      <c r="K5" s="132"/>
      <c r="L5" s="132"/>
      <c r="M5" s="132"/>
      <c r="N5" s="132"/>
      <c r="O5" s="132"/>
      <c r="P5" s="132"/>
      <c r="Q5" s="133"/>
    </row>
    <row r="6" spans="2:17">
      <c r="B6" s="4" t="s">
        <v>6</v>
      </c>
      <c r="C6" s="6">
        <v>43826</v>
      </c>
      <c r="D6" s="6">
        <v>43892</v>
      </c>
      <c r="E6" s="8">
        <f>D6-C6+1</f>
        <v>67</v>
      </c>
      <c r="G6" s="1">
        <f>IF(ISNUMBER(C6),COUNT($C$3:C6),"")</f>
        <v>4</v>
      </c>
      <c r="H6" s="3" t="str">
        <f t="shared" ca="1" si="0"/>
        <v>E6: =D6-C6+1</v>
      </c>
      <c r="I6" s="43" t="s">
        <v>15</v>
      </c>
      <c r="J6" s="44"/>
      <c r="K6" s="44"/>
      <c r="L6" s="44"/>
      <c r="M6" s="44"/>
      <c r="N6" s="44"/>
      <c r="O6" s="44"/>
      <c r="P6" s="44"/>
      <c r="Q6" s="45"/>
    </row>
    <row r="7" spans="2:17" ht="30">
      <c r="B7" s="13" t="s">
        <v>20</v>
      </c>
      <c r="C7" s="6">
        <v>43850</v>
      </c>
      <c r="D7" s="6">
        <v>43905</v>
      </c>
      <c r="E7" s="8">
        <f>NETWORKDAYS.INTL(C7,D7,7)</f>
        <v>40</v>
      </c>
      <c r="G7" s="1">
        <f>IF(ISNUMBER(C7),COUNT($C$3:C7),"")</f>
        <v>5</v>
      </c>
      <c r="H7" s="3" t="str">
        <f t="shared" ca="1" si="0"/>
        <v>E7: =NETWORKDAYS.INTL(C7,D7,7)</v>
      </c>
      <c r="I7" s="43" t="s">
        <v>18</v>
      </c>
      <c r="J7" s="44"/>
      <c r="K7" s="44"/>
      <c r="L7" s="44"/>
      <c r="M7" s="44"/>
      <c r="N7" s="44"/>
      <c r="O7" s="44"/>
      <c r="P7" s="44"/>
      <c r="Q7" s="45"/>
    </row>
    <row r="8" spans="2:17">
      <c r="B8" s="4" t="s">
        <v>211</v>
      </c>
      <c r="C8" s="7">
        <v>0.35416666666666669</v>
      </c>
      <c r="D8" s="7">
        <v>0.54166666666666663</v>
      </c>
      <c r="E8" s="8">
        <f>(D8-C8)*24</f>
        <v>4.4999999999999982</v>
      </c>
      <c r="G8" s="1">
        <f>IF(ISNUMBER(C8),COUNT($C$3:C8),"")</f>
        <v>6</v>
      </c>
      <c r="H8" s="3" t="str">
        <f t="shared" ca="1" si="0"/>
        <v>E8: =(D8-C8)*24</v>
      </c>
      <c r="I8" s="43" t="s">
        <v>94</v>
      </c>
      <c r="J8" s="44"/>
      <c r="K8" s="44"/>
      <c r="L8" s="44"/>
      <c r="M8" s="44"/>
      <c r="N8" s="44"/>
      <c r="O8" s="44"/>
      <c r="P8" s="44"/>
      <c r="Q8" s="45"/>
    </row>
    <row r="9" spans="2:17">
      <c r="B9" s="4" t="s">
        <v>51</v>
      </c>
      <c r="C9" s="7">
        <v>0.84722222222222221</v>
      </c>
      <c r="D9" s="7">
        <v>8.6805555555555566E-2</v>
      </c>
      <c r="E9" s="8">
        <f>MOD(D9-C9,1)*24</f>
        <v>5.7500000000000009</v>
      </c>
      <c r="G9" s="1">
        <f>IF(ISNUMBER(C9),COUNT($C$3:C9),"")</f>
        <v>7</v>
      </c>
      <c r="H9" s="3" t="str">
        <f t="shared" ca="1" si="0"/>
        <v>E9: =MOD(D9-C9,1)*24</v>
      </c>
      <c r="I9" s="43" t="s">
        <v>95</v>
      </c>
      <c r="J9" s="44"/>
      <c r="K9" s="44"/>
      <c r="L9" s="44"/>
      <c r="M9" s="44"/>
      <c r="N9" s="44"/>
      <c r="O9" s="44"/>
      <c r="P9" s="44"/>
      <c r="Q9" s="45"/>
    </row>
    <row r="10" spans="2:17">
      <c r="B10" s="4" t="s">
        <v>21</v>
      </c>
      <c r="C10" s="7">
        <v>0.34861111111111115</v>
      </c>
      <c r="D10" s="7">
        <v>0.56874999999999998</v>
      </c>
      <c r="E10" s="12">
        <f>MROUND(D10-C10,"00:05")</f>
        <v>0.21875</v>
      </c>
      <c r="G10" s="1">
        <f>IF(ISNUMBER(C10),COUNT($C$3:C10),"")</f>
        <v>8</v>
      </c>
      <c r="H10" s="3" t="str">
        <f t="shared" ca="1" si="0"/>
        <v>E10: =MROUND(D10-C10,"00:05")</v>
      </c>
      <c r="I10" s="43" t="s">
        <v>19</v>
      </c>
      <c r="J10" s="44"/>
      <c r="K10" s="44"/>
      <c r="L10" s="44"/>
      <c r="M10" s="44"/>
      <c r="N10" s="44"/>
      <c r="O10" s="44"/>
      <c r="P10" s="44"/>
      <c r="Q10" s="45"/>
    </row>
    <row r="11" spans="2:17" ht="7.5" customHeight="1">
      <c r="G11" s="1" t="str">
        <f>IF(ISNUMBER(C11),COUNT($C$3:C11),"")</f>
        <v/>
      </c>
      <c r="H11" t="str">
        <f t="shared" ca="1" si="0"/>
        <v/>
      </c>
    </row>
    <row r="12" spans="2:17">
      <c r="B12" s="38" t="s">
        <v>4</v>
      </c>
      <c r="C12" s="38" t="s">
        <v>2</v>
      </c>
      <c r="D12" s="38" t="s">
        <v>8</v>
      </c>
      <c r="E12" s="38" t="s">
        <v>5</v>
      </c>
      <c r="G12" s="1" t="str">
        <f>IF(ISNUMBER(C12),COUNT($C$3:C12),"")</f>
        <v/>
      </c>
      <c r="H12" t="str">
        <f t="shared" ca="1" si="0"/>
        <v/>
      </c>
    </row>
    <row r="13" spans="2:17">
      <c r="B13" s="4" t="s">
        <v>0</v>
      </c>
      <c r="C13" s="6">
        <v>44444</v>
      </c>
      <c r="D13" s="5">
        <v>120</v>
      </c>
      <c r="E13" s="9">
        <f>C13+D13</f>
        <v>44564</v>
      </c>
      <c r="G13" s="1">
        <f>IF(ISNUMBER(C13),COUNT($C$3:C13),"")</f>
        <v>9</v>
      </c>
      <c r="H13" s="3" t="str">
        <f t="shared" ca="1" si="0"/>
        <v>E13: =C13+D13</v>
      </c>
      <c r="I13" s="43" t="s">
        <v>16</v>
      </c>
      <c r="J13" s="44"/>
      <c r="K13" s="44"/>
      <c r="L13" s="44"/>
      <c r="M13" s="44"/>
      <c r="N13" s="44"/>
      <c r="O13" s="44"/>
      <c r="P13" s="44"/>
      <c r="Q13" s="45"/>
    </row>
    <row r="14" spans="2:17" ht="30" customHeight="1">
      <c r="B14" s="13" t="s">
        <v>52</v>
      </c>
      <c r="C14" s="6">
        <v>43850</v>
      </c>
      <c r="D14" s="5">
        <v>40</v>
      </c>
      <c r="E14" s="10">
        <f>WORKDAY.INTL(C14,D14,7)</f>
        <v>43906</v>
      </c>
      <c r="G14" s="1">
        <f>IF(ISNUMBER(C14),COUNT($C$3:C14),"")</f>
        <v>10</v>
      </c>
      <c r="H14" s="3" t="str">
        <f t="shared" ca="1" si="0"/>
        <v>E14: =WORKDAY.INTL(C14,D14,7)</v>
      </c>
      <c r="I14" s="134" t="s">
        <v>74</v>
      </c>
      <c r="J14" s="135"/>
      <c r="K14" s="135"/>
      <c r="L14" s="135"/>
      <c r="M14" s="135"/>
      <c r="N14" s="135"/>
      <c r="O14" s="135"/>
      <c r="P14" s="135"/>
      <c r="Q14" s="136"/>
    </row>
    <row r="15" spans="2:17" ht="7.5" customHeight="1">
      <c r="G15" s="1" t="str">
        <f>IF(ISNUMBER(C15),COUNT($C$3:C15),"")</f>
        <v/>
      </c>
      <c r="H15" t="str">
        <f t="shared" ca="1" si="0"/>
        <v/>
      </c>
    </row>
    <row r="16" spans="2:17">
      <c r="B16" s="38" t="s">
        <v>4</v>
      </c>
      <c r="C16" s="38" t="s">
        <v>2</v>
      </c>
      <c r="D16" s="38" t="s">
        <v>9</v>
      </c>
      <c r="E16" s="38" t="s">
        <v>5</v>
      </c>
      <c r="G16" s="1" t="str">
        <f>IF(ISNUMBER(C16),COUNT($C$3:C16),"")</f>
        <v/>
      </c>
      <c r="H16" t="str">
        <f t="shared" ca="1" si="0"/>
        <v/>
      </c>
    </row>
    <row r="17" spans="2:17">
      <c r="B17" s="4" t="s">
        <v>1</v>
      </c>
      <c r="C17" s="6">
        <v>44583</v>
      </c>
      <c r="D17" s="5">
        <v>60</v>
      </c>
      <c r="E17" s="9">
        <f>EDATE(C17,D17)</f>
        <v>46409</v>
      </c>
      <c r="G17" s="1">
        <f>IF(ISNUMBER(C17),COUNT($C$3:C17),"")</f>
        <v>11</v>
      </c>
      <c r="H17" s="3" t="str">
        <f t="shared" ca="1" si="0"/>
        <v>E17: =EDATE(C17,D17)</v>
      </c>
      <c r="I17" s="43" t="s">
        <v>13</v>
      </c>
      <c r="J17" s="44"/>
      <c r="K17" s="44"/>
      <c r="L17" s="44"/>
      <c r="M17" s="44"/>
      <c r="N17" s="44"/>
      <c r="O17" s="44"/>
      <c r="P17" s="44"/>
      <c r="Q17" s="45"/>
    </row>
    <row r="18" spans="2:17">
      <c r="B18" s="4" t="s">
        <v>75</v>
      </c>
      <c r="C18" s="6">
        <v>43881</v>
      </c>
      <c r="D18" s="5">
        <v>0</v>
      </c>
      <c r="E18" s="10">
        <f>EOMONTH(C18,D18)</f>
        <v>43890</v>
      </c>
      <c r="G18" s="1">
        <f>IF(ISNUMBER(C18),COUNT($C$3:C18),"")</f>
        <v>12</v>
      </c>
      <c r="H18" s="3" t="str">
        <f t="shared" ca="1" si="0"/>
        <v>E18: =EOMONTH(C18,D18)</v>
      </c>
      <c r="I18" s="43" t="s">
        <v>17</v>
      </c>
      <c r="J18" s="44"/>
      <c r="K18" s="44"/>
      <c r="L18" s="44"/>
      <c r="M18" s="44"/>
      <c r="N18" s="44"/>
      <c r="O18" s="44"/>
      <c r="P18" s="44"/>
      <c r="Q18" s="45"/>
    </row>
    <row r="19" spans="2:17">
      <c r="E19" s="11"/>
    </row>
    <row r="20" spans="2:17">
      <c r="E20" s="11"/>
    </row>
  </sheetData>
  <mergeCells count="2">
    <mergeCell ref="I3:Q5"/>
    <mergeCell ref="I14:Q1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E250-6949-44E8-A7B9-BA701BF7CD41}">
  <sheetPr>
    <tabColor rgb="FF0000FF"/>
  </sheetPr>
  <dimension ref="B2:H6"/>
  <sheetViews>
    <sheetView zoomScale="175" zoomScaleNormal="175" workbookViewId="0"/>
  </sheetViews>
  <sheetFormatPr defaultColWidth="8.85546875" defaultRowHeight="15"/>
  <cols>
    <col min="1" max="1" width="2.42578125" customWidth="1"/>
    <col min="2" max="2" width="32.42578125" bestFit="1" customWidth="1"/>
    <col min="3" max="4" width="18.28515625" customWidth="1"/>
    <col min="5" max="5" width="8.28515625" bestFit="1" customWidth="1"/>
    <col min="6" max="6" width="2.42578125" customWidth="1"/>
    <col min="7" max="7" width="10.140625" bestFit="1" customWidth="1"/>
    <col min="8" max="8" width="65.28515625" bestFit="1" customWidth="1"/>
  </cols>
  <sheetData>
    <row r="2" spans="2:8">
      <c r="B2" s="38" t="s">
        <v>4</v>
      </c>
      <c r="C2" s="38" t="s">
        <v>2</v>
      </c>
      <c r="D2" s="38" t="s">
        <v>3</v>
      </c>
      <c r="E2" s="38" t="s">
        <v>97</v>
      </c>
      <c r="G2" s="1" t="s">
        <v>7</v>
      </c>
      <c r="H2" s="1" t="s">
        <v>22</v>
      </c>
    </row>
    <row r="3" spans="2:8">
      <c r="B3" s="4" t="s">
        <v>11</v>
      </c>
      <c r="C3" s="5"/>
      <c r="D3" s="5"/>
      <c r="E3" s="8"/>
      <c r="G3" t="str">
        <f ca="1">IF(_xlfn.ISFORMULA(E3),_xlfn.FORMULATEXT(E3),"")</f>
        <v/>
      </c>
      <c r="H3" t="s">
        <v>14</v>
      </c>
    </row>
    <row r="4" spans="2:8">
      <c r="C4" s="11"/>
      <c r="D4" s="11"/>
    </row>
    <row r="5" spans="2:8">
      <c r="C5" s="11"/>
      <c r="D5" s="11"/>
    </row>
    <row r="6" spans="2:8">
      <c r="C6" s="11"/>
      <c r="D6" s="1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C79A-5896-4D63-B604-55FCA38390E3}">
  <sheetPr>
    <tabColor rgb="FFFF0000"/>
  </sheetPr>
  <dimension ref="B2:H6"/>
  <sheetViews>
    <sheetView zoomScale="175" zoomScaleNormal="175" workbookViewId="0"/>
  </sheetViews>
  <sheetFormatPr defaultColWidth="8.85546875" defaultRowHeight="15"/>
  <cols>
    <col min="1" max="1" width="2.42578125" customWidth="1"/>
    <col min="2" max="2" width="32.42578125" bestFit="1" customWidth="1"/>
    <col min="3" max="4" width="17.42578125" customWidth="1"/>
    <col min="5" max="5" width="8.28515625" bestFit="1" customWidth="1"/>
    <col min="6" max="6" width="2.42578125" customWidth="1"/>
    <col min="7" max="7" width="10.140625" bestFit="1" customWidth="1"/>
    <col min="8" max="8" width="65.28515625" bestFit="1" customWidth="1"/>
  </cols>
  <sheetData>
    <row r="2" spans="2:8">
      <c r="B2" s="38" t="s">
        <v>4</v>
      </c>
      <c r="C2" s="38" t="s">
        <v>2</v>
      </c>
      <c r="D2" s="38" t="s">
        <v>3</v>
      </c>
      <c r="E2" s="38" t="s">
        <v>97</v>
      </c>
      <c r="G2" s="1" t="s">
        <v>7</v>
      </c>
      <c r="H2" s="1" t="s">
        <v>22</v>
      </c>
    </row>
    <row r="3" spans="2:8">
      <c r="B3" s="4" t="s">
        <v>11</v>
      </c>
      <c r="C3" s="26">
        <v>43888</v>
      </c>
      <c r="D3" s="26">
        <v>43906</v>
      </c>
      <c r="E3" s="8">
        <f>D3-C3</f>
        <v>18</v>
      </c>
      <c r="G3" t="str">
        <f ca="1">IF(_xlfn.ISFORMULA(E3),_xlfn.FORMULATEXT(E3),"")</f>
        <v>=D3-C3</v>
      </c>
      <c r="H3" t="s">
        <v>14</v>
      </c>
    </row>
    <row r="4" spans="2:8">
      <c r="C4" s="11"/>
      <c r="D4" s="11"/>
    </row>
    <row r="5" spans="2:8">
      <c r="C5" s="11"/>
      <c r="D5" s="11"/>
    </row>
    <row r="6" spans="2:8">
      <c r="C6" s="11"/>
      <c r="D6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4C2A-E8E0-4B37-8E0E-0ECCEA7301CA}">
  <sheetPr>
    <tabColor rgb="FFFFFF00"/>
  </sheetPr>
  <dimension ref="B2:D25"/>
  <sheetViews>
    <sheetView showGridLines="0" zoomScale="130" zoomScaleNormal="130" workbookViewId="0"/>
  </sheetViews>
  <sheetFormatPr defaultColWidth="8.85546875" defaultRowHeight="15"/>
  <cols>
    <col min="1" max="1" width="4.42578125" customWidth="1"/>
    <col min="2" max="2" width="20.7109375" customWidth="1"/>
    <col min="3" max="3" width="15.42578125" customWidth="1"/>
    <col min="4" max="4" width="26.42578125" bestFit="1" customWidth="1"/>
    <col min="5" max="5" width="16.7109375" customWidth="1"/>
    <col min="6" max="6" width="18.28515625" customWidth="1"/>
    <col min="7" max="7" width="14" customWidth="1"/>
    <col min="8" max="8" width="14.140625" customWidth="1"/>
    <col min="9" max="9" width="11.140625" bestFit="1" customWidth="1"/>
  </cols>
  <sheetData>
    <row r="2" spans="2:4">
      <c r="B2" s="16" t="s">
        <v>36</v>
      </c>
      <c r="C2" s="23"/>
      <c r="D2" s="17"/>
    </row>
    <row r="3" spans="2:4">
      <c r="B3" s="20" t="s">
        <v>39</v>
      </c>
      <c r="C3" s="24"/>
      <c r="D3" s="21"/>
    </row>
    <row r="4" spans="2:4">
      <c r="B4" s="18" t="s">
        <v>38</v>
      </c>
      <c r="C4" s="25"/>
      <c r="D4" s="19"/>
    </row>
    <row r="6" spans="2:4" ht="30">
      <c r="B6" s="15" t="s">
        <v>37</v>
      </c>
      <c r="C6" s="22" t="s">
        <v>40</v>
      </c>
      <c r="D6" s="22" t="s">
        <v>46</v>
      </c>
    </row>
    <row r="7" spans="2:4">
      <c r="B7" s="6">
        <v>1</v>
      </c>
      <c r="C7" s="5">
        <f t="shared" ref="C7:C16" si="0">B7</f>
        <v>1</v>
      </c>
      <c r="D7" s="32"/>
    </row>
    <row r="8" spans="2:4">
      <c r="B8" s="6">
        <v>3</v>
      </c>
      <c r="C8" s="5">
        <f t="shared" si="0"/>
        <v>3</v>
      </c>
      <c r="D8" s="33"/>
    </row>
    <row r="9" spans="2:4">
      <c r="B9" s="37">
        <v>1</v>
      </c>
      <c r="C9" s="5">
        <f t="shared" si="0"/>
        <v>1</v>
      </c>
      <c r="D9" s="33"/>
    </row>
    <row r="10" spans="2:4">
      <c r="B10" s="37">
        <v>3</v>
      </c>
      <c r="C10" s="5">
        <f t="shared" ref="C10" si="1">B10</f>
        <v>3</v>
      </c>
      <c r="D10" s="33"/>
    </row>
    <row r="11" spans="2:4">
      <c r="B11" s="6">
        <v>10890</v>
      </c>
      <c r="C11" s="5">
        <f t="shared" si="0"/>
        <v>10890</v>
      </c>
      <c r="D11" s="33"/>
    </row>
    <row r="12" spans="2:4">
      <c r="B12" s="6">
        <v>25543</v>
      </c>
      <c r="C12" s="5">
        <f t="shared" si="0"/>
        <v>25543</v>
      </c>
      <c r="D12" s="33"/>
    </row>
    <row r="13" spans="2:4">
      <c r="B13" s="6">
        <v>43890</v>
      </c>
      <c r="C13" s="5">
        <f t="shared" si="0"/>
        <v>43890</v>
      </c>
      <c r="D13" s="33"/>
    </row>
    <row r="14" spans="2:4">
      <c r="B14" s="6">
        <v>901856</v>
      </c>
      <c r="C14" s="5">
        <f t="shared" si="0"/>
        <v>901856</v>
      </c>
      <c r="D14" s="33"/>
    </row>
    <row r="15" spans="2:4">
      <c r="B15" s="28">
        <v>44040</v>
      </c>
      <c r="C15" s="3">
        <f t="shared" si="0"/>
        <v>44040</v>
      </c>
      <c r="D15" s="35"/>
    </row>
    <row r="16" spans="2:4">
      <c r="B16" s="36">
        <v>44040</v>
      </c>
      <c r="C16" s="3">
        <f t="shared" si="0"/>
        <v>44040</v>
      </c>
      <c r="D16" s="35"/>
    </row>
    <row r="17" spans="2:4">
      <c r="B17" s="29">
        <v>44040</v>
      </c>
      <c r="C17" s="5">
        <f t="shared" ref="C17:C19" si="2">B17</f>
        <v>44040</v>
      </c>
      <c r="D17" s="33"/>
    </row>
    <row r="18" spans="2:4">
      <c r="B18" s="30">
        <v>44040</v>
      </c>
      <c r="C18" s="5">
        <f t="shared" si="2"/>
        <v>44040</v>
      </c>
      <c r="D18" s="33"/>
    </row>
    <row r="19" spans="2:4">
      <c r="B19" s="31">
        <v>44040</v>
      </c>
      <c r="C19" s="5">
        <f t="shared" si="2"/>
        <v>44040</v>
      </c>
      <c r="D19" s="33"/>
    </row>
    <row r="20" spans="2:4">
      <c r="B20" s="6">
        <v>44045</v>
      </c>
      <c r="C20" s="5">
        <f t="shared" ref="C20" si="3">B20</f>
        <v>44045</v>
      </c>
      <c r="D20" s="34"/>
    </row>
    <row r="21" spans="2:4">
      <c r="B21" s="29">
        <v>44045</v>
      </c>
      <c r="C21" s="5">
        <f>B21</f>
        <v>44045</v>
      </c>
      <c r="D21" s="3" t="s">
        <v>47</v>
      </c>
    </row>
    <row r="22" spans="2:4">
      <c r="B22" s="29" t="s">
        <v>48</v>
      </c>
      <c r="C22" s="5" t="str">
        <f>B22</f>
        <v>8.2.2020</v>
      </c>
      <c r="D22" s="3" t="s">
        <v>50</v>
      </c>
    </row>
    <row r="23" spans="2:4">
      <c r="B23" s="3" t="s">
        <v>44</v>
      </c>
      <c r="C23" s="3" t="str">
        <f>B23</f>
        <v>28/7/2020</v>
      </c>
      <c r="D23" s="3" t="s">
        <v>49</v>
      </c>
    </row>
    <row r="24" spans="2:4">
      <c r="B24" s="6" t="s">
        <v>42</v>
      </c>
      <c r="C24" s="5" t="str">
        <f>B24</f>
        <v>11/1/1789</v>
      </c>
      <c r="D24" s="137" t="s">
        <v>45</v>
      </c>
    </row>
    <row r="25" spans="2:4">
      <c r="B25" s="6" t="s">
        <v>41</v>
      </c>
      <c r="C25" s="5" t="str">
        <f>B25</f>
        <v>12/31/1899</v>
      </c>
      <c r="D25" s="138"/>
    </row>
  </sheetData>
  <sortState xmlns:xlrd2="http://schemas.microsoft.com/office/spreadsheetml/2017/richdata2" ref="B7:C14">
    <sortCondition ref="B7"/>
  </sortState>
  <mergeCells count="1">
    <mergeCell ref="D24:D25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066F-3FAB-4283-88E4-96B0FED56F84}">
  <sheetPr>
    <tabColor rgb="FFFFFF00"/>
  </sheetPr>
  <dimension ref="B2:D19"/>
  <sheetViews>
    <sheetView zoomScale="205" zoomScaleNormal="205" workbookViewId="0"/>
  </sheetViews>
  <sheetFormatPr defaultColWidth="8.85546875" defaultRowHeight="15"/>
  <cols>
    <col min="2" max="2" width="12" bestFit="1" customWidth="1"/>
    <col min="3" max="3" width="15.85546875" bestFit="1" customWidth="1"/>
    <col min="4" max="4" width="27.85546875" bestFit="1" customWidth="1"/>
  </cols>
  <sheetData>
    <row r="2" spans="2:4">
      <c r="B2" s="93" t="s">
        <v>37</v>
      </c>
      <c r="C2" s="28">
        <v>43906</v>
      </c>
    </row>
    <row r="4" spans="2:4">
      <c r="B4" s="15" t="s">
        <v>220</v>
      </c>
      <c r="C4" s="15" t="str">
        <f>"Date = "&amp;TEXT(C2,"m/d/yyy")</f>
        <v>Date = 3/16/2020</v>
      </c>
      <c r="D4" s="15" t="s">
        <v>221</v>
      </c>
    </row>
    <row r="5" spans="2:4">
      <c r="B5" s="3" t="s">
        <v>43</v>
      </c>
      <c r="C5" s="112" cm="1">
        <f t="array" ref="C5:C19">_xlfn.SEQUENCE(ROWS(C5:C19),,C2,0)</f>
        <v>43906</v>
      </c>
      <c r="D5" s="3" t="s">
        <v>236</v>
      </c>
    </row>
    <row r="6" spans="2:4">
      <c r="B6" s="3" t="s">
        <v>222</v>
      </c>
      <c r="C6" s="113">
        <v>43906</v>
      </c>
      <c r="D6" s="3" t="s">
        <v>237</v>
      </c>
    </row>
    <row r="7" spans="2:4">
      <c r="B7" s="3" t="s">
        <v>223</v>
      </c>
      <c r="C7" s="114">
        <v>43906</v>
      </c>
      <c r="D7" s="3" t="s">
        <v>238</v>
      </c>
    </row>
    <row r="8" spans="2:4">
      <c r="B8" s="3" t="s">
        <v>224</v>
      </c>
      <c r="C8" s="115">
        <v>43906</v>
      </c>
      <c r="D8" s="3" t="s">
        <v>239</v>
      </c>
    </row>
    <row r="9" spans="2:4">
      <c r="B9" s="3" t="s">
        <v>225</v>
      </c>
      <c r="C9" s="116">
        <v>43906</v>
      </c>
      <c r="D9" s="3" t="s">
        <v>240</v>
      </c>
    </row>
    <row r="10" spans="2:4">
      <c r="B10" s="3" t="s">
        <v>226</v>
      </c>
      <c r="C10" s="117">
        <v>43906</v>
      </c>
      <c r="D10" s="3" t="s">
        <v>241</v>
      </c>
    </row>
    <row r="11" spans="2:4">
      <c r="B11" s="3" t="s">
        <v>227</v>
      </c>
      <c r="C11" s="118">
        <v>43906</v>
      </c>
      <c r="D11" s="3" t="s">
        <v>242</v>
      </c>
    </row>
    <row r="12" spans="2:4">
      <c r="B12" s="3" t="s">
        <v>228</v>
      </c>
      <c r="C12" s="119">
        <v>43906</v>
      </c>
      <c r="D12" s="3" t="s">
        <v>243</v>
      </c>
    </row>
    <row r="13" spans="2:4">
      <c r="B13" s="3" t="s">
        <v>229</v>
      </c>
      <c r="C13" s="120">
        <v>43906</v>
      </c>
      <c r="D13" s="3" t="s">
        <v>244</v>
      </c>
    </row>
    <row r="14" spans="2:4">
      <c r="B14" s="3" t="s">
        <v>230</v>
      </c>
      <c r="C14" s="120">
        <v>43906</v>
      </c>
      <c r="D14" s="3" t="s">
        <v>244</v>
      </c>
    </row>
    <row r="15" spans="2:4">
      <c r="B15" s="3" t="s">
        <v>231</v>
      </c>
      <c r="C15" s="121">
        <v>43906</v>
      </c>
      <c r="D15" s="3" t="s">
        <v>245</v>
      </c>
    </row>
    <row r="16" spans="2:4">
      <c r="B16" s="3" t="s">
        <v>232</v>
      </c>
      <c r="C16" s="121">
        <v>43906</v>
      </c>
      <c r="D16" s="3" t="s">
        <v>245</v>
      </c>
    </row>
    <row r="17" spans="2:4">
      <c r="B17" s="3" t="s">
        <v>233</v>
      </c>
      <c r="C17" s="122">
        <v>43906</v>
      </c>
      <c r="D17" s="3" t="s">
        <v>248</v>
      </c>
    </row>
    <row r="18" spans="2:4">
      <c r="B18" s="3" t="s">
        <v>234</v>
      </c>
      <c r="C18" s="123">
        <v>43906</v>
      </c>
      <c r="D18" s="3" t="s">
        <v>246</v>
      </c>
    </row>
    <row r="19" spans="2:4">
      <c r="B19" s="3" t="s">
        <v>235</v>
      </c>
      <c r="C19" s="124">
        <v>43906</v>
      </c>
      <c r="D19" s="3" t="s">
        <v>247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7761-137A-497A-987F-ADAF3F8B0D3C}">
  <sheetPr>
    <tabColor rgb="FF0000FF"/>
  </sheetPr>
  <dimension ref="B2:I6"/>
  <sheetViews>
    <sheetView zoomScale="160" zoomScaleNormal="160" workbookViewId="0"/>
  </sheetViews>
  <sheetFormatPr defaultColWidth="8.85546875" defaultRowHeight="15"/>
  <cols>
    <col min="1" max="1" width="1.7109375" customWidth="1"/>
    <col min="2" max="2" width="36" customWidth="1"/>
    <col min="3" max="3" width="9.140625" customWidth="1"/>
    <col min="4" max="4" width="8.42578125" customWidth="1"/>
    <col min="5" max="5" width="7.85546875" customWidth="1"/>
    <col min="6" max="6" width="1.42578125" customWidth="1"/>
    <col min="7" max="7" width="1.7109375" customWidth="1"/>
    <col min="8" max="8" width="12.28515625" customWidth="1"/>
    <col min="9" max="9" width="26" customWidth="1"/>
  </cols>
  <sheetData>
    <row r="2" spans="2:9">
      <c r="B2" s="38" t="s">
        <v>4</v>
      </c>
      <c r="C2" s="38" t="s">
        <v>2</v>
      </c>
      <c r="D2" s="38" t="s">
        <v>3</v>
      </c>
      <c r="E2" s="38" t="s">
        <v>98</v>
      </c>
      <c r="H2" s="2" t="s">
        <v>7</v>
      </c>
      <c r="I2" s="2" t="s">
        <v>53</v>
      </c>
    </row>
    <row r="3" spans="2:9">
      <c r="B3" s="4" t="s">
        <v>11</v>
      </c>
      <c r="C3" s="28">
        <v>43888</v>
      </c>
      <c r="D3" s="28">
        <v>43906</v>
      </c>
      <c r="E3" s="8"/>
      <c r="G3" s="1">
        <f>IF(ISNUMBER(C3),COUNT($C$3:C3),"")</f>
        <v>1</v>
      </c>
      <c r="H3" s="3" t="str">
        <f t="shared" ref="H3:H6" ca="1" si="0">IF(_xlfn.ISFORMULA(E3),ADDRESS(ROW(E3),COLUMN(E3),4)&amp;": "&amp;_xlfn.FORMULATEXT(E3),"")</f>
        <v/>
      </c>
      <c r="I3" s="139" t="s">
        <v>65</v>
      </c>
    </row>
    <row r="4" spans="2:9">
      <c r="B4" s="4" t="s">
        <v>10</v>
      </c>
      <c r="C4" s="28">
        <v>43889</v>
      </c>
      <c r="D4" s="28">
        <v>43891</v>
      </c>
      <c r="E4" s="8"/>
      <c r="G4" s="1">
        <f>IF(ISNUMBER(C4),COUNT($C$3:C4),"")</f>
        <v>2</v>
      </c>
      <c r="H4" s="3" t="str">
        <f t="shared" ca="1" si="0"/>
        <v/>
      </c>
      <c r="I4" s="140"/>
    </row>
    <row r="5" spans="2:9">
      <c r="B5" s="4" t="s">
        <v>67</v>
      </c>
      <c r="C5" s="28">
        <v>44444</v>
      </c>
      <c r="D5" s="28">
        <f>C5+120</f>
        <v>44564</v>
      </c>
      <c r="E5" s="8"/>
      <c r="G5" s="1">
        <f>IF(ISNUMBER(C5),COUNT($C$3:C5),"")</f>
        <v>3</v>
      </c>
      <c r="H5" s="3" t="str">
        <f t="shared" ca="1" si="0"/>
        <v/>
      </c>
      <c r="I5" s="141"/>
    </row>
    <row r="6" spans="2:9" ht="45" customHeight="1">
      <c r="B6" s="4" t="s">
        <v>6</v>
      </c>
      <c r="C6" s="28">
        <v>43826</v>
      </c>
      <c r="D6" s="28">
        <v>43892</v>
      </c>
      <c r="E6" s="8"/>
      <c r="G6" s="1">
        <f>IF(ISNUMBER(C6),COUNT($C$3:C6),"")</f>
        <v>4</v>
      </c>
      <c r="H6" s="3" t="str">
        <f t="shared" ca="1" si="0"/>
        <v/>
      </c>
      <c r="I6" s="42" t="s">
        <v>66</v>
      </c>
    </row>
  </sheetData>
  <mergeCells count="1">
    <mergeCell ref="I3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8C45-4539-40FB-99B3-A22F78249582}">
  <sheetPr>
    <tabColor rgb="FFFF0000"/>
  </sheetPr>
  <dimension ref="B2:I6"/>
  <sheetViews>
    <sheetView zoomScale="160" zoomScaleNormal="160" workbookViewId="0"/>
  </sheetViews>
  <sheetFormatPr defaultColWidth="8.85546875" defaultRowHeight="15"/>
  <cols>
    <col min="1" max="1" width="1.7109375" customWidth="1"/>
    <col min="2" max="2" width="36" customWidth="1"/>
    <col min="3" max="3" width="9.140625" customWidth="1"/>
    <col min="4" max="4" width="8.42578125" customWidth="1"/>
    <col min="5" max="5" width="7.85546875" customWidth="1"/>
    <col min="6" max="6" width="1.42578125" customWidth="1"/>
    <col min="7" max="7" width="1.7109375" customWidth="1"/>
    <col min="8" max="8" width="12.28515625" customWidth="1"/>
    <col min="9" max="9" width="26" customWidth="1"/>
  </cols>
  <sheetData>
    <row r="2" spans="2:9">
      <c r="B2" s="38" t="s">
        <v>4</v>
      </c>
      <c r="C2" s="38" t="s">
        <v>2</v>
      </c>
      <c r="D2" s="38" t="s">
        <v>3</v>
      </c>
      <c r="E2" s="38" t="s">
        <v>98</v>
      </c>
      <c r="H2" s="47" t="s">
        <v>7</v>
      </c>
      <c r="I2" s="2" t="s">
        <v>53</v>
      </c>
    </row>
    <row r="3" spans="2:9" ht="15" customHeight="1">
      <c r="B3" s="4" t="s">
        <v>11</v>
      </c>
      <c r="C3" s="28">
        <v>43888</v>
      </c>
      <c r="D3" s="28">
        <v>43906</v>
      </c>
      <c r="E3" s="8">
        <f>D3-C3</f>
        <v>18</v>
      </c>
      <c r="G3" s="1">
        <f>IF(ISNUMBER(C3),COUNT($C$3:C3),"")</f>
        <v>1</v>
      </c>
      <c r="H3" s="48" t="str">
        <f t="shared" ref="H3:H6" ca="1" si="0">IF(_xlfn.ISFORMULA(E3),ADDRESS(ROW(E3),COLUMN(E3),4)&amp;": "&amp;_xlfn.FORMULATEXT(E3),"")</f>
        <v>E3: =D3-C3</v>
      </c>
      <c r="I3" s="139" t="s">
        <v>65</v>
      </c>
    </row>
    <row r="4" spans="2:9">
      <c r="B4" s="4" t="s">
        <v>10</v>
      </c>
      <c r="C4" s="28">
        <v>43889</v>
      </c>
      <c r="D4" s="28">
        <v>43891</v>
      </c>
      <c r="E4" s="8">
        <f>D4-C4</f>
        <v>2</v>
      </c>
      <c r="G4" s="1">
        <f>IF(ISNUMBER(C4),COUNT($C$3:C4),"")</f>
        <v>2</v>
      </c>
      <c r="H4" s="48" t="str">
        <f t="shared" ca="1" si="0"/>
        <v>E4: =D4-C4</v>
      </c>
      <c r="I4" s="140"/>
    </row>
    <row r="5" spans="2:9">
      <c r="B5" s="4" t="s">
        <v>67</v>
      </c>
      <c r="C5" s="28">
        <v>44444</v>
      </c>
      <c r="D5" s="28">
        <f>C5+120</f>
        <v>44564</v>
      </c>
      <c r="E5" s="8">
        <f>D5-C5</f>
        <v>120</v>
      </c>
      <c r="G5" s="1">
        <f>IF(ISNUMBER(C5),COUNT($C$3:C5),"")</f>
        <v>3</v>
      </c>
      <c r="H5" s="48" t="str">
        <f t="shared" ca="1" si="0"/>
        <v>E5: =D5-C5</v>
      </c>
      <c r="I5" s="141"/>
    </row>
    <row r="6" spans="2:9" ht="45" customHeight="1">
      <c r="B6" s="4" t="s">
        <v>6</v>
      </c>
      <c r="C6" s="28">
        <v>43826</v>
      </c>
      <c r="D6" s="28">
        <v>43892</v>
      </c>
      <c r="E6" s="8">
        <f>D6-C6+1</f>
        <v>67</v>
      </c>
      <c r="G6" s="1">
        <f>IF(ISNUMBER(C6),COUNT($C$3:C6),"")</f>
        <v>4</v>
      </c>
      <c r="H6" s="48" t="str">
        <f t="shared" ca="1" si="0"/>
        <v>E6: =D6-C6+1</v>
      </c>
      <c r="I6" s="42" t="s">
        <v>66</v>
      </c>
    </row>
  </sheetData>
  <mergeCells count="1">
    <mergeCell ref="I3:I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5835-1FA6-4D07-BFF5-206836A19BAB}">
  <sheetPr>
    <tabColor rgb="FF0000FF"/>
  </sheetPr>
  <dimension ref="B2:J6"/>
  <sheetViews>
    <sheetView zoomScale="160" zoomScaleNormal="160" workbookViewId="0"/>
  </sheetViews>
  <sheetFormatPr defaultColWidth="8.85546875" defaultRowHeight="15"/>
  <cols>
    <col min="1" max="1" width="1.42578125" customWidth="1"/>
    <col min="2" max="2" width="27" customWidth="1"/>
    <col min="3" max="4" width="8.140625" customWidth="1"/>
    <col min="5" max="5" width="8.85546875" customWidth="1"/>
    <col min="6" max="6" width="1.42578125" customWidth="1"/>
    <col min="7" max="7" width="2" bestFit="1" customWidth="1"/>
    <col min="8" max="8" width="40" customWidth="1"/>
    <col min="9" max="9" width="1.42578125" customWidth="1"/>
    <col min="10" max="10" width="15" bestFit="1" customWidth="1"/>
  </cols>
  <sheetData>
    <row r="2" spans="2:10">
      <c r="B2" s="38" t="s">
        <v>4</v>
      </c>
      <c r="C2" s="38" t="s">
        <v>2</v>
      </c>
      <c r="D2" s="38" t="s">
        <v>3</v>
      </c>
      <c r="E2" s="38" t="s">
        <v>98</v>
      </c>
      <c r="H2" s="1" t="s">
        <v>7</v>
      </c>
      <c r="I2" s="1"/>
      <c r="J2" s="39" t="s">
        <v>58</v>
      </c>
    </row>
    <row r="3" spans="2:10" ht="31.5" customHeight="1">
      <c r="B3" s="27" t="s">
        <v>55</v>
      </c>
      <c r="C3" s="28">
        <v>43850</v>
      </c>
      <c r="D3" s="28">
        <v>43905</v>
      </c>
      <c r="E3" s="8"/>
      <c r="G3" s="1">
        <v>5</v>
      </c>
      <c r="H3" t="str">
        <f ca="1">IF(_xlfn.ISFORMULA(E3),ADDRESS(ROW(E3),COLUMN(E3),4)&amp;": "&amp;_xlfn.FORMULATEXT(E3),"")</f>
        <v/>
      </c>
      <c r="J3" s="30">
        <v>43845</v>
      </c>
    </row>
    <row r="4" spans="2:10">
      <c r="J4" s="30">
        <v>43877</v>
      </c>
    </row>
    <row r="5" spans="2:10">
      <c r="B5" s="52" t="s">
        <v>53</v>
      </c>
      <c r="C5" s="49" t="s">
        <v>54</v>
      </c>
      <c r="D5" s="50"/>
      <c r="E5" s="50"/>
      <c r="F5" s="50"/>
      <c r="G5" s="50"/>
      <c r="H5" s="51"/>
      <c r="J5" s="30">
        <f>J3+7</f>
        <v>43852</v>
      </c>
    </row>
    <row r="6" spans="2:10">
      <c r="J6" s="30">
        <f>J5+7</f>
        <v>43859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3BA78-048F-4743-8361-E7A703E990D4}">
  <sheetPr>
    <tabColor rgb="FFFF0000"/>
  </sheetPr>
  <dimension ref="B2:J6"/>
  <sheetViews>
    <sheetView zoomScale="160" zoomScaleNormal="160" workbookViewId="0"/>
  </sheetViews>
  <sheetFormatPr defaultColWidth="8.85546875" defaultRowHeight="15"/>
  <cols>
    <col min="1" max="1" width="1.42578125" customWidth="1"/>
    <col min="2" max="2" width="27.42578125" customWidth="1"/>
    <col min="3" max="4" width="8.140625" customWidth="1"/>
    <col min="5" max="5" width="8.85546875" customWidth="1"/>
    <col min="6" max="6" width="1.42578125" customWidth="1"/>
    <col min="7" max="7" width="2" bestFit="1" customWidth="1"/>
    <col min="8" max="8" width="39.42578125" customWidth="1"/>
    <col min="9" max="9" width="2" customWidth="1"/>
    <col min="10" max="10" width="15" bestFit="1" customWidth="1"/>
  </cols>
  <sheetData>
    <row r="2" spans="2:10">
      <c r="B2" s="38" t="s">
        <v>4</v>
      </c>
      <c r="C2" s="38" t="s">
        <v>2</v>
      </c>
      <c r="D2" s="38" t="s">
        <v>3</v>
      </c>
      <c r="E2" s="38" t="s">
        <v>98</v>
      </c>
      <c r="H2" s="1" t="s">
        <v>7</v>
      </c>
      <c r="I2" s="1"/>
      <c r="J2" s="39" t="s">
        <v>58</v>
      </c>
    </row>
    <row r="3" spans="2:10" ht="31.5" customHeight="1">
      <c r="B3" s="27" t="s">
        <v>55</v>
      </c>
      <c r="C3" s="28">
        <v>43850</v>
      </c>
      <c r="D3" s="28">
        <v>43905</v>
      </c>
      <c r="E3" s="8">
        <f>NETWORKDAYS.INTL(C3,D3,7,J3:J6)</f>
        <v>37</v>
      </c>
      <c r="G3" s="1">
        <v>5</v>
      </c>
      <c r="H3" t="str">
        <f ca="1">IF(_xlfn.ISFORMULA(E3),ADDRESS(ROW(E3),COLUMN(E3),4)&amp;": "&amp;_xlfn.FORMULATEXT(E3),"")</f>
        <v>E3: =NETWORKDAYS.INTL(C3,D3,7,J3:J6)</v>
      </c>
      <c r="J3" s="30">
        <v>43845</v>
      </c>
    </row>
    <row r="4" spans="2:10">
      <c r="J4" s="30">
        <v>43877</v>
      </c>
    </row>
    <row r="5" spans="2:10">
      <c r="B5" s="53" t="s">
        <v>53</v>
      </c>
      <c r="C5" s="49" t="s">
        <v>54</v>
      </c>
      <c r="D5" s="50"/>
      <c r="E5" s="50"/>
      <c r="F5" s="50"/>
      <c r="G5" s="50"/>
      <c r="H5" s="51"/>
      <c r="J5" s="30">
        <f>J3+7</f>
        <v>43852</v>
      </c>
    </row>
    <row r="6" spans="2:10">
      <c r="J6" s="30">
        <f>J5+7</f>
        <v>43859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051E-CECB-45CF-AB66-64C6B8D2BB76}">
  <sheetPr>
    <tabColor rgb="FF0000FF"/>
  </sheetPr>
  <dimension ref="B2:J14"/>
  <sheetViews>
    <sheetView zoomScale="145" zoomScaleNormal="145" workbookViewId="0"/>
  </sheetViews>
  <sheetFormatPr defaultColWidth="8.85546875" defaultRowHeight="15"/>
  <cols>
    <col min="1" max="1" width="1.85546875" customWidth="1"/>
    <col min="2" max="2" width="28.28515625" customWidth="1"/>
    <col min="3" max="4" width="8.28515625" customWidth="1"/>
    <col min="5" max="5" width="8.42578125" customWidth="1"/>
    <col min="6" max="6" width="1.85546875" customWidth="1"/>
    <col min="7" max="7" width="2" bestFit="1" customWidth="1"/>
    <col min="8" max="8" width="46.7109375" customWidth="1"/>
    <col min="9" max="9" width="1.85546875" customWidth="1"/>
    <col min="10" max="10" width="15" bestFit="1" customWidth="1"/>
  </cols>
  <sheetData>
    <row r="2" spans="2:10">
      <c r="B2" s="38" t="s">
        <v>4</v>
      </c>
      <c r="C2" s="38" t="s">
        <v>2</v>
      </c>
      <c r="D2" s="38" t="s">
        <v>3</v>
      </c>
      <c r="E2" s="38" t="s">
        <v>98</v>
      </c>
      <c r="H2" s="1" t="s">
        <v>7</v>
      </c>
      <c r="I2" s="1"/>
      <c r="J2" s="39" t="s">
        <v>58</v>
      </c>
    </row>
    <row r="3" spans="2:10" ht="31.5" customHeight="1">
      <c r="B3" s="27" t="s">
        <v>56</v>
      </c>
      <c r="C3" s="28">
        <v>43850</v>
      </c>
      <c r="D3" s="28">
        <v>43905</v>
      </c>
      <c r="E3" s="8"/>
      <c r="G3" s="1">
        <v>5</v>
      </c>
      <c r="H3" t="str">
        <f ca="1">IF(_xlfn.ISFORMULA(E3),ADDRESS(ROW(E3),COLUMN(E3),4)&amp;": "&amp;_xlfn.FORMULATEXT(E3),"")</f>
        <v/>
      </c>
      <c r="J3" s="30">
        <v>43845</v>
      </c>
    </row>
    <row r="4" spans="2:10">
      <c r="J4" s="30">
        <v>43877</v>
      </c>
    </row>
    <row r="5" spans="2:10">
      <c r="C5" s="54" t="s">
        <v>53</v>
      </c>
      <c r="J5" s="30">
        <f>J3+7</f>
        <v>43852</v>
      </c>
    </row>
    <row r="6" spans="2:10">
      <c r="C6" s="55" t="s">
        <v>57</v>
      </c>
      <c r="D6" s="56"/>
      <c r="E6" s="56"/>
      <c r="F6" s="56"/>
      <c r="G6" s="56"/>
      <c r="H6" s="57"/>
      <c r="J6" s="30">
        <f>J5+7</f>
        <v>43859</v>
      </c>
    </row>
    <row r="7" spans="2:10">
      <c r="C7" s="58" t="s">
        <v>59</v>
      </c>
      <c r="D7" s="59"/>
      <c r="E7" s="59"/>
      <c r="F7" s="59"/>
      <c r="G7" s="59"/>
      <c r="H7" s="60"/>
      <c r="J7" s="40"/>
    </row>
    <row r="8" spans="2:10">
      <c r="C8" s="58" t="s">
        <v>60</v>
      </c>
      <c r="D8" s="59"/>
      <c r="E8" s="59"/>
      <c r="F8" s="59"/>
      <c r="G8" s="59"/>
      <c r="H8" s="60"/>
      <c r="J8" s="40"/>
    </row>
    <row r="9" spans="2:10">
      <c r="C9" s="58" t="s">
        <v>61</v>
      </c>
      <c r="D9" s="59"/>
      <c r="E9" s="59"/>
      <c r="F9" s="59"/>
      <c r="G9" s="59"/>
      <c r="H9" s="60"/>
      <c r="J9" s="40"/>
    </row>
    <row r="10" spans="2:10">
      <c r="C10" s="58" t="s">
        <v>62</v>
      </c>
      <c r="D10" s="59"/>
      <c r="E10" s="59"/>
      <c r="F10" s="59"/>
      <c r="G10" s="59"/>
      <c r="H10" s="60"/>
      <c r="J10" s="40"/>
    </row>
    <row r="11" spans="2:10">
      <c r="C11" s="61" t="s">
        <v>77</v>
      </c>
      <c r="D11" s="62"/>
      <c r="E11" s="62"/>
      <c r="F11" s="62"/>
      <c r="G11" s="62"/>
      <c r="H11" s="63"/>
      <c r="J11" s="40"/>
    </row>
    <row r="13" spans="2:10" ht="15" customHeight="1"/>
    <row r="14" spans="2:10" ht="15" customHeight="1"/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0D10-46E7-4BD3-A69C-54472DF74B5D}">
  <sheetPr>
    <tabColor rgb="FFFF0000"/>
  </sheetPr>
  <dimension ref="B2:J14"/>
  <sheetViews>
    <sheetView zoomScale="145" zoomScaleNormal="145" workbookViewId="0"/>
  </sheetViews>
  <sheetFormatPr defaultColWidth="8.85546875" defaultRowHeight="15"/>
  <cols>
    <col min="1" max="1" width="0.85546875" customWidth="1"/>
    <col min="2" max="2" width="28.28515625" customWidth="1"/>
    <col min="3" max="4" width="8.28515625" customWidth="1"/>
    <col min="5" max="5" width="8.42578125" customWidth="1"/>
    <col min="6" max="6" width="0.85546875" customWidth="1"/>
    <col min="7" max="7" width="2" bestFit="1" customWidth="1"/>
    <col min="8" max="8" width="47.42578125" customWidth="1"/>
    <col min="9" max="9" width="1" customWidth="1"/>
    <col min="10" max="10" width="15" bestFit="1" customWidth="1"/>
  </cols>
  <sheetData>
    <row r="2" spans="2:10">
      <c r="B2" s="38" t="s">
        <v>4</v>
      </c>
      <c r="C2" s="38" t="s">
        <v>2</v>
      </c>
      <c r="D2" s="38" t="s">
        <v>3</v>
      </c>
      <c r="E2" s="38" t="s">
        <v>98</v>
      </c>
      <c r="H2" s="1" t="s">
        <v>7</v>
      </c>
      <c r="I2" s="1"/>
      <c r="J2" s="39" t="s">
        <v>58</v>
      </c>
    </row>
    <row r="3" spans="2:10" ht="31.5" customHeight="1">
      <c r="B3" s="27" t="s">
        <v>56</v>
      </c>
      <c r="C3" s="28">
        <v>43850</v>
      </c>
      <c r="D3" s="28">
        <v>43905</v>
      </c>
      <c r="E3" s="8">
        <f>NETWORKDAYS.INTL(C3,D3,"0010001",J3:J6)</f>
        <v>40</v>
      </c>
      <c r="G3" s="1">
        <v>5</v>
      </c>
      <c r="H3" t="str">
        <f ca="1">IF(_xlfn.ISFORMULA(E3),ADDRESS(ROW(E3),COLUMN(E3),4)&amp;": "&amp;_xlfn.FORMULATEXT(E3),"")</f>
        <v>E3: =NETWORKDAYS.INTL(C3,D3,"0010001",J3:J6)</v>
      </c>
      <c r="J3" s="30">
        <v>43845</v>
      </c>
    </row>
    <row r="4" spans="2:10">
      <c r="J4" s="30">
        <v>43877</v>
      </c>
    </row>
    <row r="5" spans="2:10">
      <c r="C5" s="54" t="s">
        <v>53</v>
      </c>
      <c r="J5" s="30">
        <f>J3+7</f>
        <v>43852</v>
      </c>
    </row>
    <row r="6" spans="2:10">
      <c r="C6" s="55" t="s">
        <v>57</v>
      </c>
      <c r="D6" s="56"/>
      <c r="E6" s="56"/>
      <c r="F6" s="56"/>
      <c r="G6" s="56"/>
      <c r="H6" s="57"/>
      <c r="J6" s="30">
        <f>J5+7</f>
        <v>43859</v>
      </c>
    </row>
    <row r="7" spans="2:10">
      <c r="C7" s="58" t="s">
        <v>59</v>
      </c>
      <c r="D7" s="59"/>
      <c r="E7" s="59"/>
      <c r="F7" s="59"/>
      <c r="G7" s="59"/>
      <c r="H7" s="60"/>
      <c r="J7" s="40"/>
    </row>
    <row r="8" spans="2:10">
      <c r="C8" s="58" t="s">
        <v>60</v>
      </c>
      <c r="D8" s="59"/>
      <c r="E8" s="59"/>
      <c r="F8" s="59"/>
      <c r="G8" s="59"/>
      <c r="H8" s="60"/>
      <c r="J8" s="40"/>
    </row>
    <row r="9" spans="2:10">
      <c r="C9" s="58" t="s">
        <v>85</v>
      </c>
      <c r="D9" s="59"/>
      <c r="E9" s="59"/>
      <c r="F9" s="59"/>
      <c r="G9" s="59"/>
      <c r="H9" s="60"/>
      <c r="J9" s="40"/>
    </row>
    <row r="10" spans="2:10">
      <c r="C10" s="58" t="s">
        <v>62</v>
      </c>
      <c r="D10" s="59"/>
      <c r="E10" s="59"/>
      <c r="F10" s="59"/>
      <c r="G10" s="59"/>
      <c r="H10" s="60"/>
      <c r="J10" s="40"/>
    </row>
    <row r="11" spans="2:10">
      <c r="C11" s="61" t="s">
        <v>77</v>
      </c>
      <c r="D11" s="62"/>
      <c r="E11" s="62"/>
      <c r="F11" s="62"/>
      <c r="G11" s="62"/>
      <c r="H11" s="63"/>
      <c r="J11" s="40"/>
    </row>
    <row r="13" spans="2:10" ht="15" customHeight="1"/>
    <row r="14" spans="2:10" ht="15" customHeight="1"/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0361-6D4E-4FC6-97C9-FA78C74FB8AD}">
  <sheetPr>
    <tabColor rgb="FF0000FF"/>
  </sheetPr>
  <dimension ref="B2:I12"/>
  <sheetViews>
    <sheetView zoomScale="160" zoomScaleNormal="160" workbookViewId="0"/>
  </sheetViews>
  <sheetFormatPr defaultColWidth="8.85546875" defaultRowHeight="15"/>
  <cols>
    <col min="1" max="1" width="1.7109375" customWidth="1"/>
    <col min="2" max="2" width="28.140625" customWidth="1"/>
    <col min="3" max="3" width="8.28515625" customWidth="1"/>
    <col min="4" max="4" width="12.42578125" customWidth="1"/>
    <col min="5" max="5" width="9.140625" customWidth="1"/>
    <col min="6" max="6" width="1.7109375" customWidth="1"/>
    <col min="7" max="7" width="3" bestFit="1" customWidth="1"/>
    <col min="8" max="8" width="29.7109375" customWidth="1"/>
    <col min="9" max="9" width="33.7109375" customWidth="1"/>
  </cols>
  <sheetData>
    <row r="2" spans="2:9">
      <c r="B2" s="38" t="s">
        <v>4</v>
      </c>
      <c r="C2" s="38" t="s">
        <v>2</v>
      </c>
      <c r="D2" s="38" t="s">
        <v>8</v>
      </c>
      <c r="E2" s="38" t="s">
        <v>99</v>
      </c>
      <c r="H2" s="1" t="s">
        <v>76</v>
      </c>
      <c r="I2" s="1" t="s">
        <v>53</v>
      </c>
    </row>
    <row r="3" spans="2:9" ht="33.75" customHeight="1">
      <c r="B3" s="27" t="s">
        <v>0</v>
      </c>
      <c r="C3" s="28">
        <v>44444</v>
      </c>
      <c r="D3" s="5">
        <v>120</v>
      </c>
      <c r="E3" s="41"/>
      <c r="G3" s="1">
        <v>9</v>
      </c>
      <c r="H3" t="str">
        <f t="shared" ref="H3:H4" ca="1" si="0">IF(_xlfn.ISFORMULA(E3),ADDRESS(ROW(E3),COLUMN(E3),4)&amp;": "&amp;_xlfn.FORMULATEXT(E3),"")</f>
        <v/>
      </c>
      <c r="I3" s="64" t="s">
        <v>64</v>
      </c>
    </row>
    <row r="4" spans="2:9" ht="32.25" customHeight="1">
      <c r="B4" s="13" t="s">
        <v>63</v>
      </c>
      <c r="C4" s="28">
        <v>43850</v>
      </c>
      <c r="D4" s="5">
        <v>40</v>
      </c>
      <c r="E4" s="41"/>
      <c r="G4" s="1">
        <v>10</v>
      </c>
      <c r="H4" t="str">
        <f t="shared" ca="1" si="0"/>
        <v/>
      </c>
    </row>
    <row r="5" spans="2:9" ht="43.5" customHeight="1">
      <c r="H5" s="142" t="s">
        <v>72</v>
      </c>
      <c r="I5" s="143"/>
    </row>
    <row r="9" spans="2:9" ht="45">
      <c r="B9" s="27" t="s">
        <v>0</v>
      </c>
      <c r="C9" s="28">
        <v>44564</v>
      </c>
      <c r="D9" s="5">
        <v>120</v>
      </c>
      <c r="E9" s="8"/>
      <c r="G9" s="1">
        <v>9</v>
      </c>
      <c r="H9" t="str">
        <f t="shared" ref="H9" ca="1" si="1">IF(_xlfn.ISFORMULA(E9),ADDRESS(ROW(E9),COLUMN(E9),4)&amp;": "&amp;_xlfn.FORMULATEXT(E9),"")</f>
        <v/>
      </c>
      <c r="I9" s="64" t="s">
        <v>68</v>
      </c>
    </row>
    <row r="10" spans="2:9">
      <c r="E10" s="11"/>
    </row>
    <row r="11" spans="2:9" ht="30">
      <c r="B11" s="13" t="s">
        <v>71</v>
      </c>
      <c r="C11" s="28">
        <v>43906</v>
      </c>
      <c r="D11" s="5">
        <v>-40</v>
      </c>
      <c r="E11" s="8"/>
      <c r="G11" s="1">
        <v>10</v>
      </c>
      <c r="H11" t="str">
        <f t="shared" ref="H11" ca="1" si="2">IF(_xlfn.ISFORMULA(E11),ADDRESS(ROW(E11),COLUMN(E11),4)&amp;": "&amp;_xlfn.FORMULATEXT(E11),"")</f>
        <v/>
      </c>
    </row>
    <row r="12" spans="2:9" ht="51.75" customHeight="1">
      <c r="H12" s="142" t="s">
        <v>73</v>
      </c>
      <c r="I12" s="143"/>
    </row>
  </sheetData>
  <mergeCells count="2">
    <mergeCell ref="H5:I5"/>
    <mergeCell ref="H12:I1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EA81-4644-4FF1-A559-43140E7892E6}">
  <sheetPr>
    <tabColor rgb="FFFF0000"/>
  </sheetPr>
  <dimension ref="B2:K12"/>
  <sheetViews>
    <sheetView zoomScale="145" zoomScaleNormal="145" workbookViewId="0"/>
  </sheetViews>
  <sheetFormatPr defaultColWidth="8.85546875" defaultRowHeight="15"/>
  <cols>
    <col min="1" max="1" width="1.7109375" customWidth="1"/>
    <col min="2" max="2" width="25.7109375" customWidth="1"/>
    <col min="3" max="3" width="8.28515625" customWidth="1"/>
    <col min="4" max="4" width="12.42578125" customWidth="1"/>
    <col min="5" max="5" width="9.140625" customWidth="1"/>
    <col min="6" max="6" width="1.7109375" customWidth="1"/>
    <col min="7" max="7" width="3" bestFit="1" customWidth="1"/>
    <col min="8" max="8" width="26.140625" customWidth="1"/>
    <col min="9" max="9" width="24.140625" customWidth="1"/>
    <col min="10" max="10" width="2.7109375" customWidth="1"/>
    <col min="11" max="11" width="36.42578125" bestFit="1" customWidth="1"/>
  </cols>
  <sheetData>
    <row r="2" spans="2:11">
      <c r="B2" s="38" t="s">
        <v>4</v>
      </c>
      <c r="C2" s="38" t="s">
        <v>2</v>
      </c>
      <c r="D2" s="38" t="s">
        <v>8</v>
      </c>
      <c r="E2" s="38" t="s">
        <v>99</v>
      </c>
      <c r="H2" s="1" t="s">
        <v>76</v>
      </c>
      <c r="K2" s="2" t="s">
        <v>53</v>
      </c>
    </row>
    <row r="3" spans="2:11" ht="33.75" customHeight="1">
      <c r="B3" s="27" t="s">
        <v>0</v>
      </c>
      <c r="C3" s="28">
        <v>44444</v>
      </c>
      <c r="D3" s="5">
        <v>120</v>
      </c>
      <c r="E3" s="41">
        <f>C3+D3</f>
        <v>44564</v>
      </c>
      <c r="G3" s="1">
        <v>9</v>
      </c>
      <c r="H3" t="str">
        <f t="shared" ref="H3:H4" ca="1" si="0">IF(_xlfn.ISFORMULA(E3),ADDRESS(ROW(E3),COLUMN(E3),4)&amp;": "&amp;_xlfn.FORMULATEXT(E3),"")</f>
        <v>E3: =C3+D3</v>
      </c>
      <c r="K3" s="64" t="s">
        <v>64</v>
      </c>
    </row>
    <row r="4" spans="2:11" ht="32.25" customHeight="1">
      <c r="B4" s="13" t="s">
        <v>63</v>
      </c>
      <c r="C4" s="28">
        <v>43850</v>
      </c>
      <c r="D4" s="5">
        <v>40</v>
      </c>
      <c r="E4" s="41">
        <f>WORKDAY.INTL(C4,D4,7)</f>
        <v>43906</v>
      </c>
      <c r="G4" s="1">
        <v>10</v>
      </c>
      <c r="H4" t="str">
        <f t="shared" ca="1" si="0"/>
        <v>E4: =WORKDAY.INTL(C4,D4,7)</v>
      </c>
    </row>
    <row r="5" spans="2:11" ht="57.75" customHeight="1">
      <c r="H5" s="142" t="s">
        <v>121</v>
      </c>
      <c r="I5" s="143"/>
    </row>
    <row r="9" spans="2:11" ht="60">
      <c r="B9" s="27" t="s">
        <v>0</v>
      </c>
      <c r="C9" s="28">
        <f>E3</f>
        <v>44564</v>
      </c>
      <c r="D9" s="5">
        <v>120</v>
      </c>
      <c r="E9" s="41">
        <f>C9-D9</f>
        <v>44444</v>
      </c>
      <c r="G9" s="1">
        <v>9</v>
      </c>
      <c r="H9" t="str">
        <f t="shared" ref="H9" ca="1" si="1">IF(_xlfn.ISFORMULA(E9),ADDRESS(ROW(E9),COLUMN(E9),4)&amp;": "&amp;_xlfn.FORMULATEXT(E9),"")</f>
        <v>E9: =C9-D9</v>
      </c>
      <c r="I9" s="64" t="s">
        <v>68</v>
      </c>
    </row>
    <row r="11" spans="2:11" ht="45">
      <c r="B11" s="13" t="s">
        <v>71</v>
      </c>
      <c r="C11" s="28">
        <f>E4</f>
        <v>43906</v>
      </c>
      <c r="D11" s="5">
        <v>-40</v>
      </c>
      <c r="E11" s="41">
        <f>WORKDAY.INTL(C11,D11,7)</f>
        <v>43850</v>
      </c>
      <c r="G11" s="1">
        <v>10</v>
      </c>
      <c r="H11" t="str">
        <f t="shared" ref="H11" ca="1" si="2">IF(_xlfn.ISFORMULA(E11),ADDRESS(ROW(E11),COLUMN(E11),4)&amp;": "&amp;_xlfn.FORMULATEXT(E11),"")</f>
        <v>E11: =WORKDAY.INTL(C11,D11,7)</v>
      </c>
    </row>
    <row r="12" spans="2:11" ht="54.75" customHeight="1">
      <c r="H12" s="142" t="s">
        <v>73</v>
      </c>
      <c r="I12" s="143"/>
    </row>
  </sheetData>
  <mergeCells count="2">
    <mergeCell ref="H5:I5"/>
    <mergeCell ref="H12:I12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F729-8B72-41F0-8A53-FA952DC3DF9B}">
  <sheetPr>
    <tabColor rgb="FF0000FF"/>
  </sheetPr>
  <dimension ref="B2:I7"/>
  <sheetViews>
    <sheetView zoomScale="239" zoomScaleNormal="239" workbookViewId="0"/>
  </sheetViews>
  <sheetFormatPr defaultColWidth="8.85546875" defaultRowHeight="15"/>
  <cols>
    <col min="1" max="1" width="1.7109375" customWidth="1"/>
    <col min="2" max="2" width="18.28515625" customWidth="1"/>
    <col min="3" max="3" width="8.28515625" customWidth="1"/>
    <col min="4" max="4" width="8.85546875" customWidth="1"/>
    <col min="5" max="5" width="12" customWidth="1"/>
    <col min="6" max="6" width="1.7109375" customWidth="1"/>
    <col min="7" max="7" width="3" bestFit="1" customWidth="1"/>
    <col min="8" max="8" width="21.42578125" customWidth="1"/>
    <col min="9" max="9" width="52.140625" customWidth="1"/>
  </cols>
  <sheetData>
    <row r="2" spans="2:9" ht="30">
      <c r="B2" s="38" t="s">
        <v>4</v>
      </c>
      <c r="C2" s="38" t="s">
        <v>2</v>
      </c>
      <c r="D2" s="79" t="s">
        <v>9</v>
      </c>
      <c r="E2" s="38" t="s">
        <v>100</v>
      </c>
      <c r="G2" s="1" t="str">
        <f>IF(ISNUMBER(C2),COUNT($C2:C$3),"")</f>
        <v/>
      </c>
      <c r="H2" s="1" t="s">
        <v>76</v>
      </c>
      <c r="I2" s="2" t="s">
        <v>53</v>
      </c>
    </row>
    <row r="3" spans="2:9" ht="30">
      <c r="B3" s="13" t="s">
        <v>1</v>
      </c>
      <c r="C3" s="28">
        <v>44583</v>
      </c>
      <c r="D3" s="5">
        <v>60</v>
      </c>
      <c r="E3" s="8"/>
      <c r="G3" s="1">
        <v>11</v>
      </c>
      <c r="H3" t="str">
        <f t="shared" ref="H3:H4" ca="1" si="0">IF(_xlfn.ISFORMULA(E3),ADDRESS(ROW(E3),COLUMN(E3),4)&amp;": "&amp;_xlfn.FORMULATEXT(E3),"")</f>
        <v/>
      </c>
      <c r="I3" s="42" t="s">
        <v>69</v>
      </c>
    </row>
    <row r="4" spans="2:9" ht="30">
      <c r="B4" s="13" t="s">
        <v>75</v>
      </c>
      <c r="C4" s="28">
        <v>43881</v>
      </c>
      <c r="D4" s="5">
        <v>0</v>
      </c>
      <c r="E4" s="8"/>
      <c r="G4" s="1">
        <v>12</v>
      </c>
      <c r="H4" t="str">
        <f t="shared" ca="1" si="0"/>
        <v/>
      </c>
      <c r="I4" s="42" t="s">
        <v>70</v>
      </c>
    </row>
    <row r="5" spans="2:9">
      <c r="I5" s="65" t="s">
        <v>78</v>
      </c>
    </row>
    <row r="6" spans="2:9">
      <c r="I6" s="66" t="s">
        <v>79</v>
      </c>
    </row>
    <row r="7" spans="2:9">
      <c r="I7" s="67" t="s">
        <v>80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FF0A-9CDD-4911-AB36-2E0504990AAB}">
  <sheetPr>
    <tabColor rgb="FFFF0000"/>
  </sheetPr>
  <dimension ref="B2:I7"/>
  <sheetViews>
    <sheetView zoomScale="145" zoomScaleNormal="145" workbookViewId="0"/>
  </sheetViews>
  <sheetFormatPr defaultColWidth="8.85546875" defaultRowHeight="15"/>
  <cols>
    <col min="1" max="1" width="1.42578125" customWidth="1"/>
    <col min="2" max="2" width="17" customWidth="1"/>
    <col min="3" max="3" width="8.28515625" customWidth="1"/>
    <col min="4" max="4" width="8.85546875" customWidth="1"/>
    <col min="5" max="5" width="12" customWidth="1"/>
    <col min="6" max="6" width="1.42578125" customWidth="1"/>
    <col min="7" max="7" width="3" bestFit="1" customWidth="1"/>
    <col min="8" max="8" width="21" customWidth="1"/>
    <col min="9" max="9" width="48.42578125" customWidth="1"/>
  </cols>
  <sheetData>
    <row r="2" spans="2:9" ht="30">
      <c r="B2" s="38" t="s">
        <v>4</v>
      </c>
      <c r="C2" s="38" t="s">
        <v>2</v>
      </c>
      <c r="D2" s="79" t="s">
        <v>9</v>
      </c>
      <c r="E2" s="38" t="s">
        <v>100</v>
      </c>
      <c r="G2" s="1" t="str">
        <f>IF(ISNUMBER(C2),COUNT($C2:C$3),"")</f>
        <v/>
      </c>
      <c r="H2" s="1" t="s">
        <v>76</v>
      </c>
      <c r="I2" s="2" t="s">
        <v>53</v>
      </c>
    </row>
    <row r="3" spans="2:9" ht="45">
      <c r="B3" s="13" t="s">
        <v>1</v>
      </c>
      <c r="C3" s="28">
        <v>44583</v>
      </c>
      <c r="D3" s="5">
        <v>60</v>
      </c>
      <c r="E3" s="9">
        <f>EDATE(C3,D3)</f>
        <v>46409</v>
      </c>
      <c r="G3" s="1">
        <v>11</v>
      </c>
      <c r="H3" t="str">
        <f t="shared" ref="H3:H4" ca="1" si="0">IF(_xlfn.ISFORMULA(E3),ADDRESS(ROW(E3),COLUMN(E3),4)&amp;": "&amp;_xlfn.FORMULATEXT(E3),"")</f>
        <v>E3: =EDATE(C3,D3)</v>
      </c>
      <c r="I3" s="42" t="s">
        <v>69</v>
      </c>
    </row>
    <row r="4" spans="2:9" ht="30">
      <c r="B4" s="13" t="s">
        <v>75</v>
      </c>
      <c r="C4" s="28">
        <v>43881</v>
      </c>
      <c r="D4" s="5">
        <v>0</v>
      </c>
      <c r="E4" s="10">
        <f>EOMONTH(C4,D4)</f>
        <v>43890</v>
      </c>
      <c r="G4" s="1">
        <v>12</v>
      </c>
      <c r="H4" t="str">
        <f t="shared" ca="1" si="0"/>
        <v>E4: =EOMONTH(C4,D4)</v>
      </c>
      <c r="I4" s="42" t="s">
        <v>70</v>
      </c>
    </row>
    <row r="5" spans="2:9">
      <c r="I5" s="65" t="s">
        <v>78</v>
      </c>
    </row>
    <row r="6" spans="2:9">
      <c r="I6" s="80" t="s">
        <v>79</v>
      </c>
    </row>
    <row r="7" spans="2:9">
      <c r="I7" s="81" t="s">
        <v>80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87A3-4206-4C5D-9508-77B6C8B52693}">
  <sheetPr>
    <tabColor rgb="FF0000FF"/>
  </sheetPr>
  <dimension ref="B2:G7"/>
  <sheetViews>
    <sheetView zoomScale="190" zoomScaleNormal="190" workbookViewId="0"/>
  </sheetViews>
  <sheetFormatPr defaultColWidth="8.85546875" defaultRowHeight="15"/>
  <cols>
    <col min="1" max="1" width="1.42578125" customWidth="1"/>
    <col min="2" max="2" width="13.140625" customWidth="1"/>
    <col min="3" max="3" width="15.140625" customWidth="1"/>
    <col min="4" max="5" width="10.28515625" customWidth="1"/>
    <col min="6" max="6" width="17.7109375" customWidth="1"/>
    <col min="7" max="7" width="20.140625" customWidth="1"/>
    <col min="8" max="8" width="6.140625" customWidth="1"/>
    <col min="9" max="9" width="10.42578125" customWidth="1"/>
    <col min="10" max="10" width="23.42578125" customWidth="1"/>
  </cols>
  <sheetData>
    <row r="2" spans="2:7">
      <c r="B2" s="15" t="s">
        <v>81</v>
      </c>
      <c r="C2" s="15" t="s">
        <v>83</v>
      </c>
      <c r="D2" s="15" t="s">
        <v>24</v>
      </c>
      <c r="E2" s="15" t="s">
        <v>27</v>
      </c>
      <c r="F2" s="15" t="s">
        <v>28</v>
      </c>
      <c r="G2" s="15" t="s">
        <v>84</v>
      </c>
    </row>
    <row r="3" spans="2:7">
      <c r="B3" s="3" t="s">
        <v>82</v>
      </c>
      <c r="C3" s="3">
        <v>27.55</v>
      </c>
      <c r="D3" s="14">
        <v>0.33333333333333331</v>
      </c>
      <c r="E3" s="14">
        <v>0.5625</v>
      </c>
      <c r="F3" s="8"/>
      <c r="G3" s="8"/>
    </row>
    <row r="5" spans="2:7">
      <c r="E5" s="69" t="s">
        <v>76</v>
      </c>
      <c r="F5" t="str">
        <f ca="1">IF(_xlfn.ISFORMULA(F3),ADDRESS(ROW(F3),COLUMN(F3),4)&amp;": "&amp;_xlfn.FORMULATEXT(F3),"")</f>
        <v/>
      </c>
    </row>
    <row r="6" spans="2:7">
      <c r="F6" t="s">
        <v>88</v>
      </c>
    </row>
    <row r="7" spans="2:7">
      <c r="F7" t="s">
        <v>212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DB7-FE37-4F56-8B31-CD7AB51E09B8}">
  <sheetPr>
    <tabColor rgb="FFFF0000"/>
  </sheetPr>
  <dimension ref="B1:G11"/>
  <sheetViews>
    <sheetView zoomScale="190" zoomScaleNormal="190" workbookViewId="0"/>
  </sheetViews>
  <sheetFormatPr defaultColWidth="8.85546875" defaultRowHeight="15"/>
  <cols>
    <col min="1" max="1" width="1.42578125" customWidth="1"/>
    <col min="2" max="2" width="13.140625" customWidth="1"/>
    <col min="3" max="3" width="15.140625" customWidth="1"/>
    <col min="4" max="5" width="10.28515625" customWidth="1"/>
    <col min="6" max="6" width="18.42578125" customWidth="1"/>
    <col min="7" max="7" width="21" customWidth="1"/>
    <col min="8" max="8" width="4.42578125" customWidth="1"/>
    <col min="9" max="9" width="10.42578125" customWidth="1"/>
    <col min="10" max="10" width="23.42578125" customWidth="1"/>
  </cols>
  <sheetData>
    <row r="1" spans="2:7" ht="9.75" customHeight="1"/>
    <row r="2" spans="2:7">
      <c r="B2" s="15" t="s">
        <v>81</v>
      </c>
      <c r="C2" s="15" t="s">
        <v>83</v>
      </c>
      <c r="D2" s="15" t="s">
        <v>24</v>
      </c>
      <c r="E2" s="15" t="s">
        <v>27</v>
      </c>
      <c r="F2" s="15" t="s">
        <v>28</v>
      </c>
      <c r="G2" s="15" t="s">
        <v>84</v>
      </c>
    </row>
    <row r="3" spans="2:7">
      <c r="B3" s="3" t="s">
        <v>82</v>
      </c>
      <c r="C3" s="3">
        <v>27.55</v>
      </c>
      <c r="D3" s="14">
        <v>0.33333333333333331</v>
      </c>
      <c r="E3" s="14">
        <v>0.5625</v>
      </c>
      <c r="F3" s="8">
        <f>(E3-D3)*24</f>
        <v>5.5</v>
      </c>
      <c r="G3" s="68">
        <f>ROUND(F3*C3,2)</f>
        <v>151.53</v>
      </c>
    </row>
    <row r="4" spans="2:7" ht="9.75" customHeight="1"/>
    <row r="5" spans="2:7">
      <c r="C5" t="s">
        <v>212</v>
      </c>
      <c r="E5" s="69" t="s">
        <v>76</v>
      </c>
      <c r="F5" t="str">
        <f ca="1">IF(_xlfn.ISFORMULA(F3),ADDRESS(ROW(F3),COLUMN(F3),4)&amp;": "&amp;_xlfn.FORMULATEXT(F3),"")</f>
        <v>F3: =(E3-D3)*24</v>
      </c>
      <c r="G5" t="str">
        <f ca="1">IF(_xlfn.ISFORMULA(G3),ADDRESS(ROW(G3),COLUMN(G3),4)&amp;": "&amp;_xlfn.FORMULATEXT(G3),"")</f>
        <v>G3: =ROUND(F3*C3,2)</v>
      </c>
    </row>
    <row r="6" spans="2:7" ht="9.75" customHeight="1"/>
    <row r="7" spans="2:7">
      <c r="E7" s="69" t="s">
        <v>86</v>
      </c>
      <c r="F7" s="70" t="s">
        <v>93</v>
      </c>
      <c r="G7" s="57"/>
    </row>
    <row r="8" spans="2:7">
      <c r="F8" s="71" t="s">
        <v>87</v>
      </c>
      <c r="G8" s="63"/>
    </row>
    <row r="11" spans="2:7">
      <c r="G11" s="1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7D86-7021-4BBB-B775-2D2BC42AD766}">
  <sheetPr>
    <tabColor rgb="FF0000FF"/>
  </sheetPr>
  <dimension ref="B2:I3"/>
  <sheetViews>
    <sheetView showGridLines="0" zoomScale="145" zoomScaleNormal="145" workbookViewId="0"/>
  </sheetViews>
  <sheetFormatPr defaultColWidth="8.85546875" defaultRowHeight="15"/>
  <cols>
    <col min="1" max="1" width="2" customWidth="1"/>
    <col min="2" max="2" width="12.7109375" customWidth="1"/>
    <col min="3" max="6" width="11.42578125" customWidth="1"/>
    <col min="7" max="7" width="13.85546875" bestFit="1" customWidth="1"/>
    <col min="8" max="8" width="2" customWidth="1"/>
    <col min="9" max="9" width="26.85546875" customWidth="1"/>
  </cols>
  <sheetData>
    <row r="2" spans="2:9">
      <c r="B2" s="38" t="s">
        <v>81</v>
      </c>
      <c r="C2" s="38" t="s">
        <v>24</v>
      </c>
      <c r="D2" s="38" t="s">
        <v>25</v>
      </c>
      <c r="E2" s="38" t="s">
        <v>26</v>
      </c>
      <c r="F2" s="38" t="s">
        <v>27</v>
      </c>
      <c r="G2" s="38" t="s">
        <v>28</v>
      </c>
      <c r="I2" s="47" t="str">
        <f>"Formulas for "&amp;G2&amp;":"</f>
        <v>Formulas for Hours Worked:</v>
      </c>
    </row>
    <row r="3" spans="2:9">
      <c r="B3" s="3" t="s">
        <v>82</v>
      </c>
      <c r="C3" s="14">
        <v>0.35416666666666669</v>
      </c>
      <c r="D3" s="14">
        <v>0.5</v>
      </c>
      <c r="E3" s="14">
        <v>0.52083333333333337</v>
      </c>
      <c r="F3" s="14">
        <v>0.73749999999999993</v>
      </c>
      <c r="G3" s="8"/>
      <c r="I3" s="48" t="str" cm="1">
        <f t="array" aca="1" ref="I3" ca="1">IF(_xlfn.ISFORMULA(G3),_xlfn.FORMULATEXT(G3:G3),"")</f>
        <v/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1FC2-F6FF-4025-9D40-05B992DD8EB9}">
  <sheetPr>
    <tabColor rgb="FFFF0000"/>
  </sheetPr>
  <dimension ref="B2:I3"/>
  <sheetViews>
    <sheetView showGridLines="0" zoomScale="145" zoomScaleNormal="145" workbookViewId="0"/>
  </sheetViews>
  <sheetFormatPr defaultColWidth="8.85546875" defaultRowHeight="15"/>
  <cols>
    <col min="1" max="1" width="2" customWidth="1"/>
    <col min="2" max="2" width="12.85546875" bestFit="1" customWidth="1"/>
    <col min="3" max="6" width="11.42578125" customWidth="1"/>
    <col min="7" max="7" width="13.85546875" bestFit="1" customWidth="1"/>
    <col min="8" max="8" width="2" customWidth="1"/>
    <col min="9" max="9" width="26.85546875" customWidth="1"/>
  </cols>
  <sheetData>
    <row r="2" spans="2:9">
      <c r="B2" s="38" t="s">
        <v>81</v>
      </c>
      <c r="C2" s="38" t="s">
        <v>24</v>
      </c>
      <c r="D2" s="38" t="s">
        <v>25</v>
      </c>
      <c r="E2" s="38" t="s">
        <v>26</v>
      </c>
      <c r="F2" s="38" t="s">
        <v>27</v>
      </c>
      <c r="G2" s="38" t="s">
        <v>28</v>
      </c>
      <c r="I2" s="47" t="str">
        <f>"Formulas for "&amp;G2&amp;":"</f>
        <v>Formulas for Hours Worked:</v>
      </c>
    </row>
    <row r="3" spans="2:9">
      <c r="B3" s="3" t="s">
        <v>82</v>
      </c>
      <c r="C3" s="14">
        <v>0.35416666666666669</v>
      </c>
      <c r="D3" s="14">
        <v>0.5</v>
      </c>
      <c r="E3" s="14">
        <v>0.52083333333333337</v>
      </c>
      <c r="F3" s="14">
        <v>0.73749999999999993</v>
      </c>
      <c r="G3" s="8">
        <f>(D3-C3+F3-E3)*24</f>
        <v>8.6999999999999993</v>
      </c>
      <c r="I3" s="48" t="str" cm="1">
        <f t="array" aca="1" ref="I3" ca="1">_xlfn.FORMULATEXT(G3:G3)</f>
        <v>=(D3-C3+F3-E3)*24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A025-EE27-45F1-A8B5-9C285A2774F7}">
  <sheetPr>
    <tabColor rgb="FF0000FF"/>
  </sheetPr>
  <dimension ref="B2:J8"/>
  <sheetViews>
    <sheetView showGridLines="0" zoomScale="145" zoomScaleNormal="145" workbookViewId="0"/>
  </sheetViews>
  <sheetFormatPr defaultColWidth="8.85546875" defaultRowHeight="15"/>
  <cols>
    <col min="1" max="1" width="1.140625" customWidth="1"/>
    <col min="2" max="2" width="13.28515625" bestFit="1" customWidth="1"/>
    <col min="3" max="3" width="12.140625" bestFit="1" customWidth="1"/>
    <col min="4" max="7" width="11.42578125" customWidth="1"/>
    <col min="8" max="8" width="13.85546875" bestFit="1" customWidth="1"/>
    <col min="9" max="9" width="1.140625" customWidth="1"/>
    <col min="10" max="10" width="32.42578125" bestFit="1" customWidth="1"/>
  </cols>
  <sheetData>
    <row r="2" spans="2:10">
      <c r="B2" s="38" t="s">
        <v>81</v>
      </c>
      <c r="C2" s="38" t="s">
        <v>23</v>
      </c>
      <c r="D2" s="38" t="s">
        <v>24</v>
      </c>
      <c r="E2" s="38" t="s">
        <v>25</v>
      </c>
      <c r="F2" s="38" t="s">
        <v>26</v>
      </c>
      <c r="G2" s="38" t="s">
        <v>27</v>
      </c>
      <c r="H2" s="38" t="s">
        <v>28</v>
      </c>
      <c r="J2" s="47" t="str">
        <f>"Formulas for "&amp;H2&amp;":"</f>
        <v>Formulas for Hours Worked:</v>
      </c>
    </row>
    <row r="3" spans="2:10">
      <c r="B3" s="3" t="s">
        <v>82</v>
      </c>
      <c r="C3" s="3" t="s">
        <v>29</v>
      </c>
      <c r="D3" s="14">
        <v>0.35416666666666669</v>
      </c>
      <c r="E3" s="14">
        <v>0.5</v>
      </c>
      <c r="F3" s="14">
        <v>0.52083333333333337</v>
      </c>
      <c r="G3" s="14">
        <v>0.73749999999999993</v>
      </c>
      <c r="H3" s="8"/>
      <c r="J3" s="48" t="str" cm="1">
        <f t="array" aca="1" ref="J3" ca="1">IF(_xlfn.ISFORMULA(H3),_xlfn.FORMULATEXT(H3:H3),"")</f>
        <v/>
      </c>
    </row>
    <row r="4" spans="2:10">
      <c r="B4" s="3"/>
      <c r="C4" s="3" t="s">
        <v>30</v>
      </c>
      <c r="D4" s="14">
        <v>0.35416666666666669</v>
      </c>
      <c r="E4" s="14">
        <v>0.5</v>
      </c>
      <c r="F4" s="14">
        <v>0.52083333333333337</v>
      </c>
      <c r="G4" s="14">
        <v>0.70833333333333337</v>
      </c>
      <c r="H4" s="8"/>
      <c r="J4" s="48"/>
    </row>
    <row r="5" spans="2:10">
      <c r="B5" s="3"/>
      <c r="C5" s="3" t="s">
        <v>31</v>
      </c>
      <c r="D5" s="14">
        <v>0.39583333333333331</v>
      </c>
      <c r="E5" s="14">
        <v>0.50694444444444442</v>
      </c>
      <c r="F5" s="14">
        <v>0.52083333333333337</v>
      </c>
      <c r="G5" s="14">
        <v>0.66666666666666663</v>
      </c>
      <c r="H5" s="8"/>
      <c r="J5" s="48"/>
    </row>
    <row r="6" spans="2:10">
      <c r="B6" s="3"/>
      <c r="C6" s="3" t="s">
        <v>32</v>
      </c>
      <c r="D6" s="14">
        <v>0.35416666666666669</v>
      </c>
      <c r="E6" s="14">
        <v>0.5</v>
      </c>
      <c r="F6" s="14">
        <v>0.5625</v>
      </c>
      <c r="G6" s="14">
        <v>0.72916666666666663</v>
      </c>
      <c r="H6" s="8"/>
      <c r="J6" s="48"/>
    </row>
    <row r="7" spans="2:10">
      <c r="B7" s="3"/>
      <c r="C7" s="3" t="s">
        <v>33</v>
      </c>
      <c r="D7" s="14">
        <v>0.29166666666666669</v>
      </c>
      <c r="E7" s="14">
        <v>0.4375</v>
      </c>
      <c r="F7" s="14">
        <v>0.46875</v>
      </c>
      <c r="G7" s="14">
        <v>0.625</v>
      </c>
      <c r="H7" s="8"/>
      <c r="J7" s="48"/>
    </row>
    <row r="8" spans="2:10">
      <c r="B8" s="72" t="s">
        <v>34</v>
      </c>
      <c r="C8" s="73"/>
      <c r="D8" s="73"/>
      <c r="E8" s="73"/>
      <c r="F8" s="73"/>
      <c r="G8" s="73"/>
      <c r="H8" s="74"/>
      <c r="J8" s="48" t="str" cm="1">
        <f t="array" aca="1" ref="J8" ca="1">IF(_xlfn.ISFORMULA(H8),_xlfn.FORMULATEXT(H8:H8),"")</f>
        <v/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8EB5-C50B-4B69-9E6C-601637110AE4}">
  <sheetPr>
    <tabColor rgb="FFFF0000"/>
  </sheetPr>
  <dimension ref="B2:J8"/>
  <sheetViews>
    <sheetView showGridLines="0" zoomScale="145" zoomScaleNormal="145" workbookViewId="0"/>
  </sheetViews>
  <sheetFormatPr defaultColWidth="8.85546875" defaultRowHeight="15"/>
  <cols>
    <col min="1" max="1" width="1.42578125" customWidth="1"/>
    <col min="2" max="2" width="13.28515625" bestFit="1" customWidth="1"/>
    <col min="3" max="3" width="12.140625" bestFit="1" customWidth="1"/>
    <col min="4" max="7" width="11.42578125" customWidth="1"/>
    <col min="8" max="8" width="13.85546875" bestFit="1" customWidth="1"/>
    <col min="9" max="9" width="1.42578125" customWidth="1"/>
    <col min="10" max="10" width="26.85546875" customWidth="1"/>
  </cols>
  <sheetData>
    <row r="2" spans="2:10">
      <c r="B2" s="38" t="s">
        <v>81</v>
      </c>
      <c r="C2" s="38" t="s">
        <v>23</v>
      </c>
      <c r="D2" s="38" t="s">
        <v>24</v>
      </c>
      <c r="E2" s="38" t="s">
        <v>25</v>
      </c>
      <c r="F2" s="38" t="s">
        <v>26</v>
      </c>
      <c r="G2" s="38" t="s">
        <v>27</v>
      </c>
      <c r="H2" s="38" t="s">
        <v>28</v>
      </c>
      <c r="J2" s="47" t="str">
        <f>"Formulas for "&amp;H2&amp;":"</f>
        <v>Formulas for Hours Worked:</v>
      </c>
    </row>
    <row r="3" spans="2:10">
      <c r="B3" s="3" t="s">
        <v>82</v>
      </c>
      <c r="C3" s="3" t="s">
        <v>29</v>
      </c>
      <c r="D3" s="14">
        <v>0.35416666666666669</v>
      </c>
      <c r="E3" s="14">
        <v>0.5</v>
      </c>
      <c r="F3" s="14">
        <v>0.52083333333333337</v>
      </c>
      <c r="G3" s="14">
        <v>0.73749999999999993</v>
      </c>
      <c r="H3" s="8" cm="1">
        <f t="array" ref="H3:H7">(E3:E7-D3:D7+G3:G7-F3:F7)*24</f>
        <v>8.6999999999999993</v>
      </c>
      <c r="J3" s="48" t="str" cm="1">
        <f t="array" aca="1" ref="J3" ca="1">IF(_xlfn.ISFORMULA(H3),_xlfn.FORMULATEXT(H3:H3),"")</f>
        <v>=(E3:E7-D3:D7+G3:G7-F3:F7)*24</v>
      </c>
    </row>
    <row r="4" spans="2:10">
      <c r="B4" s="3"/>
      <c r="C4" s="3" t="s">
        <v>30</v>
      </c>
      <c r="D4" s="14">
        <v>0.35416666666666669</v>
      </c>
      <c r="E4" s="14">
        <v>0.5</v>
      </c>
      <c r="F4" s="14">
        <v>0.52083333333333337</v>
      </c>
      <c r="G4" s="14">
        <v>0.70833333333333337</v>
      </c>
      <c r="H4" s="8">
        <v>8</v>
      </c>
      <c r="J4" s="48"/>
    </row>
    <row r="5" spans="2:10">
      <c r="B5" s="3"/>
      <c r="C5" s="3" t="s">
        <v>31</v>
      </c>
      <c r="D5" s="14">
        <v>0.39583333333333331</v>
      </c>
      <c r="E5" s="14">
        <v>0.50694444444444442</v>
      </c>
      <c r="F5" s="14">
        <v>0.52083333333333337</v>
      </c>
      <c r="G5" s="14">
        <v>0.66666666666666663</v>
      </c>
      <c r="H5" s="8">
        <v>6.1666666666666634</v>
      </c>
      <c r="J5" s="48"/>
    </row>
    <row r="6" spans="2:10">
      <c r="B6" s="3"/>
      <c r="C6" s="3" t="s">
        <v>32</v>
      </c>
      <c r="D6" s="14">
        <v>0.35416666666666669</v>
      </c>
      <c r="E6" s="14">
        <v>0.5</v>
      </c>
      <c r="F6" s="14">
        <v>0.5625</v>
      </c>
      <c r="G6" s="14">
        <v>0.72916666666666663</v>
      </c>
      <c r="H6" s="8">
        <v>7.5</v>
      </c>
      <c r="J6" s="48"/>
    </row>
    <row r="7" spans="2:10">
      <c r="B7" s="3"/>
      <c r="C7" s="3" t="s">
        <v>33</v>
      </c>
      <c r="D7" s="14">
        <v>0.29166666666666669</v>
      </c>
      <c r="E7" s="14">
        <v>0.4375</v>
      </c>
      <c r="F7" s="14">
        <v>0.46875</v>
      </c>
      <c r="G7" s="14">
        <v>0.625</v>
      </c>
      <c r="H7" s="8">
        <v>7.2499999999999982</v>
      </c>
      <c r="J7" s="48"/>
    </row>
    <row r="8" spans="2:10">
      <c r="B8" s="75" t="s">
        <v>34</v>
      </c>
      <c r="C8" s="76"/>
      <c r="D8" s="76"/>
      <c r="E8" s="76"/>
      <c r="F8" s="76"/>
      <c r="G8" s="76"/>
      <c r="H8" s="77">
        <f t="shared" ref="H8" si="0">SUM(H3:H7)</f>
        <v>37.61666666666666</v>
      </c>
      <c r="J8" s="48" t="str" cm="1">
        <f t="array" aca="1" ref="J8" ca="1">IF(_xlfn.ISFORMULA(H8),_xlfn.FORMULATEXT(H8:H8),"")</f>
        <v>=SUM(H3:H7)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8ADA-8C2F-4912-BF53-EAE6026E4898}">
  <sheetPr>
    <tabColor rgb="FF0000FF"/>
  </sheetPr>
  <dimension ref="B2:K8"/>
  <sheetViews>
    <sheetView showGridLines="0" zoomScale="145" zoomScaleNormal="145" workbookViewId="0"/>
  </sheetViews>
  <sheetFormatPr defaultColWidth="8.85546875" defaultRowHeight="15"/>
  <cols>
    <col min="1" max="1" width="1.42578125" customWidth="1"/>
    <col min="2" max="2" width="13.28515625" bestFit="1" customWidth="1"/>
    <col min="3" max="3" width="12.140625" bestFit="1" customWidth="1"/>
    <col min="4" max="4" width="10" bestFit="1" customWidth="1"/>
    <col min="5" max="5" width="11" bestFit="1" customWidth="1"/>
    <col min="6" max="6" width="9.7109375" bestFit="1" customWidth="1"/>
    <col min="8" max="8" width="13.85546875" customWidth="1"/>
    <col min="9" max="10" width="1.42578125" customWidth="1"/>
    <col min="11" max="11" width="26.42578125" customWidth="1"/>
  </cols>
  <sheetData>
    <row r="2" spans="2:11">
      <c r="B2" s="38" t="s">
        <v>81</v>
      </c>
      <c r="C2" s="38" t="s">
        <v>23</v>
      </c>
      <c r="D2" s="38" t="s">
        <v>24</v>
      </c>
      <c r="E2" s="38" t="s">
        <v>25</v>
      </c>
      <c r="F2" s="38" t="s">
        <v>26</v>
      </c>
      <c r="G2" s="38" t="s">
        <v>27</v>
      </c>
      <c r="H2" s="38" t="s">
        <v>35</v>
      </c>
    </row>
    <row r="3" spans="2:11" ht="15" customHeight="1">
      <c r="B3" s="3" t="s">
        <v>82</v>
      </c>
      <c r="C3" s="3" t="s">
        <v>29</v>
      </c>
      <c r="D3" s="14">
        <v>0.35416666666666669</v>
      </c>
      <c r="E3" s="14">
        <v>0.5</v>
      </c>
      <c r="F3" s="14">
        <v>0.52083333333333337</v>
      </c>
      <c r="G3" s="14">
        <v>0.70833333333333337</v>
      </c>
      <c r="H3" s="87">
        <f>SUM(E3-D3,G3-F3)</f>
        <v>0.33333333333333331</v>
      </c>
      <c r="K3" s="144" t="s">
        <v>96</v>
      </c>
    </row>
    <row r="4" spans="2:11">
      <c r="B4" s="3"/>
      <c r="C4" s="3" t="s">
        <v>30</v>
      </c>
      <c r="D4" s="14">
        <v>0.35416666666666669</v>
      </c>
      <c r="E4" s="14">
        <v>0.5</v>
      </c>
      <c r="F4" s="14">
        <v>0.52083333333333337</v>
      </c>
      <c r="G4" s="14">
        <v>0.70833333333333337</v>
      </c>
      <c r="H4" s="87">
        <f>SUM(E4-D4,G4-F4)</f>
        <v>0.33333333333333331</v>
      </c>
      <c r="K4" s="144"/>
    </row>
    <row r="5" spans="2:11">
      <c r="B5" s="3"/>
      <c r="C5" s="3" t="s">
        <v>31</v>
      </c>
      <c r="D5" s="14">
        <v>0.35416666666666669</v>
      </c>
      <c r="E5" s="14">
        <v>0.5</v>
      </c>
      <c r="F5" s="14">
        <v>0.52083333333333337</v>
      </c>
      <c r="G5" s="14">
        <v>0.70833333333333337</v>
      </c>
      <c r="H5" s="87">
        <f>SUM(E5-D5,G5-F5)</f>
        <v>0.33333333333333331</v>
      </c>
      <c r="K5" s="144"/>
    </row>
    <row r="6" spans="2:11">
      <c r="B6" s="3"/>
      <c r="C6" s="3" t="s">
        <v>32</v>
      </c>
      <c r="D6" s="14">
        <v>0.35416666666666669</v>
      </c>
      <c r="E6" s="14">
        <v>0.5</v>
      </c>
      <c r="F6" s="14">
        <v>0.52083333333333337</v>
      </c>
      <c r="G6" s="14">
        <v>0.70833333333333337</v>
      </c>
      <c r="H6" s="87">
        <f>SUM(E6-D6,G6-F6)</f>
        <v>0.33333333333333331</v>
      </c>
      <c r="K6" s="144"/>
    </row>
    <row r="7" spans="2:11" ht="15.75" thickBot="1">
      <c r="B7" s="3"/>
      <c r="C7" s="3" t="s">
        <v>33</v>
      </c>
      <c r="D7" s="14">
        <v>0.35416666666666669</v>
      </c>
      <c r="E7" s="14">
        <v>0.5</v>
      </c>
      <c r="F7" s="14">
        <v>0.52083333333333337</v>
      </c>
      <c r="G7" s="14">
        <v>0.64583333333333337</v>
      </c>
      <c r="H7" s="87">
        <f>SUM(E7-D7,G7-F7)</f>
        <v>0.27083333333333331</v>
      </c>
      <c r="K7" s="145"/>
    </row>
    <row r="8" spans="2:11" ht="45.75" thickTop="1">
      <c r="B8" s="72" t="s">
        <v>34</v>
      </c>
      <c r="H8" s="89"/>
      <c r="K8" s="86" t="s">
        <v>113</v>
      </c>
    </row>
  </sheetData>
  <mergeCells count="1">
    <mergeCell ref="K3:K7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52E8-7D42-45DB-AD22-91BDEA285C90}">
  <sheetPr>
    <tabColor rgb="FFFF0000"/>
  </sheetPr>
  <dimension ref="B2:J8"/>
  <sheetViews>
    <sheetView showGridLines="0" zoomScale="145" zoomScaleNormal="145" workbookViewId="0"/>
  </sheetViews>
  <sheetFormatPr defaultColWidth="8.85546875" defaultRowHeight="15"/>
  <cols>
    <col min="1" max="1" width="1.42578125" customWidth="1"/>
    <col min="2" max="2" width="13.28515625" bestFit="1" customWidth="1"/>
    <col min="3" max="3" width="12.140625" bestFit="1" customWidth="1"/>
    <col min="4" max="4" width="10" bestFit="1" customWidth="1"/>
    <col min="5" max="5" width="11" bestFit="1" customWidth="1"/>
    <col min="6" max="6" width="9.7109375" bestFit="1" customWidth="1"/>
    <col min="8" max="8" width="13.85546875" customWidth="1"/>
    <col min="9" max="9" width="1.42578125" customWidth="1"/>
    <col min="10" max="10" width="26.42578125" customWidth="1"/>
  </cols>
  <sheetData>
    <row r="2" spans="2:10">
      <c r="B2" s="38" t="s">
        <v>81</v>
      </c>
      <c r="C2" s="38" t="s">
        <v>23</v>
      </c>
      <c r="D2" s="38" t="s">
        <v>24</v>
      </c>
      <c r="E2" s="38" t="s">
        <v>25</v>
      </c>
      <c r="F2" s="38" t="s">
        <v>26</v>
      </c>
      <c r="G2" s="38" t="s">
        <v>27</v>
      </c>
      <c r="H2" s="38" t="s">
        <v>35</v>
      </c>
    </row>
    <row r="3" spans="2:10">
      <c r="B3" s="3" t="s">
        <v>82</v>
      </c>
      <c r="C3" s="3" t="s">
        <v>29</v>
      </c>
      <c r="D3" s="14">
        <v>0.35416666666666669</v>
      </c>
      <c r="E3" s="14">
        <v>0.5</v>
      </c>
      <c r="F3" s="14">
        <v>0.52083333333333337</v>
      </c>
      <c r="G3" s="14">
        <v>0.70833333333333337</v>
      </c>
      <c r="H3" s="87">
        <f>SUM(E3-D3,G3-F3)</f>
        <v>0.33333333333333331</v>
      </c>
      <c r="J3" s="144" t="s">
        <v>96</v>
      </c>
    </row>
    <row r="4" spans="2:10">
      <c r="B4" s="3"/>
      <c r="C4" s="3" t="s">
        <v>30</v>
      </c>
      <c r="D4" s="14">
        <v>0.35416666666666669</v>
      </c>
      <c r="E4" s="14">
        <v>0.5</v>
      </c>
      <c r="F4" s="14">
        <v>0.52083333333333337</v>
      </c>
      <c r="G4" s="14">
        <v>0.70833333333333337</v>
      </c>
      <c r="H4" s="87">
        <f>SUM(E4-D4,G4-F4)</f>
        <v>0.33333333333333331</v>
      </c>
      <c r="J4" s="144"/>
    </row>
    <row r="5" spans="2:10">
      <c r="B5" s="3"/>
      <c r="C5" s="3" t="s">
        <v>31</v>
      </c>
      <c r="D5" s="14">
        <v>0.35416666666666669</v>
      </c>
      <c r="E5" s="14">
        <v>0.5</v>
      </c>
      <c r="F5" s="14">
        <v>0.52083333333333337</v>
      </c>
      <c r="G5" s="14">
        <v>0.70833333333333337</v>
      </c>
      <c r="H5" s="87">
        <f>SUM(E5-D5,G5-F5)</f>
        <v>0.33333333333333331</v>
      </c>
      <c r="J5" s="144"/>
    </row>
    <row r="6" spans="2:10">
      <c r="B6" s="3"/>
      <c r="C6" s="3" t="s">
        <v>32</v>
      </c>
      <c r="D6" s="14">
        <v>0.35416666666666669</v>
      </c>
      <c r="E6" s="14">
        <v>0.5</v>
      </c>
      <c r="F6" s="14">
        <v>0.52083333333333337</v>
      </c>
      <c r="G6" s="14">
        <v>0.70833333333333337</v>
      </c>
      <c r="H6" s="87">
        <f>SUM(E6-D6,G6-F6)</f>
        <v>0.33333333333333331</v>
      </c>
      <c r="J6" s="144"/>
    </row>
    <row r="7" spans="2:10" ht="15.75" thickBot="1">
      <c r="B7" s="3"/>
      <c r="C7" s="3" t="s">
        <v>33</v>
      </c>
      <c r="D7" s="14">
        <v>0.35416666666666669</v>
      </c>
      <c r="E7" s="14">
        <v>0.5</v>
      </c>
      <c r="F7" s="14">
        <v>0.52083333333333337</v>
      </c>
      <c r="G7" s="14">
        <v>0.64583333333333337</v>
      </c>
      <c r="H7" s="87">
        <f>SUM(E7-D7,G7-F7)</f>
        <v>0.27083333333333331</v>
      </c>
      <c r="J7" s="145"/>
    </row>
    <row r="8" spans="2:10" ht="30.75" thickTop="1">
      <c r="B8" s="72" t="s">
        <v>34</v>
      </c>
      <c r="H8" s="88">
        <f t="shared" ref="H8" si="0">SUM(H3:H7)</f>
        <v>1.6041666666666665</v>
      </c>
      <c r="J8" s="78" t="s">
        <v>112</v>
      </c>
    </row>
  </sheetData>
  <mergeCells count="1">
    <mergeCell ref="J3:J7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1EE8-7343-4045-B89C-326E2B1F071E}">
  <sheetPr>
    <tabColor rgb="FF0000FF"/>
  </sheetPr>
  <dimension ref="B2:S19"/>
  <sheetViews>
    <sheetView zoomScale="145" zoomScaleNormal="145" workbookViewId="0"/>
  </sheetViews>
  <sheetFormatPr defaultColWidth="8.85546875" defaultRowHeight="15"/>
  <cols>
    <col min="1" max="1" width="1.7109375" customWidth="1"/>
    <col min="2" max="2" width="22" customWidth="1"/>
    <col min="3" max="3" width="11.85546875" bestFit="1" customWidth="1"/>
    <col min="4" max="4" width="15.85546875" bestFit="1" customWidth="1"/>
    <col min="5" max="5" width="18.140625" customWidth="1"/>
    <col min="6" max="6" width="1.7109375" customWidth="1"/>
    <col min="7" max="7" width="3.42578125" customWidth="1"/>
    <col min="8" max="8" width="30.28515625" customWidth="1"/>
    <col min="9" max="9" width="32.85546875" customWidth="1"/>
    <col min="17" max="17" width="17" customWidth="1"/>
  </cols>
  <sheetData>
    <row r="2" spans="2:19">
      <c r="B2" s="38" t="s">
        <v>4</v>
      </c>
      <c r="C2" s="38" t="s">
        <v>2</v>
      </c>
      <c r="D2" s="38" t="s">
        <v>3</v>
      </c>
      <c r="E2" s="38" t="s">
        <v>101</v>
      </c>
      <c r="H2" s="47" t="s">
        <v>7</v>
      </c>
      <c r="I2" s="2" t="s">
        <v>53</v>
      </c>
      <c r="J2" s="48"/>
      <c r="K2" s="48"/>
      <c r="L2" s="48"/>
      <c r="M2" s="48"/>
      <c r="N2" s="48"/>
      <c r="O2" s="48"/>
      <c r="P2" s="48"/>
      <c r="Q2" s="48"/>
      <c r="R2" s="48"/>
      <c r="S2" s="48"/>
    </row>
    <row r="3" spans="2:19" ht="45">
      <c r="B3" s="13" t="s">
        <v>51</v>
      </c>
      <c r="C3" s="7">
        <v>0.84722222222222221</v>
      </c>
      <c r="D3" s="7">
        <v>8.6805555555555566E-2</v>
      </c>
      <c r="E3" s="8"/>
      <c r="G3" s="1">
        <v>7</v>
      </c>
      <c r="H3" s="48" t="str">
        <f t="shared" ref="H3" ca="1" si="0">IF(_xlfn.ISFORMULA(E3),ADDRESS(ROW(E3),COLUMN(E3),4)&amp;": "&amp;_xlfn.FORMULATEXT(E3),"")</f>
        <v/>
      </c>
      <c r="I3" s="42" t="s">
        <v>102</v>
      </c>
      <c r="J3" s="48"/>
      <c r="K3" s="48"/>
      <c r="L3" s="48"/>
      <c r="M3" s="48"/>
      <c r="N3" s="48"/>
      <c r="O3" s="48"/>
      <c r="P3" s="48"/>
      <c r="Q3" s="48"/>
      <c r="R3" s="48"/>
      <c r="S3" s="48"/>
    </row>
    <row r="4" spans="2:19" ht="60">
      <c r="B4" s="13" t="s">
        <v>51</v>
      </c>
      <c r="C4" s="7">
        <v>0.84722222222222221</v>
      </c>
      <c r="D4" s="7">
        <v>8.6805555555555566E-2</v>
      </c>
      <c r="E4" s="8"/>
      <c r="G4" s="1">
        <v>7</v>
      </c>
      <c r="H4" s="48" t="str">
        <f t="shared" ref="H4" ca="1" si="1">IF(_xlfn.ISFORMULA(E4),ADDRESS(ROW(E4),COLUMN(E4),4)&amp;": "&amp;_xlfn.FORMULATEXT(E4),"")</f>
        <v/>
      </c>
      <c r="I4" s="42" t="s">
        <v>103</v>
      </c>
      <c r="J4" s="48"/>
      <c r="K4" s="48"/>
      <c r="L4" s="48"/>
      <c r="M4" s="48"/>
    </row>
    <row r="6" spans="2:19" ht="45">
      <c r="B6" s="13" t="s">
        <v>51</v>
      </c>
      <c r="C6" s="7">
        <v>0.84722222222222221</v>
      </c>
      <c r="D6" s="7">
        <v>8.6805555555555566E-2</v>
      </c>
      <c r="E6" s="8">
        <f>(D6-C6+(D6&lt;C6))*24</f>
        <v>5.7500000000000009</v>
      </c>
      <c r="G6" s="1">
        <v>7</v>
      </c>
      <c r="H6" s="48" t="str">
        <f t="shared" ref="H6" ca="1" si="2">IF(_xlfn.ISFORMULA(E6),ADDRESS(ROW(E6),COLUMN(E6),4)&amp;": "&amp;_xlfn.FORMULATEXT(E6),"")</f>
        <v>E6: =(D6-C6+(D6&lt;C6))*24</v>
      </c>
      <c r="I6" s="85" t="s">
        <v>106</v>
      </c>
      <c r="J6" s="48"/>
      <c r="K6" s="48"/>
      <c r="L6" s="48"/>
      <c r="M6" s="48"/>
    </row>
    <row r="8" spans="2:19">
      <c r="I8" t="s">
        <v>105</v>
      </c>
    </row>
    <row r="9" spans="2:19">
      <c r="D9" s="82" t="s">
        <v>89</v>
      </c>
      <c r="E9" s="83"/>
      <c r="I9" s="84" t="s">
        <v>104</v>
      </c>
    </row>
    <row r="10" spans="2:19">
      <c r="D10" s="3" t="s">
        <v>90</v>
      </c>
      <c r="E10" s="5" t="s">
        <v>91</v>
      </c>
      <c r="I10" t="s">
        <v>111</v>
      </c>
    </row>
    <row r="11" spans="2:19">
      <c r="D11" s="3" t="s">
        <v>43</v>
      </c>
      <c r="E11" s="3">
        <v>1</v>
      </c>
    </row>
    <row r="12" spans="2:19">
      <c r="D12" s="3" t="s">
        <v>92</v>
      </c>
      <c r="E12" s="8">
        <f>D3-C3-E11*INT((D3-C3)/E11)</f>
        <v>0.23958333333333337</v>
      </c>
    </row>
    <row r="14" spans="2:19">
      <c r="D14" s="47" t="s">
        <v>7</v>
      </c>
    </row>
    <row r="15" spans="2:19">
      <c r="D15" s="48" t="str">
        <f ca="1">IF(_xlfn.ISFORMULA(E12),ADDRESS(ROW(E12),COLUMN(E12),4)&amp;": "&amp;_xlfn.FORMULATEXT(E12),"")</f>
        <v>E12: =D3-C3-E11*INT((D3-C3)/E11)</v>
      </c>
    </row>
    <row r="16" spans="2:19">
      <c r="D16" t="str">
        <f>"n - d*INT(n/d) = "&amp;TEXT(D3,"h:mm AM/PM")&amp;" - "&amp;TEXT(C3,"h:mm AM/PM")&amp;" - 1 * INT(("&amp;TEXT(D3,"h:mm AM/PM")&amp;" - "&amp;TEXT(C3,"h:mm AM/PM")&amp;")/1)"</f>
        <v>n - d*INT(n/d) = 2:05 AM - 8:20 PM - 1 * INT((2:05 AM - 8:20 PM)/1)</v>
      </c>
    </row>
    <row r="17" spans="4:4">
      <c r="D17" t="s">
        <v>108</v>
      </c>
    </row>
    <row r="18" spans="4:4">
      <c r="D18" s="84" t="s">
        <v>109</v>
      </c>
    </row>
    <row r="19" spans="4:4">
      <c r="D19" t="s">
        <v>110</v>
      </c>
    </row>
  </sheetData>
  <hyperlinks>
    <hyperlink ref="I9" r:id="rId1" xr:uid="{39EC4569-8734-430F-8479-2B127ABCD87D}"/>
    <hyperlink ref="D18" r:id="rId2" xr:uid="{58689A7B-EF91-44F1-8461-A0B28CA9CCEF}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8988-5FB1-45FB-AD72-5CDFD4F7A1F2}">
  <sheetPr>
    <tabColor rgb="FFFF0000"/>
  </sheetPr>
  <dimension ref="B2:R19"/>
  <sheetViews>
    <sheetView zoomScale="145" zoomScaleNormal="145" workbookViewId="0"/>
  </sheetViews>
  <sheetFormatPr defaultColWidth="8.85546875" defaultRowHeight="15"/>
  <cols>
    <col min="1" max="1" width="1.42578125" customWidth="1"/>
    <col min="2" max="2" width="16.42578125" customWidth="1"/>
    <col min="3" max="4" width="9.140625" customWidth="1"/>
    <col min="5" max="5" width="14.42578125" customWidth="1"/>
    <col min="6" max="6" width="1.42578125" customWidth="1"/>
    <col min="7" max="7" width="2" customWidth="1"/>
    <col min="8" max="8" width="30.28515625" customWidth="1"/>
    <col min="9" max="9" width="32.140625" customWidth="1"/>
    <col min="16" max="16" width="17" customWidth="1"/>
  </cols>
  <sheetData>
    <row r="2" spans="2:18">
      <c r="B2" s="38" t="s">
        <v>4</v>
      </c>
      <c r="C2" s="38" t="s">
        <v>2</v>
      </c>
      <c r="D2" s="38" t="s">
        <v>3</v>
      </c>
      <c r="E2" s="38" t="s">
        <v>101</v>
      </c>
      <c r="H2" s="47" t="s">
        <v>7</v>
      </c>
      <c r="I2" s="2" t="s">
        <v>53</v>
      </c>
      <c r="J2" s="48"/>
      <c r="K2" s="48"/>
      <c r="L2" s="48"/>
      <c r="M2" s="48"/>
      <c r="N2" s="48"/>
      <c r="O2" s="48"/>
      <c r="P2" s="48"/>
      <c r="Q2" s="48"/>
      <c r="R2" s="48"/>
    </row>
    <row r="3" spans="2:18" ht="45">
      <c r="B3" s="13" t="s">
        <v>51</v>
      </c>
      <c r="C3" s="7">
        <v>0.84722222222222221</v>
      </c>
      <c r="D3" s="7">
        <v>8.6805555555555566E-2</v>
      </c>
      <c r="E3" s="8">
        <f>MOD(D3-C3,1)*24</f>
        <v>5.7500000000000009</v>
      </c>
      <c r="G3" s="1">
        <v>7</v>
      </c>
      <c r="H3" s="48" t="str">
        <f t="shared" ref="H3:H4" ca="1" si="0">IF(_xlfn.ISFORMULA(E3),ADDRESS(ROW(E3),COLUMN(E3),4)&amp;": "&amp;_xlfn.FORMULATEXT(E3),"")</f>
        <v>E3: =MOD(D3-C3,1)*24</v>
      </c>
      <c r="I3" s="42" t="s">
        <v>114</v>
      </c>
      <c r="J3" s="48"/>
      <c r="K3" s="48"/>
      <c r="L3" s="48"/>
      <c r="M3" s="48"/>
      <c r="N3" s="48"/>
      <c r="O3" s="48"/>
      <c r="P3" s="48"/>
      <c r="Q3" s="48"/>
      <c r="R3" s="48"/>
    </row>
    <row r="4" spans="2:18" ht="60">
      <c r="B4" s="13" t="s">
        <v>51</v>
      </c>
      <c r="C4" s="7">
        <v>0.84722222222222221</v>
      </c>
      <c r="D4" s="7">
        <v>8.6805555555555566E-2</v>
      </c>
      <c r="E4" s="8">
        <f>IF(D4&lt;C4,D4-C4+1,D4-C4)*24</f>
        <v>5.7500000000000009</v>
      </c>
      <c r="G4" s="1">
        <v>7</v>
      </c>
      <c r="H4" s="48" t="str">
        <f t="shared" ca="1" si="0"/>
        <v>E4: =IF(D4&lt;C4,D4-C4+1,D4-C4)*24</v>
      </c>
      <c r="I4" s="42" t="s">
        <v>115</v>
      </c>
      <c r="J4" s="48"/>
      <c r="K4" s="48"/>
      <c r="L4" s="48"/>
      <c r="M4" s="48"/>
    </row>
    <row r="6" spans="2:18" ht="45">
      <c r="B6" s="13" t="s">
        <v>51</v>
      </c>
      <c r="C6" s="7">
        <v>0.84722222222222221</v>
      </c>
      <c r="D6" s="7">
        <v>8.6805555555555566E-2</v>
      </c>
      <c r="E6" s="8">
        <f>(D6-C6+(D6&lt;C6))*24</f>
        <v>5.7500000000000009</v>
      </c>
      <c r="G6" s="1">
        <v>7</v>
      </c>
      <c r="H6" s="48" t="str">
        <f t="shared" ref="H6" ca="1" si="1">IF(_xlfn.ISFORMULA(E6),ADDRESS(ROW(E6),COLUMN(E6),4)&amp;": "&amp;_xlfn.FORMULATEXT(E6),"")</f>
        <v>E6: =(D6-C6+(D6&lt;C6))*24</v>
      </c>
      <c r="I6" s="85" t="s">
        <v>106</v>
      </c>
      <c r="J6" s="48"/>
      <c r="K6" s="48"/>
      <c r="L6" s="48"/>
      <c r="M6" s="48"/>
    </row>
    <row r="8" spans="2:18">
      <c r="I8" t="s">
        <v>105</v>
      </c>
    </row>
    <row r="9" spans="2:18">
      <c r="D9" s="82" t="s">
        <v>89</v>
      </c>
      <c r="E9" s="83"/>
      <c r="I9" s="84" t="s">
        <v>104</v>
      </c>
    </row>
    <row r="10" spans="2:18">
      <c r="D10" s="3" t="s">
        <v>90</v>
      </c>
      <c r="E10" s="5" t="s">
        <v>91</v>
      </c>
      <c r="I10" t="s">
        <v>111</v>
      </c>
    </row>
    <row r="11" spans="2:18">
      <c r="D11" s="3" t="s">
        <v>43</v>
      </c>
      <c r="E11" s="3">
        <v>1</v>
      </c>
    </row>
    <row r="12" spans="2:18">
      <c r="D12" s="3" t="s">
        <v>92</v>
      </c>
      <c r="E12" s="8">
        <f>D3-C3-E11*INT((D3-C3)/E11)</f>
        <v>0.23958333333333337</v>
      </c>
    </row>
    <row r="14" spans="2:18">
      <c r="D14" s="47" t="s">
        <v>7</v>
      </c>
    </row>
    <row r="15" spans="2:18">
      <c r="D15" s="48" t="str">
        <f ca="1">IF(_xlfn.ISFORMULA(E12),ADDRESS(ROW(E12),COLUMN(E12),4)&amp;": "&amp;_xlfn.FORMULATEXT(E12),"")</f>
        <v>E12: =D3-C3-E11*INT((D3-C3)/E11)</v>
      </c>
    </row>
    <row r="16" spans="2:18">
      <c r="D16" t="str">
        <f>"n - d*INT(n/d) = "&amp;TEXT(D3,"h:mm AM/PM")&amp;" - "&amp;TEXT(C3,"h:mm AM/PM")&amp;" - 1 * INT(("&amp;TEXT(D3,"h:mm AM/PM")&amp;" - "&amp;TEXT(C3,"h:mm AM/PM")&amp;")/1)"</f>
        <v>n - d*INT(n/d) = 2:05 AM - 8:20 PM - 1 * INT((2:05 AM - 8:20 PM)/1)</v>
      </c>
    </row>
    <row r="17" spans="4:4">
      <c r="D17" t="s">
        <v>108</v>
      </c>
    </row>
    <row r="18" spans="4:4">
      <c r="D18" s="84" t="s">
        <v>109</v>
      </c>
    </row>
    <row r="19" spans="4:4">
      <c r="D19" t="s">
        <v>110</v>
      </c>
    </row>
  </sheetData>
  <hyperlinks>
    <hyperlink ref="I9" r:id="rId1" xr:uid="{F7C0E9D2-127A-44E4-99B7-2F15DA649C75}"/>
    <hyperlink ref="D18" r:id="rId2" xr:uid="{2F36749F-D922-40F5-90CE-DBED6213ACB7}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4B3A-B916-46CC-AB5E-3971096B438B}">
  <sheetPr>
    <tabColor rgb="FF0000FF"/>
  </sheetPr>
  <dimension ref="B2:S28"/>
  <sheetViews>
    <sheetView zoomScale="145" zoomScaleNormal="145" workbookViewId="0"/>
  </sheetViews>
  <sheetFormatPr defaultColWidth="8.85546875" defaultRowHeight="15"/>
  <cols>
    <col min="1" max="1" width="1.7109375" customWidth="1"/>
    <col min="2" max="2" width="21.7109375" customWidth="1"/>
    <col min="3" max="4" width="9.140625" customWidth="1"/>
    <col min="5" max="5" width="14.85546875" customWidth="1"/>
    <col min="6" max="6" width="1.7109375" customWidth="1"/>
    <col min="7" max="7" width="1.85546875" customWidth="1"/>
    <col min="8" max="8" width="23.7109375" customWidth="1"/>
    <col min="9" max="9" width="32.28515625" customWidth="1"/>
    <col min="17" max="17" width="17" customWidth="1"/>
  </cols>
  <sheetData>
    <row r="2" spans="2:19">
      <c r="D2" s="93" t="s">
        <v>122</v>
      </c>
      <c r="E2" s="94">
        <v>3.472222222222222E-3</v>
      </c>
      <c r="H2" t="s">
        <v>124</v>
      </c>
    </row>
    <row r="4" spans="2:19">
      <c r="B4" s="38" t="s">
        <v>4</v>
      </c>
      <c r="C4" s="38" t="s">
        <v>2</v>
      </c>
      <c r="D4" s="38" t="s">
        <v>3</v>
      </c>
      <c r="E4" s="38" t="s">
        <v>107</v>
      </c>
      <c r="H4" s="47" t="s">
        <v>7</v>
      </c>
      <c r="I4" s="2" t="s">
        <v>53</v>
      </c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2:19" ht="34.5" customHeight="1">
      <c r="B5" s="13" t="s">
        <v>21</v>
      </c>
      <c r="C5" s="7">
        <v>0.34861111111111115</v>
      </c>
      <c r="D5" s="7">
        <v>0.56874999999999998</v>
      </c>
      <c r="E5" s="8"/>
      <c r="G5" s="1">
        <v>8</v>
      </c>
      <c r="H5" s="48" t="str">
        <f t="shared" ref="H5" ca="1" si="0">IF(_xlfn.ISFORMULA(E5),ADDRESS(ROW(E5),COLUMN(E5),4)&amp;": "&amp;_xlfn.FORMULATEXT(E5),"")</f>
        <v/>
      </c>
      <c r="I5" s="42" t="s">
        <v>123</v>
      </c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2:19" ht="30">
      <c r="I6" s="42" t="s">
        <v>120</v>
      </c>
      <c r="K6" s="48"/>
      <c r="L6" s="48"/>
      <c r="M6" s="48"/>
      <c r="N6" s="48"/>
      <c r="O6" s="48"/>
      <c r="P6" s="48"/>
      <c r="Q6" s="48"/>
      <c r="R6" s="48"/>
      <c r="S6" s="48"/>
    </row>
    <row r="7" spans="2:19">
      <c r="B7" s="1" t="s">
        <v>116</v>
      </c>
    </row>
    <row r="8" spans="2:19" ht="6" customHeight="1"/>
    <row r="9" spans="2:19">
      <c r="B9" s="38" t="s">
        <v>4</v>
      </c>
      <c r="C9" s="38" t="s">
        <v>125</v>
      </c>
      <c r="D9" s="38" t="s">
        <v>118</v>
      </c>
      <c r="E9" s="38" t="s">
        <v>107</v>
      </c>
      <c r="I9" s="2" t="s">
        <v>53</v>
      </c>
    </row>
    <row r="10" spans="2:19">
      <c r="B10" s="13" t="s">
        <v>117</v>
      </c>
      <c r="C10" s="91">
        <v>24.43</v>
      </c>
      <c r="D10" s="91">
        <v>0.25</v>
      </c>
      <c r="E10" s="8"/>
      <c r="H10" s="48" t="str">
        <f t="shared" ref="H10:H12" ca="1" si="1">IF(_xlfn.ISFORMULA(E10),ADDRESS(ROW(E10),COLUMN(E10),4)&amp;": "&amp;_xlfn.FORMULATEXT(E10),"")</f>
        <v/>
      </c>
      <c r="I10" s="92" t="str">
        <f>" MROUND(Amount , "&amp;DOLLAR(D10)&amp;")"</f>
        <v xml:space="preserve"> MROUND(Amount , $0.25)</v>
      </c>
    </row>
    <row r="11" spans="2:19">
      <c r="B11" s="13" t="s">
        <v>119</v>
      </c>
      <c r="C11" s="91">
        <v>47</v>
      </c>
      <c r="D11" s="91">
        <v>5</v>
      </c>
      <c r="E11" s="8"/>
      <c r="H11" s="48" t="str">
        <f t="shared" ca="1" si="1"/>
        <v/>
      </c>
      <c r="I11" s="92" t="str">
        <f t="shared" ref="I11:I12" si="2">" MROUND(Amount , "&amp;DOLLAR(D11)&amp;")"</f>
        <v xml:space="preserve"> MROUND(Amount , $5.00)</v>
      </c>
    </row>
    <row r="12" spans="2:19">
      <c r="B12" s="13" t="s">
        <v>119</v>
      </c>
      <c r="C12" s="91">
        <v>48</v>
      </c>
      <c r="D12" s="91">
        <v>5</v>
      </c>
      <c r="E12" s="8"/>
      <c r="H12" s="48" t="str">
        <f t="shared" ca="1" si="1"/>
        <v/>
      </c>
      <c r="I12" s="92" t="str">
        <f t="shared" si="2"/>
        <v xml:space="preserve"> MROUND(Amount , $5.00)</v>
      </c>
    </row>
    <row r="28" spans="8:8">
      <c r="H28" t="e" cm="1" vm="1">
        <f t="array" aca="1" ref="H28" ca="1">_xlfn._xlws.FILTER("In cell "&amp;ADDRESS(ROW(E5:E12),COLUMN(E5:E12),4)&amp;", create the formula: "&amp;_xlfn.FORMULATEXT(E5:E12),NOT(ISERROR(_xlfn.FORMULATEXT(E5:E12))))</f>
        <v>#VALUE!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9FD4-3FE7-4D97-AA00-C9A36A72E5F9}">
  <sheetPr>
    <tabColor rgb="FFFF0000"/>
  </sheetPr>
  <dimension ref="B2:S31"/>
  <sheetViews>
    <sheetView zoomScale="145" zoomScaleNormal="145" workbookViewId="0"/>
  </sheetViews>
  <sheetFormatPr defaultColWidth="8.85546875" defaultRowHeight="15"/>
  <cols>
    <col min="1" max="1" width="1.7109375" customWidth="1"/>
    <col min="2" max="2" width="21.7109375" customWidth="1"/>
    <col min="3" max="4" width="9.140625" customWidth="1"/>
    <col min="5" max="5" width="14.85546875" customWidth="1"/>
    <col min="6" max="6" width="1.7109375" customWidth="1"/>
    <col min="7" max="7" width="1.85546875" customWidth="1"/>
    <col min="8" max="8" width="23.7109375" customWidth="1"/>
    <col min="9" max="9" width="32.28515625" customWidth="1"/>
    <col min="17" max="17" width="17" customWidth="1"/>
  </cols>
  <sheetData>
    <row r="2" spans="2:19">
      <c r="D2" s="93" t="s">
        <v>122</v>
      </c>
      <c r="E2" s="94">
        <v>3.472222222222222E-3</v>
      </c>
      <c r="H2" t="s">
        <v>124</v>
      </c>
    </row>
    <row r="4" spans="2:19">
      <c r="B4" s="38" t="s">
        <v>4</v>
      </c>
      <c r="C4" s="38" t="s">
        <v>2</v>
      </c>
      <c r="D4" s="38" t="s">
        <v>3</v>
      </c>
      <c r="E4" s="38" t="s">
        <v>107</v>
      </c>
      <c r="H4" s="47" t="s">
        <v>7</v>
      </c>
      <c r="I4" s="2" t="s">
        <v>53</v>
      </c>
      <c r="J4" s="48"/>
      <c r="K4" s="48"/>
      <c r="L4" s="48"/>
      <c r="M4" s="48"/>
      <c r="N4" s="48"/>
      <c r="O4" s="48"/>
      <c r="P4" s="48"/>
      <c r="Q4" s="48"/>
      <c r="R4" s="48"/>
      <c r="S4" s="48"/>
    </row>
    <row r="5" spans="2:19" ht="34.5" customHeight="1">
      <c r="B5" s="13" t="s">
        <v>21</v>
      </c>
      <c r="C5" s="7">
        <v>0.34861111111111115</v>
      </c>
      <c r="D5" s="7">
        <v>0.56874999999999998</v>
      </c>
      <c r="E5" s="12">
        <f>MROUND(D5-C5,E2)</f>
        <v>0.21875</v>
      </c>
      <c r="G5" s="1">
        <v>8</v>
      </c>
      <c r="H5" s="48" t="str">
        <f t="shared" ref="H5" ca="1" si="0">IF(_xlfn.ISFORMULA(E5),ADDRESS(ROW(E5),COLUMN(E5),4)&amp;": "&amp;_xlfn.FORMULATEXT(E5),"")</f>
        <v>E5: =MROUND(D5-C5,E2)</v>
      </c>
      <c r="I5" s="42" t="s">
        <v>123</v>
      </c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2:19" ht="30">
      <c r="I6" s="42" t="s">
        <v>120</v>
      </c>
      <c r="K6" s="48"/>
      <c r="L6" s="48"/>
      <c r="M6" s="48"/>
      <c r="N6" s="48"/>
      <c r="O6" s="48"/>
      <c r="P6" s="48"/>
      <c r="Q6" s="48"/>
      <c r="R6" s="48"/>
      <c r="S6" s="48"/>
    </row>
    <row r="7" spans="2:19">
      <c r="B7" s="1" t="s">
        <v>116</v>
      </c>
    </row>
    <row r="8" spans="2:19" ht="6" customHeight="1"/>
    <row r="9" spans="2:19">
      <c r="B9" s="38" t="s">
        <v>4</v>
      </c>
      <c r="C9" s="38" t="s">
        <v>125</v>
      </c>
      <c r="D9" s="38" t="s">
        <v>118</v>
      </c>
      <c r="E9" s="38" t="s">
        <v>107</v>
      </c>
      <c r="I9" s="2" t="s">
        <v>53</v>
      </c>
    </row>
    <row r="10" spans="2:19">
      <c r="B10" s="13" t="s">
        <v>117</v>
      </c>
      <c r="C10" s="91">
        <v>24.43</v>
      </c>
      <c r="D10" s="91">
        <v>0.25</v>
      </c>
      <c r="E10" s="90">
        <f>MROUND(C10,D10)</f>
        <v>24.5</v>
      </c>
      <c r="H10" s="48" t="str">
        <f t="shared" ref="H10" ca="1" si="1">IF(_xlfn.ISFORMULA(E10),ADDRESS(ROW(E10),COLUMN(E10),4)&amp;": "&amp;_xlfn.FORMULATEXT(E10),"")</f>
        <v>E10: =MROUND(C10,D10)</v>
      </c>
      <c r="I10" s="92" t="str">
        <f>" MROUND(Amount , "&amp;DOLLAR(D10)&amp;")"</f>
        <v xml:space="preserve"> MROUND(Amount , $0.25)</v>
      </c>
    </row>
    <row r="11" spans="2:19">
      <c r="B11" s="13" t="s">
        <v>119</v>
      </c>
      <c r="C11" s="91">
        <v>47</v>
      </c>
      <c r="D11" s="91">
        <v>5</v>
      </c>
      <c r="E11" s="90">
        <f>MROUND(C11,D11)</f>
        <v>45</v>
      </c>
      <c r="H11" s="48" t="str">
        <f t="shared" ref="H11" ca="1" si="2">IF(_xlfn.ISFORMULA(E11),ADDRESS(ROW(E11),COLUMN(E11),4)&amp;": "&amp;_xlfn.FORMULATEXT(E11),"")</f>
        <v>E11: =MROUND(C11,D11)</v>
      </c>
      <c r="I11" s="92" t="str">
        <f t="shared" ref="I11:I12" si="3">" MROUND(Amount , "&amp;DOLLAR(D11)&amp;")"</f>
        <v xml:space="preserve"> MROUND(Amount , $5.00)</v>
      </c>
    </row>
    <row r="12" spans="2:19">
      <c r="B12" s="13" t="s">
        <v>119</v>
      </c>
      <c r="C12" s="91">
        <v>48</v>
      </c>
      <c r="D12" s="91">
        <v>5</v>
      </c>
      <c r="E12" s="90">
        <f>MROUND(C12,D12)</f>
        <v>50</v>
      </c>
      <c r="H12" s="48" t="str">
        <f t="shared" ref="H12" ca="1" si="4">IF(_xlfn.ISFORMULA(E12),ADDRESS(ROW(E12),COLUMN(E12),4)&amp;": "&amp;_xlfn.FORMULATEXT(E12),"")</f>
        <v>E12: =MROUND(C12,D12)</v>
      </c>
      <c r="I12" s="92" t="str">
        <f t="shared" si="3"/>
        <v xml:space="preserve"> MROUND(Amount , $5.00)</v>
      </c>
    </row>
    <row r="28" spans="8:8">
      <c r="H28" t="str" cm="1">
        <f t="array" aca="1" ref="H28:H31" ca="1">_xlfn._xlws.FILTER("In cell "&amp;ADDRESS(ROW(E5:E12),COLUMN(E5:E12),4)&amp;", create the formula: "&amp;_xlfn.FORMULATEXT(E5:E12),NOT(ISERROR(_xlfn.FORMULATEXT(E5:E12))))</f>
        <v>In cell E5, create the formula: =MROUND(D5-C5,E2)</v>
      </c>
    </row>
    <row r="29" spans="8:8">
      <c r="H29" t="str">
        <f ca="1"/>
        <v>In cell E10, create the formula: =MROUND(C10,D10)</v>
      </c>
    </row>
    <row r="30" spans="8:8">
      <c r="H30" t="str">
        <f ca="1"/>
        <v>In cell E11, create the formula: =MROUND(C11,D11)</v>
      </c>
    </row>
    <row r="31" spans="8:8">
      <c r="H31" t="str">
        <f ca="1"/>
        <v>In cell E12, create the formula: =MROUND(C12,D12)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D334-DF8D-479E-B554-B4DAE650FC20}">
  <sheetPr>
    <tabColor theme="1"/>
  </sheetPr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D457-A54B-42B9-89CD-97143235C68F}">
  <sheetPr>
    <tabColor rgb="FF0000FF"/>
  </sheetPr>
  <dimension ref="B2:H14"/>
  <sheetViews>
    <sheetView zoomScale="145" zoomScaleNormal="145" workbookViewId="0"/>
  </sheetViews>
  <sheetFormatPr defaultColWidth="8.85546875" defaultRowHeight="15"/>
  <cols>
    <col min="1" max="1" width="2" customWidth="1"/>
    <col min="2" max="2" width="19.85546875" customWidth="1"/>
    <col min="3" max="3" width="14.28515625" customWidth="1"/>
    <col min="4" max="4" width="13.42578125" customWidth="1"/>
    <col min="5" max="5" width="11.28515625" bestFit="1" customWidth="1"/>
    <col min="6" max="6" width="13.42578125" customWidth="1"/>
    <col min="7" max="7" width="15" customWidth="1"/>
    <col min="8" max="8" width="10.28515625" bestFit="1" customWidth="1"/>
  </cols>
  <sheetData>
    <row r="2" spans="2:8">
      <c r="B2" t="s">
        <v>213</v>
      </c>
    </row>
    <row r="4" spans="2:8" ht="30">
      <c r="B4" s="22" t="s">
        <v>126</v>
      </c>
      <c r="C4" s="22" t="s">
        <v>127</v>
      </c>
      <c r="D4" s="22" t="s">
        <v>128</v>
      </c>
      <c r="E4" s="22" t="s">
        <v>171</v>
      </c>
      <c r="F4" s="22" t="s">
        <v>172</v>
      </c>
      <c r="G4" s="22" t="s">
        <v>173</v>
      </c>
    </row>
    <row r="5" spans="2:8">
      <c r="B5" s="3" t="s">
        <v>136</v>
      </c>
      <c r="C5" s="3">
        <v>2693</v>
      </c>
      <c r="D5" s="91">
        <v>227.66</v>
      </c>
      <c r="E5" s="28">
        <v>44172.5</v>
      </c>
      <c r="F5" s="99">
        <v>44254.5</v>
      </c>
      <c r="G5" s="68"/>
      <c r="H5" s="95"/>
    </row>
    <row r="6" spans="2:8">
      <c r="B6" s="3" t="s">
        <v>134</v>
      </c>
      <c r="C6" s="3">
        <v>2867</v>
      </c>
      <c r="D6" s="91">
        <v>759.31</v>
      </c>
      <c r="E6" s="28">
        <v>44186.5</v>
      </c>
      <c r="F6" s="99">
        <v>44194.5</v>
      </c>
      <c r="G6" s="68"/>
      <c r="H6" s="95"/>
    </row>
    <row r="7" spans="2:8">
      <c r="B7" s="3" t="s">
        <v>130</v>
      </c>
      <c r="C7" s="3">
        <v>3092</v>
      </c>
      <c r="D7" s="91">
        <v>303.89</v>
      </c>
      <c r="E7" s="28">
        <v>44189.5</v>
      </c>
      <c r="F7" s="99">
        <v>44394.5</v>
      </c>
      <c r="G7" s="68"/>
      <c r="H7" s="95"/>
    </row>
    <row r="8" spans="2:8">
      <c r="B8" s="3" t="s">
        <v>137</v>
      </c>
      <c r="C8" s="3">
        <v>3222</v>
      </c>
      <c r="D8" s="91">
        <v>459.95</v>
      </c>
      <c r="E8" s="28">
        <v>44195.5</v>
      </c>
      <c r="F8" s="99">
        <v>44359.5</v>
      </c>
      <c r="G8" s="68"/>
      <c r="H8" s="95"/>
    </row>
    <row r="9" spans="2:8">
      <c r="B9" s="3" t="s">
        <v>138</v>
      </c>
      <c r="C9" s="3">
        <v>3247</v>
      </c>
      <c r="D9" s="91">
        <v>574.95000000000005</v>
      </c>
      <c r="E9" s="28">
        <v>44211.5</v>
      </c>
      <c r="F9" s="99">
        <v>44384.5</v>
      </c>
      <c r="G9" s="68"/>
      <c r="H9" s="95"/>
    </row>
    <row r="10" spans="2:8">
      <c r="B10" s="3" t="s">
        <v>132</v>
      </c>
      <c r="C10" s="3">
        <v>3319</v>
      </c>
      <c r="D10" s="91">
        <v>315.25</v>
      </c>
      <c r="E10" s="28">
        <v>44238.5</v>
      </c>
      <c r="F10" s="99">
        <v>44340.5</v>
      </c>
      <c r="G10" s="68"/>
      <c r="H10" s="95"/>
    </row>
    <row r="11" spans="2:8">
      <c r="B11" s="3" t="s">
        <v>129</v>
      </c>
      <c r="C11" s="3">
        <v>3459</v>
      </c>
      <c r="D11" s="91">
        <v>181.82</v>
      </c>
      <c r="E11" s="28">
        <v>44243.5</v>
      </c>
      <c r="F11" s="99">
        <v>44256.5</v>
      </c>
      <c r="G11" s="68"/>
      <c r="H11" s="95"/>
    </row>
    <row r="12" spans="2:8">
      <c r="B12" s="3" t="s">
        <v>131</v>
      </c>
      <c r="C12" s="3">
        <v>3587</v>
      </c>
      <c r="D12" s="91">
        <v>177.74</v>
      </c>
      <c r="E12" s="28">
        <v>44246.5</v>
      </c>
      <c r="F12" s="99">
        <v>44492.5</v>
      </c>
      <c r="G12" s="68"/>
      <c r="H12" s="95"/>
    </row>
    <row r="13" spans="2:8">
      <c r="B13" s="3" t="s">
        <v>135</v>
      </c>
      <c r="C13" s="3">
        <v>3903</v>
      </c>
      <c r="D13" s="91">
        <v>581.59</v>
      </c>
      <c r="E13" s="28">
        <v>44269.5</v>
      </c>
      <c r="F13" s="99">
        <v>44321.5</v>
      </c>
      <c r="G13" s="68"/>
      <c r="H13" s="95"/>
    </row>
    <row r="14" spans="2:8">
      <c r="B14" s="3" t="s">
        <v>133</v>
      </c>
      <c r="C14" s="3">
        <v>3950</v>
      </c>
      <c r="D14" s="91">
        <v>761.62</v>
      </c>
      <c r="E14" s="28">
        <v>44271.5</v>
      </c>
      <c r="F14" s="99">
        <v>44449.5</v>
      </c>
      <c r="G14" s="68"/>
      <c r="H14" s="95"/>
    </row>
  </sheetData>
  <sortState xmlns:xlrd2="http://schemas.microsoft.com/office/spreadsheetml/2017/richdata2" ref="C5:C14">
    <sortCondition ref="C5"/>
  </sortState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24E2-065D-4AC4-999F-FE6B9211ED86}">
  <sheetPr>
    <tabColor rgb="FFFF0000"/>
  </sheetPr>
  <dimension ref="B2:K14"/>
  <sheetViews>
    <sheetView zoomScale="145" zoomScaleNormal="145" workbookViewId="0"/>
  </sheetViews>
  <sheetFormatPr defaultColWidth="8.85546875" defaultRowHeight="15"/>
  <cols>
    <col min="1" max="1" width="2" customWidth="1"/>
    <col min="2" max="2" width="19.85546875" customWidth="1"/>
    <col min="3" max="3" width="14.28515625" customWidth="1"/>
    <col min="4" max="4" width="13.42578125" customWidth="1"/>
    <col min="5" max="5" width="11.28515625" bestFit="1" customWidth="1"/>
    <col min="6" max="6" width="13.42578125" customWidth="1"/>
    <col min="7" max="7" width="15" customWidth="1"/>
    <col min="8" max="8" width="10.28515625" bestFit="1" customWidth="1"/>
    <col min="9" max="9" width="14.42578125" bestFit="1" customWidth="1"/>
  </cols>
  <sheetData>
    <row r="2" spans="2:11">
      <c r="B2" t="s">
        <v>213</v>
      </c>
    </row>
    <row r="4" spans="2:11" ht="30">
      <c r="B4" s="22" t="s">
        <v>126</v>
      </c>
      <c r="C4" s="22" t="s">
        <v>127</v>
      </c>
      <c r="D4" s="22" t="s">
        <v>128</v>
      </c>
      <c r="E4" s="22" t="s">
        <v>171</v>
      </c>
      <c r="F4" s="22" t="s">
        <v>172</v>
      </c>
      <c r="G4" s="22" t="s">
        <v>173</v>
      </c>
      <c r="I4" s="1" t="s">
        <v>7</v>
      </c>
      <c r="K4" s="1" t="s">
        <v>175</v>
      </c>
    </row>
    <row r="5" spans="2:11">
      <c r="B5" s="3" t="s">
        <v>136</v>
      </c>
      <c r="C5" s="3">
        <v>2693</v>
      </c>
      <c r="D5" s="91">
        <v>227.66</v>
      </c>
      <c r="E5" s="28">
        <v>44172.5</v>
      </c>
      <c r="F5" s="99">
        <v>44254.5</v>
      </c>
      <c r="G5" s="68" cm="1">
        <f t="array" ref="G5:G14">F5:F14-E5:E14</f>
        <v>82</v>
      </c>
      <c r="H5" s="95"/>
      <c r="I5" t="str">
        <f ca="1">_xlfn.FORMULATEXT(G5)</f>
        <v>=F5:F14-E5:E14</v>
      </c>
      <c r="K5" t="s">
        <v>176</v>
      </c>
    </row>
    <row r="6" spans="2:11">
      <c r="B6" s="3" t="s">
        <v>134</v>
      </c>
      <c r="C6" s="3">
        <v>2867</v>
      </c>
      <c r="D6" s="91">
        <v>759.31</v>
      </c>
      <c r="E6" s="28">
        <v>44186.5</v>
      </c>
      <c r="F6" s="99">
        <v>44194.5</v>
      </c>
      <c r="G6" s="68">
        <v>8</v>
      </c>
      <c r="H6" s="95"/>
      <c r="K6" t="s">
        <v>177</v>
      </c>
    </row>
    <row r="7" spans="2:11">
      <c r="B7" s="3" t="s">
        <v>130</v>
      </c>
      <c r="C7" s="3">
        <v>3092</v>
      </c>
      <c r="D7" s="91">
        <v>303.89</v>
      </c>
      <c r="E7" s="28">
        <v>44189.5</v>
      </c>
      <c r="F7" s="99">
        <v>44394.5</v>
      </c>
      <c r="G7" s="68">
        <v>205</v>
      </c>
      <c r="H7" s="95"/>
      <c r="K7" t="s">
        <v>178</v>
      </c>
    </row>
    <row r="8" spans="2:11">
      <c r="B8" s="3" t="s">
        <v>137</v>
      </c>
      <c r="C8" s="3">
        <v>3222</v>
      </c>
      <c r="D8" s="91">
        <v>459.95</v>
      </c>
      <c r="E8" s="28">
        <v>44195.5</v>
      </c>
      <c r="F8" s="99">
        <v>44359.5</v>
      </c>
      <c r="G8" s="68">
        <v>164</v>
      </c>
      <c r="H8" s="95"/>
      <c r="K8" t="s">
        <v>179</v>
      </c>
    </row>
    <row r="9" spans="2:11">
      <c r="B9" s="3" t="s">
        <v>138</v>
      </c>
      <c r="C9" s="3">
        <v>3247</v>
      </c>
      <c r="D9" s="91">
        <v>574.95000000000005</v>
      </c>
      <c r="E9" s="28">
        <v>44211.5</v>
      </c>
      <c r="F9" s="99">
        <v>44384.5</v>
      </c>
      <c r="G9" s="68">
        <v>173</v>
      </c>
      <c r="H9" s="95"/>
    </row>
    <row r="10" spans="2:11">
      <c r="B10" s="3" t="s">
        <v>132</v>
      </c>
      <c r="C10" s="3">
        <v>3319</v>
      </c>
      <c r="D10" s="91">
        <v>315.25</v>
      </c>
      <c r="E10" s="28">
        <v>44238.5</v>
      </c>
      <c r="F10" s="99">
        <v>44340.5</v>
      </c>
      <c r="G10" s="68">
        <v>102</v>
      </c>
      <c r="H10" s="95"/>
    </row>
    <row r="11" spans="2:11">
      <c r="B11" s="3" t="s">
        <v>129</v>
      </c>
      <c r="C11" s="3">
        <v>3459</v>
      </c>
      <c r="D11" s="91">
        <v>181.82</v>
      </c>
      <c r="E11" s="28">
        <v>44243.5</v>
      </c>
      <c r="F11" s="99">
        <v>44256.5</v>
      </c>
      <c r="G11" s="68">
        <v>13</v>
      </c>
      <c r="H11" s="95"/>
    </row>
    <row r="12" spans="2:11">
      <c r="B12" s="3" t="s">
        <v>131</v>
      </c>
      <c r="C12" s="3">
        <v>3587</v>
      </c>
      <c r="D12" s="91">
        <v>177.74</v>
      </c>
      <c r="E12" s="28">
        <v>44246.5</v>
      </c>
      <c r="F12" s="99">
        <v>44492.5</v>
      </c>
      <c r="G12" s="68">
        <v>246</v>
      </c>
      <c r="H12" s="95"/>
    </row>
    <row r="13" spans="2:11">
      <c r="B13" s="3" t="s">
        <v>135</v>
      </c>
      <c r="C13" s="3">
        <v>3903</v>
      </c>
      <c r="D13" s="91">
        <v>581.59</v>
      </c>
      <c r="E13" s="28">
        <v>44269.5</v>
      </c>
      <c r="F13" s="99">
        <v>44321.5</v>
      </c>
      <c r="G13" s="68">
        <v>52</v>
      </c>
      <c r="H13" s="95"/>
    </row>
    <row r="14" spans="2:11">
      <c r="B14" s="3" t="s">
        <v>133</v>
      </c>
      <c r="C14" s="3">
        <v>3950</v>
      </c>
      <c r="D14" s="91">
        <v>761.62</v>
      </c>
      <c r="E14" s="28">
        <v>44271.5</v>
      </c>
      <c r="F14" s="99">
        <v>44449.5</v>
      </c>
      <c r="G14" s="68">
        <v>178</v>
      </c>
      <c r="H14" s="95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F1EF-C69C-4CDA-8FA1-12EC4FC654CF}">
  <sheetPr>
    <tabColor rgb="FF0000FF"/>
  </sheetPr>
  <dimension ref="B2:E14"/>
  <sheetViews>
    <sheetView zoomScale="160" zoomScaleNormal="160" workbookViewId="0"/>
  </sheetViews>
  <sheetFormatPr defaultColWidth="8.85546875" defaultRowHeight="15"/>
  <cols>
    <col min="1" max="1" width="2.28515625" customWidth="1"/>
    <col min="2" max="2" width="25.140625" customWidth="1"/>
    <col min="3" max="4" width="13.7109375" customWidth="1"/>
    <col min="5" max="5" width="23.42578125" customWidth="1"/>
    <col min="7" max="7" width="17.42578125" bestFit="1" customWidth="1"/>
  </cols>
  <sheetData>
    <row r="2" spans="2:5">
      <c r="B2" t="s">
        <v>214</v>
      </c>
    </row>
    <row r="4" spans="2:5" ht="30">
      <c r="B4" s="22" t="s">
        <v>139</v>
      </c>
      <c r="C4" s="22" t="s">
        <v>140</v>
      </c>
      <c r="D4" s="22" t="s">
        <v>141</v>
      </c>
      <c r="E4" s="96" t="s">
        <v>174</v>
      </c>
    </row>
    <row r="5" spans="2:5">
      <c r="B5" s="3" t="s">
        <v>142</v>
      </c>
      <c r="C5" s="28">
        <v>43149</v>
      </c>
      <c r="D5" s="28">
        <v>43218</v>
      </c>
      <c r="E5" s="68"/>
    </row>
    <row r="6" spans="2:5">
      <c r="B6" s="3" t="s">
        <v>143</v>
      </c>
      <c r="C6" s="28">
        <v>43066</v>
      </c>
      <c r="D6" s="28">
        <v>43285</v>
      </c>
      <c r="E6" s="68"/>
    </row>
    <row r="7" spans="2:5">
      <c r="B7" s="3" t="s">
        <v>144</v>
      </c>
      <c r="C7" s="28">
        <v>43167</v>
      </c>
      <c r="D7" s="28">
        <v>43416</v>
      </c>
      <c r="E7" s="68"/>
    </row>
    <row r="8" spans="2:5">
      <c r="B8" s="3" t="s">
        <v>145</v>
      </c>
      <c r="C8" s="28">
        <v>43070</v>
      </c>
      <c r="D8" s="28">
        <v>43267</v>
      </c>
      <c r="E8" s="68"/>
    </row>
    <row r="9" spans="2:5">
      <c r="B9" s="3" t="s">
        <v>146</v>
      </c>
      <c r="C9" s="28">
        <v>43141</v>
      </c>
      <c r="D9" s="28">
        <v>43183</v>
      </c>
      <c r="E9" s="68"/>
    </row>
    <row r="10" spans="2:5">
      <c r="B10" s="3" t="s">
        <v>147</v>
      </c>
      <c r="C10" s="28">
        <v>43123</v>
      </c>
      <c r="D10" s="28">
        <v>43177</v>
      </c>
      <c r="E10" s="68"/>
    </row>
    <row r="11" spans="2:5">
      <c r="B11" s="3" t="s">
        <v>148</v>
      </c>
      <c r="C11" s="28">
        <v>43128</v>
      </c>
      <c r="D11" s="28">
        <v>43163</v>
      </c>
      <c r="E11" s="68"/>
    </row>
    <row r="12" spans="2:5">
      <c r="B12" s="3" t="s">
        <v>149</v>
      </c>
      <c r="C12" s="28">
        <v>43086</v>
      </c>
      <c r="D12" s="28">
        <v>43318</v>
      </c>
      <c r="E12" s="68"/>
    </row>
    <row r="13" spans="2:5">
      <c r="B13" s="3" t="s">
        <v>150</v>
      </c>
      <c r="C13" s="28">
        <v>43030</v>
      </c>
      <c r="D13" s="28">
        <v>43201</v>
      </c>
      <c r="E13" s="68"/>
    </row>
    <row r="14" spans="2:5">
      <c r="B14" s="3" t="s">
        <v>151</v>
      </c>
      <c r="C14" s="28">
        <v>43108</v>
      </c>
      <c r="D14" s="28">
        <v>43345</v>
      </c>
      <c r="E14" s="6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EBA4-3415-4B03-A299-E2EC156BABB8}">
  <sheetPr>
    <tabColor rgb="FFFF0000"/>
  </sheetPr>
  <dimension ref="B2:I14"/>
  <sheetViews>
    <sheetView zoomScale="160" zoomScaleNormal="160" workbookViewId="0"/>
  </sheetViews>
  <sheetFormatPr defaultColWidth="8.85546875" defaultRowHeight="15"/>
  <cols>
    <col min="1" max="1" width="2.28515625" customWidth="1"/>
    <col min="2" max="2" width="25.140625" customWidth="1"/>
    <col min="3" max="4" width="13.140625" customWidth="1"/>
    <col min="5" max="5" width="23.42578125" customWidth="1"/>
    <col min="7" max="7" width="17.42578125" bestFit="1" customWidth="1"/>
  </cols>
  <sheetData>
    <row r="2" spans="2:9">
      <c r="B2" t="s">
        <v>214</v>
      </c>
    </row>
    <row r="4" spans="2:9" ht="30">
      <c r="B4" s="22" t="s">
        <v>139</v>
      </c>
      <c r="C4" s="22" t="s">
        <v>140</v>
      </c>
      <c r="D4" s="22" t="s">
        <v>141</v>
      </c>
      <c r="E4" s="96" t="s">
        <v>174</v>
      </c>
      <c r="G4" s="1" t="s">
        <v>7</v>
      </c>
      <c r="I4" s="1" t="s">
        <v>175</v>
      </c>
    </row>
    <row r="5" spans="2:9">
      <c r="B5" s="3" t="s">
        <v>142</v>
      </c>
      <c r="C5" s="28">
        <v>43149</v>
      </c>
      <c r="D5" s="28">
        <v>43218</v>
      </c>
      <c r="E5" s="68" cm="1">
        <f t="array" ref="E5:E14">D5:D14-C5:C14+1</f>
        <v>70</v>
      </c>
      <c r="G5" t="str">
        <f ca="1">_xlfn.FORMULATEXT(E5)</f>
        <v>=D5:D14-C5:C14+1</v>
      </c>
      <c r="I5" t="s">
        <v>180</v>
      </c>
    </row>
    <row r="6" spans="2:9">
      <c r="B6" s="3" t="s">
        <v>143</v>
      </c>
      <c r="C6" s="28">
        <v>43066</v>
      </c>
      <c r="D6" s="28">
        <v>43285</v>
      </c>
      <c r="E6" s="68">
        <v>220</v>
      </c>
      <c r="I6" t="s">
        <v>181</v>
      </c>
    </row>
    <row r="7" spans="2:9">
      <c r="B7" s="3" t="s">
        <v>144</v>
      </c>
      <c r="C7" s="28">
        <v>43167</v>
      </c>
      <c r="D7" s="28">
        <v>43416</v>
      </c>
      <c r="E7" s="68">
        <v>250</v>
      </c>
      <c r="I7" t="s">
        <v>182</v>
      </c>
    </row>
    <row r="8" spans="2:9">
      <c r="B8" s="3" t="s">
        <v>145</v>
      </c>
      <c r="C8" s="28">
        <v>43070</v>
      </c>
      <c r="D8" s="28">
        <v>43267</v>
      </c>
      <c r="E8" s="68">
        <v>198</v>
      </c>
    </row>
    <row r="9" spans="2:9">
      <c r="B9" s="3" t="s">
        <v>146</v>
      </c>
      <c r="C9" s="28">
        <v>43141</v>
      </c>
      <c r="D9" s="28">
        <v>43183</v>
      </c>
      <c r="E9" s="68">
        <v>43</v>
      </c>
    </row>
    <row r="10" spans="2:9">
      <c r="B10" s="3" t="s">
        <v>147</v>
      </c>
      <c r="C10" s="28">
        <v>43123</v>
      </c>
      <c r="D10" s="28">
        <v>43177</v>
      </c>
      <c r="E10" s="68">
        <v>55</v>
      </c>
    </row>
    <row r="11" spans="2:9">
      <c r="B11" s="3" t="s">
        <v>148</v>
      </c>
      <c r="C11" s="28">
        <v>43128</v>
      </c>
      <c r="D11" s="28">
        <v>43163</v>
      </c>
      <c r="E11" s="68">
        <v>36</v>
      </c>
    </row>
    <row r="12" spans="2:9">
      <c r="B12" s="3" t="s">
        <v>149</v>
      </c>
      <c r="C12" s="28">
        <v>43086</v>
      </c>
      <c r="D12" s="28">
        <v>43318</v>
      </c>
      <c r="E12" s="68">
        <v>233</v>
      </c>
    </row>
    <row r="13" spans="2:9">
      <c r="B13" s="3" t="s">
        <v>150</v>
      </c>
      <c r="C13" s="28">
        <v>43030</v>
      </c>
      <c r="D13" s="28">
        <v>43201</v>
      </c>
      <c r="E13" s="68">
        <v>172</v>
      </c>
    </row>
    <row r="14" spans="2:9">
      <c r="B14" s="3" t="s">
        <v>151</v>
      </c>
      <c r="C14" s="28">
        <v>43108</v>
      </c>
      <c r="D14" s="28">
        <v>43345</v>
      </c>
      <c r="E14" s="68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DF2B-3EB8-461E-8BBD-96EE5A22B4BE}">
  <sheetPr>
    <tabColor rgb="FF0000FF"/>
  </sheetPr>
  <dimension ref="B2:F12"/>
  <sheetViews>
    <sheetView zoomScale="190" zoomScaleNormal="190" workbookViewId="0"/>
  </sheetViews>
  <sheetFormatPr defaultColWidth="8.85546875" defaultRowHeight="15"/>
  <cols>
    <col min="1" max="1" width="2.28515625" customWidth="1"/>
    <col min="2" max="2" width="8.140625" bestFit="1" customWidth="1"/>
    <col min="3" max="3" width="11.42578125" bestFit="1" customWidth="1"/>
    <col min="4" max="4" width="15.42578125" customWidth="1"/>
    <col min="6" max="6" width="15.42578125" bestFit="1" customWidth="1"/>
    <col min="7" max="7" width="12.85546875" customWidth="1"/>
    <col min="8" max="8" width="11.42578125" customWidth="1"/>
    <col min="9" max="9" width="11.7109375" customWidth="1"/>
  </cols>
  <sheetData>
    <row r="2" spans="2:6">
      <c r="B2" s="1" t="s">
        <v>215</v>
      </c>
      <c r="C2" t="s">
        <v>183</v>
      </c>
    </row>
    <row r="3" spans="2:6">
      <c r="C3" t="s">
        <v>198</v>
      </c>
    </row>
    <row r="5" spans="2:6">
      <c r="C5" s="15" t="s">
        <v>152</v>
      </c>
      <c r="D5" s="28">
        <v>44503</v>
      </c>
      <c r="F5" s="93" t="s">
        <v>9</v>
      </c>
    </row>
    <row r="6" spans="2:6">
      <c r="C6" s="15" t="s">
        <v>153</v>
      </c>
      <c r="D6" s="8"/>
      <c r="F6" s="3">
        <v>2</v>
      </c>
    </row>
    <row r="8" spans="2:6">
      <c r="B8" s="1" t="s">
        <v>216</v>
      </c>
      <c r="C8" t="s">
        <v>199</v>
      </c>
    </row>
    <row r="9" spans="2:6">
      <c r="C9" t="s">
        <v>200</v>
      </c>
    </row>
    <row r="11" spans="2:6">
      <c r="C11" s="15" t="s">
        <v>152</v>
      </c>
      <c r="D11" s="28">
        <v>44503</v>
      </c>
      <c r="F11" s="93" t="s">
        <v>9</v>
      </c>
    </row>
    <row r="12" spans="2:6">
      <c r="C12" s="15" t="s">
        <v>153</v>
      </c>
      <c r="D12" s="8"/>
      <c r="F12" s="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9FC7-CC41-4634-9BEA-971E089481A6}">
  <sheetPr>
    <tabColor rgb="FFFF0000"/>
  </sheetPr>
  <dimension ref="B2:Q14"/>
  <sheetViews>
    <sheetView zoomScale="160" zoomScaleNormal="160" workbookViewId="0"/>
  </sheetViews>
  <sheetFormatPr defaultColWidth="8.85546875" defaultRowHeight="15"/>
  <cols>
    <col min="1" max="1" width="2.28515625" customWidth="1"/>
    <col min="2" max="2" width="8.140625" bestFit="1" customWidth="1"/>
    <col min="3" max="3" width="11.42578125" bestFit="1" customWidth="1"/>
    <col min="4" max="4" width="15.42578125" customWidth="1"/>
    <col min="6" max="6" width="15.42578125" bestFit="1" customWidth="1"/>
    <col min="8" max="8" width="11.42578125" customWidth="1"/>
    <col min="9" max="9" width="11.7109375" customWidth="1"/>
  </cols>
  <sheetData>
    <row r="2" spans="2:17">
      <c r="B2" s="1" t="s">
        <v>215</v>
      </c>
      <c r="C2" t="s">
        <v>183</v>
      </c>
    </row>
    <row r="3" spans="2:17">
      <c r="C3" t="s">
        <v>198</v>
      </c>
    </row>
    <row r="5" spans="2:17">
      <c r="C5" s="15" t="s">
        <v>152</v>
      </c>
      <c r="D5" s="28">
        <v>44503</v>
      </c>
      <c r="F5" s="93" t="s">
        <v>9</v>
      </c>
      <c r="H5" s="1" t="s">
        <v>7</v>
      </c>
      <c r="J5" s="1" t="s">
        <v>175</v>
      </c>
    </row>
    <row r="6" spans="2:17">
      <c r="C6" s="15" t="s">
        <v>153</v>
      </c>
      <c r="D6" s="41">
        <f>EDATE(D5,F6)</f>
        <v>44564</v>
      </c>
      <c r="F6" s="3">
        <v>2</v>
      </c>
      <c r="H6" t="str">
        <f ca="1">_xlfn.FORMULATEXT(D6)</f>
        <v>=EDATE(D5,F6)</v>
      </c>
      <c r="J6" s="146" t="str">
        <f>C2&amp;" "&amp;C3</f>
        <v>Using one of Excel's Date Functions, calculate the Due Date if the invoice contract says that the amount is due on the same day, two month's ahead.</v>
      </c>
      <c r="K6" s="146"/>
      <c r="L6" s="146"/>
      <c r="M6" s="146"/>
      <c r="N6" s="146"/>
      <c r="O6" s="146"/>
      <c r="P6" s="146"/>
      <c r="Q6" s="146"/>
    </row>
    <row r="7" spans="2:17">
      <c r="J7" s="146"/>
      <c r="K7" s="146"/>
      <c r="L7" s="146"/>
      <c r="M7" s="146"/>
      <c r="N7" s="146"/>
      <c r="O7" s="146"/>
      <c r="P7" s="146"/>
      <c r="Q7" s="146"/>
    </row>
    <row r="8" spans="2:17">
      <c r="B8" s="1" t="s">
        <v>216</v>
      </c>
      <c r="C8" t="s">
        <v>199</v>
      </c>
      <c r="J8" s="146"/>
      <c r="K8" s="146"/>
      <c r="L8" s="146"/>
      <c r="M8" s="146"/>
      <c r="N8" s="146"/>
      <c r="O8" s="146"/>
      <c r="P8" s="146"/>
      <c r="Q8" s="146"/>
    </row>
    <row r="9" spans="2:17">
      <c r="C9" t="s">
        <v>200</v>
      </c>
    </row>
    <row r="11" spans="2:17">
      <c r="C11" s="15" t="s">
        <v>152</v>
      </c>
      <c r="D11" s="28">
        <v>44503</v>
      </c>
      <c r="F11" s="93" t="s">
        <v>9</v>
      </c>
      <c r="H11" s="1" t="s">
        <v>7</v>
      </c>
      <c r="J11" s="1" t="s">
        <v>175</v>
      </c>
    </row>
    <row r="12" spans="2:17">
      <c r="C12" s="15" t="s">
        <v>153</v>
      </c>
      <c r="D12" s="41">
        <f>EOMONTH(D11,F12)</f>
        <v>44530</v>
      </c>
      <c r="F12" s="3">
        <v>0</v>
      </c>
      <c r="H12" t="str">
        <f ca="1">_xlfn.FORMULATEXT(D12)</f>
        <v>=EOMONTH(D11,F12)</v>
      </c>
      <c r="J12" s="146" t="str">
        <f>C8&amp;" "&amp;C9</f>
        <v>Using one of Excel's Date Functions, calculate the Due Date if the invoice contract says that the amount is due at the end of the month.</v>
      </c>
      <c r="K12" s="146"/>
      <c r="L12" s="146"/>
      <c r="M12" s="146"/>
      <c r="N12" s="146"/>
      <c r="O12" s="146"/>
      <c r="P12" s="146"/>
      <c r="Q12" s="146"/>
    </row>
    <row r="13" spans="2:17">
      <c r="J13" s="146"/>
      <c r="K13" s="146"/>
      <c r="L13" s="146"/>
      <c r="M13" s="146"/>
      <c r="N13" s="146"/>
      <c r="O13" s="146"/>
      <c r="P13" s="146"/>
      <c r="Q13" s="146"/>
    </row>
    <row r="14" spans="2:17">
      <c r="J14" s="146"/>
      <c r="K14" s="146"/>
      <c r="L14" s="146"/>
      <c r="M14" s="146"/>
      <c r="N14" s="146"/>
      <c r="O14" s="146"/>
      <c r="P14" s="146"/>
      <c r="Q14" s="146"/>
    </row>
  </sheetData>
  <mergeCells count="2">
    <mergeCell ref="J6:Q8"/>
    <mergeCell ref="J12:Q1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C6F7-EF88-40F6-9564-2C4E148ED8D2}">
  <sheetPr>
    <tabColor rgb="FF0000FF"/>
  </sheetPr>
  <dimension ref="B2:I17"/>
  <sheetViews>
    <sheetView zoomScale="160" zoomScaleNormal="160" workbookViewId="0"/>
  </sheetViews>
  <sheetFormatPr defaultColWidth="8.85546875" defaultRowHeight="15"/>
  <cols>
    <col min="1" max="1" width="3.42578125" customWidth="1"/>
    <col min="2" max="2" width="16.140625" bestFit="1" customWidth="1"/>
    <col min="3" max="5" width="9.7109375" customWidth="1"/>
    <col min="6" max="6" width="13.85546875" bestFit="1" customWidth="1"/>
    <col min="7" max="7" width="9.42578125" bestFit="1" customWidth="1"/>
    <col min="8" max="8" width="10.140625" bestFit="1" customWidth="1"/>
    <col min="9" max="9" width="9.28515625" bestFit="1" customWidth="1"/>
    <col min="11" max="11" width="19.42578125" bestFit="1" customWidth="1"/>
    <col min="12" max="12" width="21.85546875" bestFit="1" customWidth="1"/>
    <col min="13" max="13" width="18.140625" bestFit="1" customWidth="1"/>
    <col min="14" max="14" width="9.28515625" bestFit="1" customWidth="1"/>
  </cols>
  <sheetData>
    <row r="2" spans="2:9">
      <c r="B2" t="s">
        <v>217</v>
      </c>
    </row>
    <row r="4" spans="2:9">
      <c r="H4" s="93" t="s">
        <v>154</v>
      </c>
    </row>
    <row r="5" spans="2:9">
      <c r="H5" s="3">
        <v>7.6499999999999999E-2</v>
      </c>
    </row>
    <row r="7" spans="2:9">
      <c r="B7" s="38" t="s">
        <v>81</v>
      </c>
      <c r="C7" s="38" t="s">
        <v>155</v>
      </c>
      <c r="D7" s="38" t="s">
        <v>156</v>
      </c>
      <c r="E7" s="38" t="s">
        <v>157</v>
      </c>
      <c r="F7" s="38" t="s">
        <v>28</v>
      </c>
      <c r="G7" s="38" t="s">
        <v>158</v>
      </c>
      <c r="H7" s="38" t="s">
        <v>159</v>
      </c>
      <c r="I7" s="38" t="s">
        <v>160</v>
      </c>
    </row>
    <row r="8" spans="2:9">
      <c r="B8" s="3" t="s">
        <v>161</v>
      </c>
      <c r="C8" s="97">
        <v>24.94</v>
      </c>
      <c r="D8" s="14">
        <v>0.33333333333333331</v>
      </c>
      <c r="E8" s="14">
        <v>0.64583333333333337</v>
      </c>
      <c r="F8" s="8"/>
      <c r="G8" s="8"/>
      <c r="H8" s="8"/>
      <c r="I8" s="8"/>
    </row>
    <row r="9" spans="2:9">
      <c r="B9" s="3" t="s">
        <v>162</v>
      </c>
      <c r="C9" s="97">
        <v>18.14</v>
      </c>
      <c r="D9" s="14">
        <v>0.375</v>
      </c>
      <c r="E9" s="14">
        <v>0.60416666666666674</v>
      </c>
      <c r="F9" s="8"/>
      <c r="G9" s="8"/>
      <c r="H9" s="8"/>
      <c r="I9" s="8"/>
    </row>
    <row r="10" spans="2:9">
      <c r="B10" s="3" t="s">
        <v>163</v>
      </c>
      <c r="C10" s="97">
        <v>17.940000000000001</v>
      </c>
      <c r="D10" s="14">
        <v>0.3125</v>
      </c>
      <c r="E10" s="14">
        <v>0.62500000000000011</v>
      </c>
      <c r="F10" s="8"/>
      <c r="G10" s="8"/>
      <c r="H10" s="8"/>
      <c r="I10" s="8"/>
    </row>
    <row r="11" spans="2:9">
      <c r="B11" s="3" t="s">
        <v>164</v>
      </c>
      <c r="C11" s="97">
        <v>26.7</v>
      </c>
      <c r="D11" s="14">
        <v>0.33333333333333331</v>
      </c>
      <c r="E11" s="14">
        <v>0.5625</v>
      </c>
      <c r="F11" s="8"/>
      <c r="G11" s="8"/>
      <c r="H11" s="8"/>
      <c r="I11" s="8"/>
    </row>
    <row r="12" spans="2:9">
      <c r="B12" s="3" t="s">
        <v>165</v>
      </c>
      <c r="C12" s="97">
        <v>24.3</v>
      </c>
      <c r="D12" s="14">
        <v>0.375</v>
      </c>
      <c r="E12" s="14">
        <v>0.60416666666666674</v>
      </c>
      <c r="F12" s="8"/>
      <c r="G12" s="8"/>
      <c r="H12" s="8"/>
      <c r="I12" s="8"/>
    </row>
    <row r="13" spans="2:9">
      <c r="B13" s="3" t="s">
        <v>166</v>
      </c>
      <c r="C13" s="97">
        <v>22.85</v>
      </c>
      <c r="D13" s="14">
        <v>0.33333333333333331</v>
      </c>
      <c r="E13" s="14">
        <v>0.75</v>
      </c>
      <c r="F13" s="8"/>
      <c r="G13" s="8"/>
      <c r="H13" s="8"/>
      <c r="I13" s="8"/>
    </row>
    <row r="14" spans="2:9">
      <c r="B14" s="3" t="s">
        <v>167</v>
      </c>
      <c r="C14" s="97">
        <v>26.98</v>
      </c>
      <c r="D14" s="14">
        <v>0.27083333333333331</v>
      </c>
      <c r="E14" s="14">
        <v>0.47916666666666663</v>
      </c>
      <c r="F14" s="8"/>
      <c r="G14" s="8"/>
      <c r="H14" s="8"/>
      <c r="I14" s="8"/>
    </row>
    <row r="15" spans="2:9">
      <c r="B15" s="3" t="s">
        <v>168</v>
      </c>
      <c r="C15" s="97">
        <v>17.71</v>
      </c>
      <c r="D15" s="14">
        <v>0.33333333333333331</v>
      </c>
      <c r="E15" s="14">
        <v>0.54166666666666663</v>
      </c>
      <c r="F15" s="8"/>
      <c r="G15" s="8"/>
      <c r="H15" s="8"/>
      <c r="I15" s="8"/>
    </row>
    <row r="16" spans="2:9">
      <c r="B16" s="3" t="s">
        <v>169</v>
      </c>
      <c r="C16" s="97">
        <v>20.12</v>
      </c>
      <c r="D16" s="14">
        <v>0.29166666666666669</v>
      </c>
      <c r="E16" s="14">
        <v>0.68750000000000011</v>
      </c>
      <c r="F16" s="8"/>
      <c r="G16" s="8"/>
      <c r="H16" s="8"/>
      <c r="I16" s="8"/>
    </row>
    <row r="17" spans="2:9">
      <c r="B17" s="3" t="s">
        <v>170</v>
      </c>
      <c r="C17" s="97">
        <v>23.69</v>
      </c>
      <c r="D17" s="14">
        <v>0.33333333333333331</v>
      </c>
      <c r="E17" s="14">
        <v>0.625</v>
      </c>
      <c r="F17" s="8"/>
      <c r="G17" s="8"/>
      <c r="H17" s="8"/>
      <c r="I17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3419-B84E-46F3-8EAD-FA77060F6201}">
  <sheetPr>
    <tabColor rgb="FFFF0000"/>
  </sheetPr>
  <dimension ref="B2:K17"/>
  <sheetViews>
    <sheetView zoomScale="160" zoomScaleNormal="160" workbookViewId="0"/>
  </sheetViews>
  <sheetFormatPr defaultColWidth="8.85546875" defaultRowHeight="15"/>
  <cols>
    <col min="1" max="1" width="2.42578125" customWidth="1"/>
    <col min="2" max="2" width="16.140625" bestFit="1" customWidth="1"/>
    <col min="3" max="3" width="7.28515625" bestFit="1" customWidth="1"/>
    <col min="4" max="4" width="8" bestFit="1" customWidth="1"/>
    <col min="6" max="6" width="13.85546875" bestFit="1" customWidth="1"/>
    <col min="7" max="7" width="9.42578125" bestFit="1" customWidth="1"/>
    <col min="8" max="8" width="10.140625" bestFit="1" customWidth="1"/>
    <col min="9" max="9" width="9.28515625" bestFit="1" customWidth="1"/>
    <col min="11" max="11" width="19.42578125" bestFit="1" customWidth="1"/>
    <col min="12" max="12" width="21.85546875" bestFit="1" customWidth="1"/>
    <col min="13" max="13" width="18.140625" bestFit="1" customWidth="1"/>
    <col min="14" max="14" width="9.28515625" bestFit="1" customWidth="1"/>
  </cols>
  <sheetData>
    <row r="2" spans="2:11">
      <c r="B2" t="s">
        <v>217</v>
      </c>
    </row>
    <row r="4" spans="2:11">
      <c r="H4" s="93" t="s">
        <v>154</v>
      </c>
    </row>
    <row r="5" spans="2:11">
      <c r="H5" s="3">
        <v>7.6499999999999999E-2</v>
      </c>
    </row>
    <row r="7" spans="2:11">
      <c r="B7" s="38" t="s">
        <v>81</v>
      </c>
      <c r="C7" s="38" t="s">
        <v>155</v>
      </c>
      <c r="D7" s="38" t="s">
        <v>156</v>
      </c>
      <c r="E7" s="38" t="s">
        <v>157</v>
      </c>
      <c r="F7" s="38" t="s">
        <v>28</v>
      </c>
      <c r="G7" s="38" t="s">
        <v>158</v>
      </c>
      <c r="H7" s="38" t="s">
        <v>159</v>
      </c>
      <c r="I7" s="38" t="s">
        <v>160</v>
      </c>
      <c r="K7" s="1" t="s">
        <v>76</v>
      </c>
    </row>
    <row r="8" spans="2:11">
      <c r="B8" s="3" t="s">
        <v>161</v>
      </c>
      <c r="C8" s="97">
        <v>24.94</v>
      </c>
      <c r="D8" s="14">
        <v>0.33333333333333331</v>
      </c>
      <c r="E8" s="14">
        <v>0.64583333333333337</v>
      </c>
      <c r="F8" s="68" cm="1">
        <f t="array" ref="F8:F17">(E8:E17-D8:D17)*24</f>
        <v>7.5000000000000018</v>
      </c>
      <c r="G8" s="98" cm="1">
        <f t="array" ref="G8:G17">ROUND(_xlfn.ANCHORARRAY(F8)*C8:C17,2)</f>
        <v>187.05</v>
      </c>
      <c r="H8" s="98" cm="1">
        <f t="array" ref="H8:H17">ROUND(_xlfn.ANCHORARRAY(G8)*H5,2)</f>
        <v>14.31</v>
      </c>
      <c r="I8" s="98" cm="1">
        <f t="array" ref="I8:I17">_xlfn.ANCHORARRAY(G8)-_xlfn.ANCHORARRAY(H8)</f>
        <v>172.74</v>
      </c>
      <c r="K8" t="str" cm="1">
        <f t="array" aca="1" ref="K8:K11" ca="1">TRANSPOSE(F7:I7&amp;" Formula in Cell "&amp;ADDRESS(ROW(F8:I8),COLUMN(F8:I8),4)&amp;": "&amp;_xlfn.FORMULATEXT(F8:I8))</f>
        <v>Hours Worked Formula in Cell F8: =(E8:E17-D8:D17)*24</v>
      </c>
    </row>
    <row r="9" spans="2:11">
      <c r="B9" s="3" t="s">
        <v>162</v>
      </c>
      <c r="C9" s="97">
        <v>18.14</v>
      </c>
      <c r="D9" s="14">
        <v>0.375</v>
      </c>
      <c r="E9" s="14">
        <v>0.60416666666666674</v>
      </c>
      <c r="F9" s="68">
        <v>5.5000000000000018</v>
      </c>
      <c r="G9" s="98">
        <v>99.77</v>
      </c>
      <c r="H9" s="98">
        <v>7.63</v>
      </c>
      <c r="I9" s="98">
        <v>92.14</v>
      </c>
      <c r="K9" t="str">
        <f ca="1"/>
        <v>Gross Pay Formula in Cell G8: =ROUND(F8#*C8:C17,2)</v>
      </c>
    </row>
    <row r="10" spans="2:11">
      <c r="B10" s="3" t="s">
        <v>163</v>
      </c>
      <c r="C10" s="97">
        <v>17.940000000000001</v>
      </c>
      <c r="D10" s="14">
        <v>0.3125</v>
      </c>
      <c r="E10" s="14">
        <v>0.62500000000000011</v>
      </c>
      <c r="F10" s="68">
        <v>7.5000000000000027</v>
      </c>
      <c r="G10" s="98">
        <v>134.55000000000001</v>
      </c>
      <c r="H10" s="98">
        <v>10.29</v>
      </c>
      <c r="I10" s="98">
        <v>124.26000000000002</v>
      </c>
      <c r="K10" t="str">
        <f ca="1"/>
        <v>Deduction Formula in Cell H8: =ROUND(G8#*H5,2)</v>
      </c>
    </row>
    <row r="11" spans="2:11">
      <c r="B11" s="3" t="s">
        <v>164</v>
      </c>
      <c r="C11" s="97">
        <v>26.7</v>
      </c>
      <c r="D11" s="14">
        <v>0.33333333333333331</v>
      </c>
      <c r="E11" s="14">
        <v>0.5625</v>
      </c>
      <c r="F11" s="68">
        <v>5.5</v>
      </c>
      <c r="G11" s="98">
        <v>146.85</v>
      </c>
      <c r="H11" s="98">
        <v>11.23</v>
      </c>
      <c r="I11" s="98">
        <v>135.62</v>
      </c>
      <c r="K11" t="str">
        <f ca="1"/>
        <v>Day's Pay Formula in Cell I8: =G8#-H8#</v>
      </c>
    </row>
    <row r="12" spans="2:11">
      <c r="B12" s="3" t="s">
        <v>165</v>
      </c>
      <c r="C12" s="97">
        <v>24.3</v>
      </c>
      <c r="D12" s="14">
        <v>0.375</v>
      </c>
      <c r="E12" s="14">
        <v>0.60416666666666674</v>
      </c>
      <c r="F12" s="68">
        <v>5.5000000000000018</v>
      </c>
      <c r="G12" s="98">
        <v>133.65</v>
      </c>
      <c r="H12" s="98">
        <v>10.220000000000001</v>
      </c>
      <c r="I12" s="98">
        <v>123.43</v>
      </c>
    </row>
    <row r="13" spans="2:11">
      <c r="B13" s="3" t="s">
        <v>166</v>
      </c>
      <c r="C13" s="97">
        <v>22.85</v>
      </c>
      <c r="D13" s="14">
        <v>0.33333333333333331</v>
      </c>
      <c r="E13" s="14">
        <v>0.75</v>
      </c>
      <c r="F13" s="68">
        <v>10</v>
      </c>
      <c r="G13" s="98">
        <v>228.5</v>
      </c>
      <c r="H13" s="98">
        <v>17.48</v>
      </c>
      <c r="I13" s="98">
        <v>211.02</v>
      </c>
    </row>
    <row r="14" spans="2:11">
      <c r="B14" s="3" t="s">
        <v>167</v>
      </c>
      <c r="C14" s="97">
        <v>26.98</v>
      </c>
      <c r="D14" s="14">
        <v>0.27083333333333331</v>
      </c>
      <c r="E14" s="14">
        <v>0.47916666666666663</v>
      </c>
      <c r="F14" s="68">
        <v>5</v>
      </c>
      <c r="G14" s="98">
        <v>134.9</v>
      </c>
      <c r="H14" s="98">
        <v>10.32</v>
      </c>
      <c r="I14" s="98">
        <v>124.58000000000001</v>
      </c>
    </row>
    <row r="15" spans="2:11">
      <c r="B15" s="3" t="s">
        <v>168</v>
      </c>
      <c r="C15" s="97">
        <v>17.71</v>
      </c>
      <c r="D15" s="14">
        <v>0.33333333333333331</v>
      </c>
      <c r="E15" s="14">
        <v>0.54166666666666663</v>
      </c>
      <c r="F15" s="68">
        <v>5</v>
      </c>
      <c r="G15" s="98">
        <v>88.55</v>
      </c>
      <c r="H15" s="98">
        <v>6.77</v>
      </c>
      <c r="I15" s="98">
        <v>81.78</v>
      </c>
    </row>
    <row r="16" spans="2:11">
      <c r="B16" s="3" t="s">
        <v>169</v>
      </c>
      <c r="C16" s="97">
        <v>20.12</v>
      </c>
      <c r="D16" s="14">
        <v>0.29166666666666669</v>
      </c>
      <c r="E16" s="14">
        <v>0.68750000000000011</v>
      </c>
      <c r="F16" s="68">
        <v>9.5000000000000018</v>
      </c>
      <c r="G16" s="98">
        <v>191.14</v>
      </c>
      <c r="H16" s="98">
        <v>14.62</v>
      </c>
      <c r="I16" s="98">
        <v>176.51999999999998</v>
      </c>
    </row>
    <row r="17" spans="2:9">
      <c r="B17" s="3" t="s">
        <v>170</v>
      </c>
      <c r="C17" s="97">
        <v>23.69</v>
      </c>
      <c r="D17" s="14">
        <v>0.33333333333333331</v>
      </c>
      <c r="E17" s="14">
        <v>0.625</v>
      </c>
      <c r="F17" s="68">
        <v>7</v>
      </c>
      <c r="G17" s="98">
        <v>165.83</v>
      </c>
      <c r="H17" s="98">
        <v>12.69</v>
      </c>
      <c r="I17" s="98">
        <v>153.14000000000001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8EF6-9A9D-4196-8547-77A6F89C017B}">
  <sheetPr>
    <tabColor rgb="FF0000FF"/>
  </sheetPr>
  <dimension ref="B2:P23"/>
  <sheetViews>
    <sheetView zoomScale="145" zoomScaleNormal="145" workbookViewId="0"/>
  </sheetViews>
  <sheetFormatPr defaultColWidth="9.140625" defaultRowHeight="15"/>
  <cols>
    <col min="1" max="1" width="1.42578125" style="100" customWidth="1"/>
    <col min="2" max="2" width="15.28515625" style="100" customWidth="1"/>
    <col min="3" max="3" width="10.28515625" style="100" customWidth="1"/>
    <col min="4" max="5" width="14" style="100" customWidth="1"/>
    <col min="6" max="6" width="13.42578125" style="100" customWidth="1"/>
    <col min="7" max="8" width="10" style="100" customWidth="1"/>
    <col min="9" max="9" width="3.140625" customWidth="1"/>
    <col min="10" max="10" width="78.42578125" customWidth="1"/>
    <col min="11" max="11" width="3.140625" customWidth="1"/>
    <col min="12" max="12" width="12.140625" bestFit="1" customWidth="1"/>
    <col min="13" max="16" width="8.85546875" customWidth="1"/>
    <col min="17" max="16384" width="9.140625" style="100"/>
  </cols>
  <sheetData>
    <row r="2" spans="2:8">
      <c r="B2" t="s">
        <v>219</v>
      </c>
      <c r="C2"/>
      <c r="D2"/>
      <c r="E2"/>
      <c r="F2"/>
      <c r="G2"/>
      <c r="H2"/>
    </row>
    <row r="3" spans="2:8">
      <c r="B3" t="s">
        <v>218</v>
      </c>
      <c r="C3"/>
      <c r="D3"/>
      <c r="E3"/>
      <c r="F3"/>
      <c r="G3"/>
      <c r="H3"/>
    </row>
    <row r="5" spans="2:8">
      <c r="D5" s="109" t="s">
        <v>197</v>
      </c>
      <c r="E5" s="108"/>
      <c r="F5" s="107">
        <v>3.472222222222222E-3</v>
      </c>
    </row>
    <row r="7" spans="2:8" ht="30">
      <c r="B7" s="106" t="s">
        <v>81</v>
      </c>
      <c r="C7" s="106" t="s">
        <v>196</v>
      </c>
      <c r="D7" s="106" t="s">
        <v>156</v>
      </c>
      <c r="E7" s="106" t="s">
        <v>157</v>
      </c>
      <c r="F7" s="106" t="str">
        <f>"Time rounded to "&amp;TEXT(F5,"hh:mm")&amp;" min"</f>
        <v>Time rounded to 00:05 min</v>
      </c>
      <c r="G7" s="106" t="s">
        <v>195</v>
      </c>
      <c r="H7" s="106" t="s">
        <v>158</v>
      </c>
    </row>
    <row r="8" spans="2:8">
      <c r="B8" s="101" t="s">
        <v>193</v>
      </c>
      <c r="C8" s="105">
        <v>38.340000000000003</v>
      </c>
      <c r="D8" s="101">
        <v>0.87638888888888888</v>
      </c>
      <c r="E8" s="101">
        <v>1.2666666666666666</v>
      </c>
      <c r="F8" s="104"/>
      <c r="G8" s="102"/>
      <c r="H8" s="102"/>
    </row>
    <row r="9" spans="2:8">
      <c r="B9" s="101" t="s">
        <v>192</v>
      </c>
      <c r="C9" s="105">
        <v>28.59</v>
      </c>
      <c r="D9" s="101">
        <v>0.35486111111111113</v>
      </c>
      <c r="E9" s="101">
        <v>0.57708333333333339</v>
      </c>
      <c r="F9" s="104"/>
      <c r="G9" s="102"/>
      <c r="H9" s="102"/>
    </row>
    <row r="10" spans="2:8">
      <c r="B10" s="101" t="s">
        <v>191</v>
      </c>
      <c r="C10" s="105">
        <v>39.700000000000003</v>
      </c>
      <c r="D10" s="101">
        <v>0.69930555555555562</v>
      </c>
      <c r="E10" s="101">
        <v>0.8979166666666667</v>
      </c>
      <c r="F10" s="104"/>
      <c r="G10" s="102"/>
      <c r="H10" s="102"/>
    </row>
    <row r="11" spans="2:8">
      <c r="B11" s="101" t="s">
        <v>190</v>
      </c>
      <c r="C11" s="105">
        <v>31.73</v>
      </c>
      <c r="D11" s="101">
        <v>0.89236111111111116</v>
      </c>
      <c r="E11" s="101">
        <v>1.2125000000000001</v>
      </c>
      <c r="F11" s="104"/>
      <c r="G11" s="102"/>
      <c r="H11" s="102"/>
    </row>
    <row r="12" spans="2:8">
      <c r="B12" s="101" t="s">
        <v>189</v>
      </c>
      <c r="C12" s="105">
        <v>34.76</v>
      </c>
      <c r="D12" s="101">
        <v>0.79861111111111116</v>
      </c>
      <c r="E12" s="101">
        <v>1.1680555555555556</v>
      </c>
      <c r="F12" s="104"/>
      <c r="G12" s="102"/>
      <c r="H12" s="102"/>
    </row>
    <row r="13" spans="2:8">
      <c r="B13" s="101" t="s">
        <v>188</v>
      </c>
      <c r="C13" s="105">
        <v>39.630000000000003</v>
      </c>
      <c r="D13" s="101">
        <v>0.59027777777777779</v>
      </c>
      <c r="E13" s="101">
        <v>0.77638888888888891</v>
      </c>
      <c r="F13" s="104"/>
      <c r="G13" s="102"/>
      <c r="H13" s="102"/>
    </row>
    <row r="14" spans="2:8">
      <c r="B14" s="101" t="s">
        <v>187</v>
      </c>
      <c r="C14" s="105">
        <v>32.4</v>
      </c>
      <c r="D14" s="101">
        <v>0.86111111111111116</v>
      </c>
      <c r="E14" s="101">
        <v>1.1909722222222223</v>
      </c>
      <c r="F14" s="104"/>
      <c r="G14" s="102"/>
      <c r="H14" s="102"/>
    </row>
    <row r="15" spans="2:8">
      <c r="B15" s="101" t="s">
        <v>186</v>
      </c>
      <c r="C15" s="105">
        <v>34.549999999999997</v>
      </c>
      <c r="D15" s="101">
        <v>0.79166666666666674</v>
      </c>
      <c r="E15" s="101">
        <v>1.0104166666666667</v>
      </c>
      <c r="F15" s="104"/>
      <c r="G15" s="102"/>
      <c r="H15" s="102"/>
    </row>
    <row r="16" spans="2:8">
      <c r="B16" s="101" t="s">
        <v>185</v>
      </c>
      <c r="C16" s="105">
        <v>29.6</v>
      </c>
      <c r="D16" s="101">
        <v>0.49513888888888891</v>
      </c>
      <c r="E16" s="101">
        <v>0.85833333333333339</v>
      </c>
      <c r="F16" s="104"/>
      <c r="G16" s="102"/>
      <c r="H16" s="102"/>
    </row>
    <row r="17" spans="2:8">
      <c r="B17" s="101" t="s">
        <v>184</v>
      </c>
      <c r="C17" s="105">
        <v>35.5</v>
      </c>
      <c r="D17" s="101">
        <v>0.44097222222222227</v>
      </c>
      <c r="E17" s="101">
        <v>0.77083333333333337</v>
      </c>
      <c r="F17" s="104"/>
      <c r="G17" s="102"/>
      <c r="H17" s="102"/>
    </row>
    <row r="19" spans="2:8">
      <c r="F19"/>
      <c r="G19"/>
      <c r="H19"/>
    </row>
    <row r="20" spans="2:8">
      <c r="F20"/>
      <c r="G20"/>
      <c r="H20"/>
    </row>
    <row r="21" spans="2:8">
      <c r="F21"/>
      <c r="G21"/>
      <c r="H21"/>
    </row>
    <row r="22" spans="2:8">
      <c r="F22"/>
      <c r="G22"/>
      <c r="H22"/>
    </row>
    <row r="23" spans="2:8">
      <c r="F23"/>
      <c r="G23"/>
      <c r="H2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AD36-E5EA-48A2-9E9B-AEBCBB0F9278}">
  <sheetPr>
    <tabColor rgb="FFFF0000"/>
  </sheetPr>
  <dimension ref="B2:N23"/>
  <sheetViews>
    <sheetView zoomScaleNormal="100" workbookViewId="0"/>
  </sheetViews>
  <sheetFormatPr defaultColWidth="9.140625" defaultRowHeight="15"/>
  <cols>
    <col min="1" max="1" width="2.140625" style="100" customWidth="1"/>
    <col min="2" max="2" width="18" style="100" bestFit="1" customWidth="1"/>
    <col min="3" max="5" width="15" style="100" customWidth="1"/>
    <col min="6" max="6" width="18.42578125" style="100" bestFit="1" customWidth="1"/>
    <col min="7" max="8" width="17.42578125" style="100" bestFit="1" customWidth="1"/>
    <col min="9" max="9" width="3.140625" style="100" customWidth="1"/>
    <col min="10" max="10" width="78.42578125" style="100" customWidth="1"/>
    <col min="11" max="11" width="3.140625" style="100" customWidth="1"/>
    <col min="12" max="12" width="12.140625" style="100" bestFit="1" customWidth="1"/>
    <col min="13" max="16384" width="9.140625" style="100"/>
  </cols>
  <sheetData>
    <row r="2" spans="2:14">
      <c r="B2" t="s">
        <v>219</v>
      </c>
      <c r="C2"/>
      <c r="D2"/>
      <c r="E2"/>
      <c r="F2"/>
      <c r="G2"/>
      <c r="H2"/>
    </row>
    <row r="3" spans="2:14">
      <c r="B3" t="s">
        <v>218</v>
      </c>
      <c r="C3"/>
      <c r="D3"/>
      <c r="E3"/>
      <c r="F3"/>
      <c r="G3"/>
      <c r="H3"/>
    </row>
    <row r="5" spans="2:14">
      <c r="E5" s="109" t="s">
        <v>197</v>
      </c>
      <c r="F5" s="107">
        <v>3.472222222222222E-3</v>
      </c>
    </row>
    <row r="7" spans="2:14" ht="30">
      <c r="B7" s="106" t="s">
        <v>81</v>
      </c>
      <c r="C7" s="106" t="s">
        <v>196</v>
      </c>
      <c r="D7" s="106" t="s">
        <v>156</v>
      </c>
      <c r="E7" s="106" t="s">
        <v>157</v>
      </c>
      <c r="F7" s="106" t="str">
        <f>"Time rounded to "&amp;TEXT(F5,"hh:mm")&amp;" min"</f>
        <v>Time rounded to 00:05 min</v>
      </c>
      <c r="G7" s="106" t="s">
        <v>195</v>
      </c>
      <c r="H7" s="106" t="s">
        <v>158</v>
      </c>
      <c r="J7" s="1" t="s">
        <v>76</v>
      </c>
      <c r="L7" s="106" t="s">
        <v>194</v>
      </c>
      <c r="N7" s="1" t="s">
        <v>76</v>
      </c>
    </row>
    <row r="8" spans="2:14">
      <c r="B8" s="101" t="s">
        <v>193</v>
      </c>
      <c r="C8" s="105">
        <v>38.340000000000003</v>
      </c>
      <c r="D8" s="101">
        <v>0.87638888888888888</v>
      </c>
      <c r="E8" s="101">
        <v>1.2666666666666666</v>
      </c>
      <c r="F8" s="104" cm="1">
        <f t="array" ref="F8:F17">MROUND(MOD(E8:E17-D8:D17,1),F5)</f>
        <v>0.38888888888888884</v>
      </c>
      <c r="G8" s="102" cm="1">
        <f t="array" ref="G8:G17">_xlfn.ANCHORARRAY(F8)*24</f>
        <v>9.3333333333333321</v>
      </c>
      <c r="H8" s="102" cm="1">
        <f t="array" ref="H8:H17">ROUND(_xlfn.ANCHORARRAY(G8)*C8:C17,2)</f>
        <v>357.84</v>
      </c>
      <c r="I8" s="103"/>
      <c r="J8" t="str" cm="1">
        <f t="array" aca="1" ref="J8:J10" ca="1">TRANSPOSE(F7:H7&amp;" Formula in Cell "&amp;ADDRESS(ROW(F8:H8),COLUMN(F8:H8),4)&amp;": "&amp;_xlfn.FORMULATEXT(F8:H8))</f>
        <v>Time rounded to 00:05 min Formula in Cell F8: =MROUND(MOD(E8:E17-D8:D17,1),F5)</v>
      </c>
      <c r="K8" s="103"/>
      <c r="L8" s="102" cm="1">
        <f t="array" ref="L8:L17">ROUND(MROUND(MOD(E8:E17-D8:D17,1),F5)*24*C8:C17,2)</f>
        <v>357.84</v>
      </c>
      <c r="N8" s="100" t="str">
        <f ca="1">_xlfn.FORMULATEXT(L8)</f>
        <v>=ROUND(MROUND(MOD(E8:E17-D8:D17,1),F5)*24*C8:C17,2)</v>
      </c>
    </row>
    <row r="9" spans="2:14">
      <c r="B9" s="101" t="s">
        <v>192</v>
      </c>
      <c r="C9" s="105">
        <v>28.59</v>
      </c>
      <c r="D9" s="101">
        <v>0.35486111111111113</v>
      </c>
      <c r="E9" s="101">
        <v>0.57708333333333339</v>
      </c>
      <c r="F9" s="104">
        <v>0.22222222222222221</v>
      </c>
      <c r="G9" s="102">
        <v>5.333333333333333</v>
      </c>
      <c r="H9" s="102">
        <v>152.47999999999999</v>
      </c>
      <c r="I9" s="103"/>
      <c r="J9" t="str">
        <f ca="1"/>
        <v>Time in Hours Formula in Cell G8: =F8#*24</v>
      </c>
      <c r="K9" s="103"/>
      <c r="L9" s="102">
        <v>152.47999999999999</v>
      </c>
    </row>
    <row r="10" spans="2:14">
      <c r="B10" s="101" t="s">
        <v>191</v>
      </c>
      <c r="C10" s="105">
        <v>39.700000000000003</v>
      </c>
      <c r="D10" s="101">
        <v>0.69930555555555562</v>
      </c>
      <c r="E10" s="101">
        <v>0.8979166666666667</v>
      </c>
      <c r="F10" s="104">
        <v>0.19791666666666666</v>
      </c>
      <c r="G10" s="102">
        <v>4.75</v>
      </c>
      <c r="H10" s="102">
        <v>188.58</v>
      </c>
      <c r="I10" s="103"/>
      <c r="J10" t="str">
        <f ca="1"/>
        <v>Gross Pay Formula in Cell H8: =ROUND(G8#*C8:C17,2)</v>
      </c>
      <c r="K10" s="103"/>
      <c r="L10" s="102">
        <v>188.58</v>
      </c>
    </row>
    <row r="11" spans="2:14">
      <c r="B11" s="101" t="s">
        <v>190</v>
      </c>
      <c r="C11" s="105">
        <v>31.73</v>
      </c>
      <c r="D11" s="101">
        <v>0.89236111111111116</v>
      </c>
      <c r="E11" s="101">
        <v>1.2125000000000001</v>
      </c>
      <c r="F11" s="104">
        <v>0.31944444444444442</v>
      </c>
      <c r="G11" s="102">
        <v>7.6666666666666661</v>
      </c>
      <c r="H11" s="102">
        <v>243.26</v>
      </c>
      <c r="I11" s="103"/>
      <c r="J11"/>
      <c r="K11" s="103"/>
      <c r="L11" s="102">
        <v>243.26</v>
      </c>
    </row>
    <row r="12" spans="2:14">
      <c r="B12" s="101" t="s">
        <v>189</v>
      </c>
      <c r="C12" s="105">
        <v>34.76</v>
      </c>
      <c r="D12" s="101">
        <v>0.79861111111111116</v>
      </c>
      <c r="E12" s="101">
        <v>1.1680555555555556</v>
      </c>
      <c r="F12" s="104">
        <v>0.36805555555555552</v>
      </c>
      <c r="G12" s="102">
        <v>8.8333333333333321</v>
      </c>
      <c r="H12" s="102">
        <v>307.05</v>
      </c>
      <c r="I12" s="103"/>
      <c r="J12" s="103"/>
      <c r="K12" s="103"/>
      <c r="L12" s="102">
        <v>307.05</v>
      </c>
    </row>
    <row r="13" spans="2:14">
      <c r="B13" s="101" t="s">
        <v>188</v>
      </c>
      <c r="C13" s="105">
        <v>39.630000000000003</v>
      </c>
      <c r="D13" s="101">
        <v>0.59027777777777779</v>
      </c>
      <c r="E13" s="101">
        <v>0.77638888888888891</v>
      </c>
      <c r="F13" s="104">
        <v>0.1875</v>
      </c>
      <c r="G13" s="102">
        <v>4.5</v>
      </c>
      <c r="H13" s="102">
        <v>178.34</v>
      </c>
      <c r="I13" s="103"/>
      <c r="J13" s="103"/>
      <c r="K13" s="103"/>
      <c r="L13" s="102">
        <v>178.34</v>
      </c>
    </row>
    <row r="14" spans="2:14">
      <c r="B14" s="101" t="s">
        <v>187</v>
      </c>
      <c r="C14" s="105">
        <v>32.4</v>
      </c>
      <c r="D14" s="101">
        <v>0.86111111111111116</v>
      </c>
      <c r="E14" s="101">
        <v>1.1909722222222223</v>
      </c>
      <c r="F14" s="104">
        <v>0.3298611111111111</v>
      </c>
      <c r="G14" s="102">
        <v>7.9166666666666661</v>
      </c>
      <c r="H14" s="102">
        <v>256.5</v>
      </c>
      <c r="I14" s="103"/>
      <c r="J14" s="103"/>
      <c r="K14" s="103"/>
      <c r="L14" s="102">
        <v>256.5</v>
      </c>
    </row>
    <row r="15" spans="2:14">
      <c r="B15" s="101" t="s">
        <v>186</v>
      </c>
      <c r="C15" s="105">
        <v>34.549999999999997</v>
      </c>
      <c r="D15" s="101">
        <v>0.79166666666666674</v>
      </c>
      <c r="E15" s="101">
        <v>1.0104166666666667</v>
      </c>
      <c r="F15" s="104">
        <v>0.21875</v>
      </c>
      <c r="G15" s="102">
        <v>5.25</v>
      </c>
      <c r="H15" s="102">
        <v>181.39</v>
      </c>
      <c r="I15" s="103"/>
      <c r="J15" s="103"/>
      <c r="K15" s="103"/>
      <c r="L15" s="102">
        <v>181.39</v>
      </c>
    </row>
    <row r="16" spans="2:14">
      <c r="B16" s="101" t="s">
        <v>185</v>
      </c>
      <c r="C16" s="105">
        <v>29.6</v>
      </c>
      <c r="D16" s="101">
        <v>0.49513888888888891</v>
      </c>
      <c r="E16" s="101">
        <v>0.85833333333333339</v>
      </c>
      <c r="F16" s="104">
        <v>0.36458333333333331</v>
      </c>
      <c r="G16" s="102">
        <v>8.75</v>
      </c>
      <c r="H16" s="102">
        <v>259</v>
      </c>
      <c r="I16" s="103"/>
      <c r="J16" s="103"/>
      <c r="K16" s="103"/>
      <c r="L16" s="102">
        <v>259</v>
      </c>
    </row>
    <row r="17" spans="2:14">
      <c r="B17" s="101" t="s">
        <v>184</v>
      </c>
      <c r="C17" s="105">
        <v>35.5</v>
      </c>
      <c r="D17" s="101">
        <v>0.44097222222222227</v>
      </c>
      <c r="E17" s="101">
        <v>0.77083333333333337</v>
      </c>
      <c r="F17" s="104">
        <v>0.3298611111111111</v>
      </c>
      <c r="G17" s="102">
        <v>7.9166666666666661</v>
      </c>
      <c r="H17" s="102">
        <v>281.04000000000002</v>
      </c>
      <c r="I17" s="103"/>
      <c r="J17" s="103"/>
      <c r="K17" s="103"/>
      <c r="L17" s="102">
        <v>281.04000000000002</v>
      </c>
    </row>
    <row r="19" spans="2:14">
      <c r="F19"/>
      <c r="G19"/>
      <c r="H19"/>
      <c r="I19"/>
      <c r="J19"/>
      <c r="K19"/>
      <c r="L19"/>
      <c r="M19"/>
      <c r="N19"/>
    </row>
    <row r="20" spans="2:14">
      <c r="F20"/>
      <c r="G20"/>
      <c r="H20"/>
      <c r="I20"/>
      <c r="J20"/>
      <c r="K20"/>
      <c r="L20"/>
      <c r="M20"/>
      <c r="N20"/>
    </row>
    <row r="21" spans="2:14">
      <c r="F21"/>
      <c r="G21"/>
      <c r="H21"/>
      <c r="I21"/>
      <c r="J21"/>
      <c r="K21"/>
      <c r="L21"/>
      <c r="M21"/>
      <c r="N21"/>
    </row>
    <row r="22" spans="2:14">
      <c r="F22"/>
      <c r="G22"/>
      <c r="H22"/>
      <c r="I22"/>
      <c r="J22"/>
      <c r="K22"/>
      <c r="L22"/>
      <c r="M22"/>
      <c r="N22"/>
    </row>
    <row r="23" spans="2:14">
      <c r="F23"/>
      <c r="G23"/>
      <c r="H23"/>
      <c r="I23"/>
      <c r="J23"/>
      <c r="K23"/>
      <c r="L23"/>
      <c r="M23"/>
      <c r="N2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3BA2-0D91-481E-9BB1-5DE101B1CBF4}">
  <sheetPr>
    <tabColor rgb="FF0000FF"/>
  </sheetPr>
  <dimension ref="B2:S17"/>
  <sheetViews>
    <sheetView zoomScale="145" zoomScaleNormal="145" workbookViewId="0"/>
  </sheetViews>
  <sheetFormatPr defaultColWidth="8.85546875" defaultRowHeight="15"/>
  <cols>
    <col min="1" max="1" width="3.42578125" customWidth="1"/>
  </cols>
  <sheetData>
    <row r="2" spans="2:19" ht="15.75" thickBot="1">
      <c r="B2" s="110" t="s">
        <v>201</v>
      </c>
    </row>
    <row r="3" spans="2:19" ht="35.25" customHeight="1" thickBot="1">
      <c r="B3" s="147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9"/>
    </row>
    <row r="4" spans="2:19" ht="15.75" thickBot="1">
      <c r="B4" s="110" t="s">
        <v>202</v>
      </c>
    </row>
    <row r="5" spans="2:19" ht="35.25" customHeight="1" thickBot="1">
      <c r="B5" s="147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9"/>
    </row>
    <row r="6" spans="2:19" ht="15.75" thickBot="1">
      <c r="B6" s="110" t="s">
        <v>203</v>
      </c>
    </row>
    <row r="7" spans="2:19" ht="35.25" customHeight="1" thickBot="1"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9"/>
    </row>
    <row r="8" spans="2:19" ht="15.75" thickBot="1">
      <c r="B8" s="110" t="s">
        <v>204</v>
      </c>
    </row>
    <row r="9" spans="2:19" ht="35.25" customHeight="1" thickBot="1">
      <c r="B9" s="147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9"/>
    </row>
    <row r="10" spans="2:19" ht="15.75" thickBot="1">
      <c r="B10" s="110" t="s">
        <v>205</v>
      </c>
    </row>
    <row r="11" spans="2:19" ht="35.25" customHeight="1" thickBot="1">
      <c r="B11" s="147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9"/>
    </row>
    <row r="17" spans="2:2">
      <c r="B17" s="111"/>
    </row>
  </sheetData>
  <mergeCells count="5">
    <mergeCell ref="B3:S3"/>
    <mergeCell ref="B5:S5"/>
    <mergeCell ref="B7:S7"/>
    <mergeCell ref="B9:S9"/>
    <mergeCell ref="B11:S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CAE7-C65F-4624-84A6-7EC5BAFE99C2}">
  <sheetPr>
    <tabColor rgb="FFFF0000"/>
  </sheetPr>
  <dimension ref="B2:S17"/>
  <sheetViews>
    <sheetView zoomScale="145" zoomScaleNormal="145" workbookViewId="0"/>
  </sheetViews>
  <sheetFormatPr defaultColWidth="8.85546875" defaultRowHeight="15"/>
  <cols>
    <col min="1" max="1" width="3.42578125" customWidth="1"/>
  </cols>
  <sheetData>
    <row r="2" spans="2:19" ht="15.75" thickBot="1">
      <c r="B2" s="110" t="s">
        <v>201</v>
      </c>
    </row>
    <row r="3" spans="2:19" ht="35.25" customHeight="1" thickBot="1">
      <c r="B3" s="147" t="s">
        <v>206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9"/>
    </row>
    <row r="4" spans="2:19" ht="15.75" thickBot="1">
      <c r="B4" s="110" t="s">
        <v>202</v>
      </c>
    </row>
    <row r="5" spans="2:19" ht="35.25" customHeight="1" thickBot="1">
      <c r="B5" s="147" t="s">
        <v>208</v>
      </c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9"/>
    </row>
    <row r="6" spans="2:19" ht="15.75" thickBot="1">
      <c r="B6" s="110" t="s">
        <v>203</v>
      </c>
    </row>
    <row r="7" spans="2:19" ht="35.25" customHeight="1" thickBot="1">
      <c r="B7" s="147" t="s">
        <v>207</v>
      </c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9"/>
    </row>
    <row r="8" spans="2:19" ht="15.75" thickBot="1">
      <c r="B8" s="110" t="s">
        <v>204</v>
      </c>
    </row>
    <row r="9" spans="2:19" ht="35.25" customHeight="1" thickBot="1">
      <c r="B9" s="147" t="s">
        <v>209</v>
      </c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9"/>
    </row>
    <row r="10" spans="2:19" ht="15.75" thickBot="1">
      <c r="B10" s="110" t="s">
        <v>205</v>
      </c>
    </row>
    <row r="11" spans="2:19" ht="35.25" customHeight="1" thickBot="1">
      <c r="B11" s="147" t="s">
        <v>210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9"/>
    </row>
    <row r="17" spans="2:2">
      <c r="B17" s="111"/>
    </row>
  </sheetData>
  <mergeCells count="5">
    <mergeCell ref="B3:S3"/>
    <mergeCell ref="B5:S5"/>
    <mergeCell ref="B7:S7"/>
    <mergeCell ref="B9:S9"/>
    <mergeCell ref="B11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Ch11(1)</vt:lpstr>
      <vt:lpstr>Ch11(2-13)</vt:lpstr>
      <vt:lpstr>Ch11(2-13an)</vt:lpstr>
      <vt:lpstr>Ch11(7)</vt:lpstr>
      <vt:lpstr>Ch11(14)</vt:lpstr>
      <vt:lpstr>Ch11(15)</vt:lpstr>
      <vt:lpstr>Ch11(15an)</vt:lpstr>
      <vt:lpstr>Ch11(16-18)</vt:lpstr>
      <vt:lpstr>Ch11(16-18an)</vt:lpstr>
      <vt:lpstr>Ch11(19)</vt:lpstr>
      <vt:lpstr>Ch11(19an)</vt:lpstr>
      <vt:lpstr>Ch11(20-21)</vt:lpstr>
      <vt:lpstr>Ch11(20-21an)</vt:lpstr>
      <vt:lpstr>Ch11(22)</vt:lpstr>
      <vt:lpstr>Ch11(22an)</vt:lpstr>
      <vt:lpstr>Ch11(23-33)</vt:lpstr>
      <vt:lpstr>Ch11(23-33an)</vt:lpstr>
      <vt:lpstr>Ch11(34)</vt:lpstr>
      <vt:lpstr>Ch11(34an)</vt:lpstr>
      <vt:lpstr>Ch11(35)</vt:lpstr>
      <vt:lpstr>Ch11(35an)</vt:lpstr>
      <vt:lpstr>Ch11(36-38)</vt:lpstr>
      <vt:lpstr>Ch11(36-38an)</vt:lpstr>
      <vt:lpstr>Ch11(39)</vt:lpstr>
      <vt:lpstr>Ch11(39an)</vt:lpstr>
      <vt:lpstr>Ch11(40)</vt:lpstr>
      <vt:lpstr>Ch11(40an)</vt:lpstr>
      <vt:lpstr>Practice Problems ==&gt;</vt:lpstr>
      <vt:lpstr>PPCh11(1)</vt:lpstr>
      <vt:lpstr>PPCh11(1an)</vt:lpstr>
      <vt:lpstr>PPCh11(2)</vt:lpstr>
      <vt:lpstr>PPCh11(2an)</vt:lpstr>
      <vt:lpstr>PPCh11(3)</vt:lpstr>
      <vt:lpstr>PPCh11(3an)</vt:lpstr>
      <vt:lpstr>PPCh11(4)</vt:lpstr>
      <vt:lpstr>PPCh11(4an)</vt:lpstr>
      <vt:lpstr>PPCh11(5)</vt:lpstr>
      <vt:lpstr>PPCh11(5an)</vt:lpstr>
      <vt:lpstr>PPCh11(6)</vt:lpstr>
      <vt:lpstr>PPCh11(6an)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2015-06-05T18:17:20Z</dcterms:created>
  <dcterms:modified xsi:type="dcterms:W3CDTF">2022-02-22T19:46:27Z</dcterms:modified>
</cp:coreProperties>
</file>