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2"/>
  <workbookPr codeName="ThisWorkbook"/>
  <mc:AlternateContent xmlns:mc="http://schemas.openxmlformats.org/markup-compatibility/2006">
    <mc:Choice Requires="x15">
      <x15ac:absPath xmlns:x15ac="http://schemas.microsoft.com/office/spreadsheetml/2010/11/ac" url="F:\00VideoClassStorage\00000AllExcelBook\MikeGirvinTheOnlyAppThatMattersFinalBookFirstEdit\TheOnlyAppThatMatter\Ch12\"/>
    </mc:Choice>
  </mc:AlternateContent>
  <xr:revisionPtr revIDLastSave="0" documentId="13_ncr:1_{DECE3E45-788C-4552-A54D-966B142CD63A}" xr6:coauthVersionLast="47" xr6:coauthVersionMax="47" xr10:uidLastSave="{00000000-0000-0000-0000-000000000000}"/>
  <bookViews>
    <workbookView xWindow="-120" yWindow="-120" windowWidth="29040" windowHeight="15840" tabRatio="649" xr2:uid="{00000000-000D-0000-FFFF-FFFF00000000}"/>
  </bookViews>
  <sheets>
    <sheet name="Types" sheetId="12" r:id="rId1"/>
    <sheet name="Elements" sheetId="1" r:id="rId2"/>
    <sheet name="Ch12(1)" sheetId="16" r:id="rId3"/>
    <sheet name="Ch12(1an)" sheetId="52" r:id="rId4"/>
    <sheet name="Ch12(2)" sheetId="17" r:id="rId5"/>
    <sheet name="Ch12(2an)" sheetId="53" r:id="rId6"/>
    <sheet name="Ch12(3)" sheetId="18" r:id="rId7"/>
    <sheet name="Ch12(3an)" sheetId="54" r:id="rId8"/>
    <sheet name="Ch12(4-5)" sheetId="13" r:id="rId9"/>
    <sheet name="Ch12(4-5an)" sheetId="55" r:id="rId10"/>
    <sheet name="Ch12(6)" sheetId="15" r:id="rId11"/>
    <sheet name="Ch12(6an)" sheetId="57" r:id="rId12"/>
    <sheet name="Ch12(7)" sheetId="14" r:id="rId13"/>
    <sheet name="Ch12(7an)" sheetId="58" r:id="rId14"/>
    <sheet name="Ch12(8-9)" sheetId="20" r:id="rId15"/>
    <sheet name="Ch12(8-9an)" sheetId="59" r:id="rId16"/>
    <sheet name="Ch12(10-12)" sheetId="22" r:id="rId17"/>
    <sheet name="Ch12(10-12an)" sheetId="60" r:id="rId18"/>
    <sheet name="Ch12(11)" sheetId="23" r:id="rId19"/>
    <sheet name="Ch12(13-16)" sheetId="25" r:id="rId20"/>
    <sheet name="Ch12(13-16an)" sheetId="61" r:id="rId21"/>
    <sheet name="Ch12(17)" sheetId="35" r:id="rId22"/>
    <sheet name="Ch12(17an)" sheetId="62" r:id="rId23"/>
    <sheet name="Ch12(18-19)" sheetId="28" r:id="rId24"/>
    <sheet name="Ch12(18-19an)" sheetId="63" r:id="rId25"/>
    <sheet name="Ch12(20-21)" sheetId="29" r:id="rId26"/>
    <sheet name="Ch12(20-21an)" sheetId="64" r:id="rId27"/>
    <sheet name="Ch12(22-24)" sheetId="31" r:id="rId28"/>
    <sheet name="Ch12(22-24an)" sheetId="65" r:id="rId29"/>
    <sheet name="Ch12(25)" sheetId="33" r:id="rId30"/>
    <sheet name="Ch12(25an)" sheetId="66" r:id="rId31"/>
    <sheet name="Ch12(26-27)" sheetId="37" r:id="rId32"/>
    <sheet name="Ch12(26-27an)" sheetId="67" r:id="rId33"/>
    <sheet name="Ch12(28-30)" sheetId="27" r:id="rId34"/>
    <sheet name="Ch12(28-30an)" sheetId="68" r:id="rId35"/>
    <sheet name="Ch12(31-33)" sheetId="41" r:id="rId36"/>
    <sheet name="Ch12(31-33an)" sheetId="69" r:id="rId37"/>
    <sheet name="Ch12(34-35)" sheetId="39" r:id="rId38"/>
    <sheet name="Ch12(34-35an)" sheetId="70" r:id="rId39"/>
    <sheet name="LookupTable" sheetId="40" r:id="rId40"/>
    <sheet name="Ch12(36-37)" sheetId="43" r:id="rId41"/>
    <sheet name="Ch12(36-37an)" sheetId="71" r:id="rId42"/>
    <sheet name="Ch12(38)" sheetId="44" r:id="rId43"/>
    <sheet name="Ch12(38an)" sheetId="72" r:id="rId44"/>
    <sheet name="Ch12(39)" sheetId="46" r:id="rId45"/>
    <sheet name="Ch12(39an)" sheetId="73" r:id="rId46"/>
    <sheet name="Ch12(40)" sheetId="47" r:id="rId47"/>
    <sheet name="Ch12(40an)" sheetId="74" r:id="rId48"/>
    <sheet name="Ch12(41)" sheetId="75" r:id="rId49"/>
    <sheet name="Ch12(42)" sheetId="11" r:id="rId50"/>
    <sheet name="Ch12(42an)" sheetId="76" r:id="rId51"/>
    <sheet name="Jan" sheetId="7" r:id="rId52"/>
    <sheet name="Feb" sheetId="8" r:id="rId53"/>
    <sheet name="Mar" sheetId="9" r:id="rId54"/>
    <sheet name="Apr" sheetId="10" r:id="rId55"/>
    <sheet name="Ch12(43)" sheetId="97" r:id="rId56"/>
    <sheet name="Ch12(44)" sheetId="98" r:id="rId57"/>
    <sheet name="Ch12(44an)" sheetId="99" r:id="rId58"/>
    <sheet name="Practice Problems ==&gt;" sheetId="48" r:id="rId59"/>
    <sheet name="PPCh12(1)" sheetId="49" r:id="rId60"/>
    <sheet name="PPCh12(1an)" sheetId="79" r:id="rId61"/>
    <sheet name="PPCh12(2)" sheetId="6" r:id="rId62"/>
    <sheet name="PPCh12(2an)" sheetId="80" r:id="rId63"/>
    <sheet name="PPCh12(3)" sheetId="5" r:id="rId64"/>
    <sheet name="PPCh12(3an)" sheetId="84" r:id="rId65"/>
    <sheet name="PPCh12(4)" sheetId="81" r:id="rId66"/>
    <sheet name="PPCh12(4an)" sheetId="85" r:id="rId67"/>
    <sheet name="PPCh12(5)" sheetId="82" r:id="rId68"/>
    <sheet name="PPCh12(5an)" sheetId="86" r:id="rId69"/>
    <sheet name="PPCh12(6)" sheetId="87" r:id="rId70"/>
    <sheet name="PPCh12(6an)" sheetId="88" r:id="rId71"/>
    <sheet name="PPCh12(7)" sheetId="89" r:id="rId72"/>
    <sheet name="PPCh12(7an)" sheetId="90" r:id="rId73"/>
    <sheet name="PPCh12(8)" sheetId="91" r:id="rId74"/>
    <sheet name="PPCh12(8an)" sheetId="92" r:id="rId75"/>
    <sheet name="PPCh12(9)" sheetId="93" r:id="rId76"/>
    <sheet name="PPCh12(9an)" sheetId="94" r:id="rId77"/>
    <sheet name="PPCh12(10)" sheetId="50" r:id="rId78"/>
    <sheet name="PPCh12(10an)" sheetId="95" r:id="rId79"/>
  </sheets>
  <definedNames>
    <definedName name="CallRepCondition">'Ch12(28-30an)'!$G$9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99" l="1"/>
  <c r="G8" i="99" a="1"/>
  <c r="G8" i="99" s="1"/>
  <c r="F8" i="99" a="1"/>
  <c r="F8" i="99" s="1"/>
  <c r="E8" i="99" a="1"/>
  <c r="E8" i="99" s="1"/>
  <c r="B18" i="98"/>
  <c r="P20" i="97" a="1"/>
  <c r="P20" i="97"/>
  <c r="P27" i="97"/>
  <c r="F10" i="63" a="1"/>
  <c r="F10" i="63" s="1"/>
  <c r="G10" i="63" a="1"/>
  <c r="G10" i="63" s="1"/>
  <c r="F14" i="63"/>
  <c r="B19" i="99"/>
  <c r="B19" i="98"/>
  <c r="F38" i="95" l="1" a="1"/>
  <c r="F38" i="95" s="1"/>
  <c r="F47" i="95" s="1"/>
  <c r="F38" i="50" a="1"/>
  <c r="F38" i="50" s="1"/>
  <c r="F47" i="50" s="1"/>
  <c r="G12" i="69" a="1"/>
  <c r="G12" i="69" s="1"/>
  <c r="G11" i="94"/>
  <c r="I10" i="94"/>
  <c r="M3" i="94"/>
  <c r="M3" i="94" a="1"/>
  <c r="M3" i="93" a="1"/>
  <c r="M3" i="93" s="1"/>
  <c r="I10" i="93"/>
  <c r="G11" i="92"/>
  <c r="J10" i="92"/>
  <c r="J10" i="91"/>
  <c r="C20" i="90"/>
  <c r="C19" i="90"/>
  <c r="C18" i="90"/>
  <c r="C17" i="90"/>
  <c r="C16" i="90"/>
  <c r="C15" i="90"/>
  <c r="C14" i="90"/>
  <c r="C13" i="90"/>
  <c r="C12" i="90"/>
  <c r="C11" i="90"/>
  <c r="C10" i="90"/>
  <c r="C9" i="90"/>
  <c r="J8" i="90"/>
  <c r="F8" i="90" a="1"/>
  <c r="H9" i="90" s="1" a="1"/>
  <c r="H9" i="90" s="1"/>
  <c r="J8" i="89"/>
  <c r="C19" i="89"/>
  <c r="C18" i="89"/>
  <c r="C17" i="89"/>
  <c r="F8" i="89" a="1"/>
  <c r="C9" i="89"/>
  <c r="C10" i="89"/>
  <c r="C11" i="89"/>
  <c r="C12" i="89"/>
  <c r="C13" i="89"/>
  <c r="C14" i="89"/>
  <c r="C15" i="89"/>
  <c r="C16" i="89"/>
  <c r="C20" i="89"/>
  <c r="G14" i="88"/>
  <c r="G15" i="88"/>
  <c r="G16" i="88"/>
  <c r="G13" i="88"/>
  <c r="G12" i="88"/>
  <c r="I11" i="88"/>
  <c r="I11" i="87"/>
  <c r="G12" i="87"/>
  <c r="I11" i="94"/>
  <c r="I12" i="88"/>
  <c r="J11" i="92"/>
  <c r="J9" i="90"/>
  <c r="F8" i="90" l="1"/>
  <c r="F9" i="90" s="1" a="1"/>
  <c r="F9" i="90" s="1"/>
  <c r="G9" i="90" a="1"/>
  <c r="G9" i="90" s="1"/>
  <c r="F8" i="89"/>
  <c r="D8" i="53" l="1"/>
  <c r="D9" i="52"/>
  <c r="D11" i="70"/>
  <c r="G15" i="68" a="1"/>
  <c r="G15" i="68" s="1"/>
  <c r="AN2" i="68" a="1"/>
  <c r="AN2" i="68" s="1"/>
  <c r="J20" i="86" l="1"/>
  <c r="I6" i="86"/>
  <c r="E4" i="86" a="1"/>
  <c r="E4" i="86" s="1"/>
  <c r="I6" i="82"/>
  <c r="E23" i="85"/>
  <c r="E23" i="85" a="1"/>
  <c r="I6" i="85"/>
  <c r="E4" i="85" a="1"/>
  <c r="E4" i="85" s="1"/>
  <c r="E27" i="85" s="1"/>
  <c r="I6" i="81"/>
  <c r="I6" i="5"/>
  <c r="I6" i="84"/>
  <c r="I7" i="5"/>
  <c r="F7" i="6"/>
  <c r="F7" i="80"/>
  <c r="J7" i="49"/>
  <c r="C4" i="84"/>
  <c r="D8" i="80" a="1"/>
  <c r="D8" i="80" s="1"/>
  <c r="G21" i="79"/>
  <c r="H21" i="79"/>
  <c r="G22" i="79"/>
  <c r="H22" i="79"/>
  <c r="G23" i="79"/>
  <c r="H23" i="79"/>
  <c r="G24" i="79"/>
  <c r="H24" i="79"/>
  <c r="G25" i="79"/>
  <c r="H25" i="79"/>
  <c r="G26" i="79"/>
  <c r="H26" i="79"/>
  <c r="G27" i="79"/>
  <c r="H27" i="79"/>
  <c r="G28" i="79"/>
  <c r="H28" i="79"/>
  <c r="G29" i="79"/>
  <c r="H29" i="79"/>
  <c r="G30" i="79"/>
  <c r="H30" i="79"/>
  <c r="J21" i="79"/>
  <c r="G7" i="79" a="1"/>
  <c r="G7" i="79" s="1"/>
  <c r="J7" i="79"/>
  <c r="I22" i="86"/>
  <c r="B25" i="85"/>
  <c r="F8" i="80"/>
  <c r="I7" i="84"/>
  <c r="I7" i="85"/>
  <c r="I7" i="86"/>
  <c r="J22" i="79"/>
  <c r="J8" i="79"/>
  <c r="B21" i="85"/>
  <c r="B29" i="85"/>
  <c r="B14" i="76" l="1"/>
  <c r="E12" i="76" l="1"/>
  <c r="D12" i="76"/>
  <c r="C12" i="76"/>
  <c r="E11" i="76"/>
  <c r="D11" i="76"/>
  <c r="C11" i="76"/>
  <c r="E10" i="76"/>
  <c r="D10" i="76"/>
  <c r="C10" i="76"/>
  <c r="E9" i="76"/>
  <c r="D9" i="76"/>
  <c r="C9" i="76"/>
  <c r="A35" i="75"/>
  <c r="A34" i="75"/>
  <c r="B26" i="74" a="1"/>
  <c r="B26" i="74" s="1"/>
  <c r="C25" i="74"/>
  <c r="B24" i="74"/>
  <c r="C23" i="74"/>
  <c r="B18" i="74"/>
  <c r="B16" i="74" a="1"/>
  <c r="B16" i="74" s="1"/>
  <c r="B15" i="74"/>
  <c r="AN2" i="74" a="1"/>
  <c r="AN2" i="74" s="1"/>
  <c r="C14" i="73"/>
  <c r="C12" i="73" a="1"/>
  <c r="C12" i="73" s="1"/>
  <c r="AN2" i="73" a="1"/>
  <c r="AN2" i="73" s="1"/>
  <c r="AN2" i="72" a="1"/>
  <c r="AN2" i="72" s="1"/>
  <c r="B13" i="71"/>
  <c r="V3" i="71"/>
  <c r="AN2" i="71" a="1"/>
  <c r="AN2" i="71" s="1"/>
  <c r="V3" i="43"/>
  <c r="B13" i="70"/>
  <c r="AN2" i="70" a="1"/>
  <c r="AN2" i="70" s="1"/>
  <c r="B30" i="69"/>
  <c r="H15" i="69" a="1"/>
  <c r="H15" i="69" s="1"/>
  <c r="I15" i="69" s="1"/>
  <c r="G15" i="69" a="1"/>
  <c r="G15" i="69" s="1"/>
  <c r="E15" i="69"/>
  <c r="H14" i="69" a="1"/>
  <c r="H14" i="69" s="1"/>
  <c r="I14" i="69" s="1"/>
  <c r="G14" i="69" a="1"/>
  <c r="G14" i="69" s="1"/>
  <c r="E14" i="69"/>
  <c r="H13" i="69" a="1"/>
  <c r="H13" i="69" s="1"/>
  <c r="I13" i="69" s="1"/>
  <c r="G13" i="69" a="1"/>
  <c r="G13" i="69" s="1"/>
  <c r="E13" i="69"/>
  <c r="H12" i="69" a="1"/>
  <c r="H12" i="69" s="1"/>
  <c r="I12" i="69" s="1"/>
  <c r="E12" i="69"/>
  <c r="AO2" i="69" a="1"/>
  <c r="AO2" i="69" s="1"/>
  <c r="G11" i="27"/>
  <c r="G14" i="68" a="1"/>
  <c r="G14" i="68" s="1"/>
  <c r="M9" i="68" a="1"/>
  <c r="M9" i="68" s="1"/>
  <c r="M8" i="68"/>
  <c r="L20" i="67"/>
  <c r="K20" i="67"/>
  <c r="J20" i="67"/>
  <c r="I20" i="67"/>
  <c r="L19" i="67"/>
  <c r="K19" i="67"/>
  <c r="J19" i="67"/>
  <c r="I19" i="67"/>
  <c r="L18" i="67"/>
  <c r="K18" i="67"/>
  <c r="J18" i="67"/>
  <c r="I18" i="67"/>
  <c r="L17" i="67"/>
  <c r="K17" i="67"/>
  <c r="J17" i="67"/>
  <c r="I17" i="67"/>
  <c r="L16" i="67"/>
  <c r="K16" i="67"/>
  <c r="J16" i="67"/>
  <c r="I16" i="67"/>
  <c r="L15" i="67"/>
  <c r="K15" i="67"/>
  <c r="J15" i="67"/>
  <c r="I15" i="67"/>
  <c r="L14" i="67"/>
  <c r="K14" i="67"/>
  <c r="J14" i="67"/>
  <c r="I14" i="67"/>
  <c r="L13" i="67"/>
  <c r="K13" i="67"/>
  <c r="J13" i="67"/>
  <c r="I13" i="67"/>
  <c r="L12" i="67"/>
  <c r="K12" i="67"/>
  <c r="J12" i="67"/>
  <c r="I12" i="67"/>
  <c r="R11" i="67" a="1"/>
  <c r="R11" i="67" s="1"/>
  <c r="L11" i="67"/>
  <c r="K11" i="67"/>
  <c r="J11" i="67"/>
  <c r="I11" i="67"/>
  <c r="D7" i="67"/>
  <c r="F17" i="66" a="1"/>
  <c r="F17" i="66" s="1"/>
  <c r="G16" i="66" a="1"/>
  <c r="G16" i="66" s="1"/>
  <c r="G17" i="66" s="1" a="1"/>
  <c r="G17" i="66" s="1"/>
  <c r="F16" i="66"/>
  <c r="F13" i="66"/>
  <c r="F9" i="66" a="1"/>
  <c r="F9" i="66" s="1"/>
  <c r="G8" i="66" a="1"/>
  <c r="I10" i="66" s="1"/>
  <c r="F8" i="66"/>
  <c r="F5" i="66"/>
  <c r="J13" i="31" a="1"/>
  <c r="J13" i="31" s="1"/>
  <c r="J18" i="31"/>
  <c r="B14" i="11"/>
  <c r="B14" i="71"/>
  <c r="V4" i="71"/>
  <c r="B14" i="70"/>
  <c r="A32" i="75" a="1"/>
  <c r="D8" i="67"/>
  <c r="B15" i="76"/>
  <c r="C26" i="74"/>
  <c r="G12" i="68"/>
  <c r="J19" i="31"/>
  <c r="B19" i="74"/>
  <c r="F6" i="66"/>
  <c r="C24" i="74"/>
  <c r="F14" i="66"/>
  <c r="E17" i="69"/>
  <c r="B11" i="73"/>
  <c r="C15" i="73"/>
  <c r="C32" i="75" a="1"/>
  <c r="E19" i="69"/>
  <c r="E18" i="69"/>
  <c r="B32" i="75" a="1"/>
  <c r="D32" i="75" a="1"/>
  <c r="C32" i="75" l="1"/>
  <c r="D32" i="75"/>
  <c r="B32" i="75"/>
  <c r="A32" i="75"/>
  <c r="C26" i="73" a="1"/>
  <c r="C26" i="73" s="1"/>
  <c r="C25" i="73" a="1"/>
  <c r="C25" i="73" s="1"/>
  <c r="G11" i="68"/>
  <c r="I9" i="66"/>
  <c r="H11" i="66"/>
  <c r="H10" i="66"/>
  <c r="I11" i="66"/>
  <c r="G8" i="66"/>
  <c r="H9" i="66"/>
  <c r="J18" i="65"/>
  <c r="F18" i="65"/>
  <c r="G16" i="65"/>
  <c r="F16" i="65"/>
  <c r="G15" i="65"/>
  <c r="F15" i="65"/>
  <c r="G14" i="65"/>
  <c r="F14" i="65"/>
  <c r="J13" i="65" a="1"/>
  <c r="J13" i="65" s="1"/>
  <c r="G13" i="65"/>
  <c r="F13" i="65"/>
  <c r="C12" i="65"/>
  <c r="G12" i="65" s="1"/>
  <c r="G15" i="64"/>
  <c r="G8" i="64" a="1"/>
  <c r="G8" i="64" s="1"/>
  <c r="AA23" i="63"/>
  <c r="AA22" i="63"/>
  <c r="AA21" i="63"/>
  <c r="AA20" i="63"/>
  <c r="AA19" i="63"/>
  <c r="F9" i="63" a="1"/>
  <c r="H9" i="62"/>
  <c r="H7" i="62"/>
  <c r="H6" i="62"/>
  <c r="D9" i="61"/>
  <c r="F8" i="61"/>
  <c r="H17" i="60" a="1"/>
  <c r="H17" i="60" s="1"/>
  <c r="H16" i="60" a="1"/>
  <c r="H16" i="60" s="1"/>
  <c r="H15" i="60" a="1"/>
  <c r="H15" i="60" s="1"/>
  <c r="H14" i="60" a="1"/>
  <c r="H14" i="60" s="1"/>
  <c r="H13" i="60" a="1"/>
  <c r="H13" i="60" s="1"/>
  <c r="H12" i="60" a="1"/>
  <c r="H12" i="60" s="1"/>
  <c r="K11" i="60"/>
  <c r="H8" i="60"/>
  <c r="Q2" i="60" a="1"/>
  <c r="Q2" i="60" s="1"/>
  <c r="G16" i="64"/>
  <c r="F9" i="61"/>
  <c r="F19" i="65"/>
  <c r="K12" i="60"/>
  <c r="J19" i="65"/>
  <c r="H9" i="60"/>
  <c r="F15" i="63"/>
  <c r="H10" i="62"/>
  <c r="A37" i="75" l="1"/>
  <c r="G9" i="66"/>
  <c r="G10" i="66"/>
  <c r="G11" i="66"/>
  <c r="F12" i="65"/>
  <c r="H8" i="64" a="1"/>
  <c r="H8" i="64" s="1"/>
  <c r="I8" i="64" a="1"/>
  <c r="I8" i="64" s="1"/>
  <c r="F9" i="63"/>
  <c r="I12" i="60" a="1"/>
  <c r="I12" i="60" s="1"/>
  <c r="L13" i="59"/>
  <c r="I12" i="59" a="1"/>
  <c r="I12" i="59" s="1"/>
  <c r="J12" i="59" s="1" a="1"/>
  <c r="J12" i="59" s="1"/>
  <c r="L11" i="59"/>
  <c r="Q2" i="59" a="1"/>
  <c r="Q2" i="59" s="1"/>
  <c r="L12" i="59"/>
  <c r="L14" i="59"/>
  <c r="X12" i="63" l="1" a="1"/>
  <c r="X12" i="63" s="1"/>
  <c r="L10" i="63" a="1"/>
  <c r="L10" i="63" s="1"/>
  <c r="U19" i="63" a="1"/>
  <c r="U19" i="63" s="1"/>
  <c r="X14" i="63" a="1"/>
  <c r="X14" i="63" s="1"/>
  <c r="U12" i="63" a="1"/>
  <c r="U12" i="63" s="1"/>
  <c r="Z9" i="63" a="1"/>
  <c r="Z9" i="63" s="1"/>
  <c r="F12" i="58"/>
  <c r="F11" i="58"/>
  <c r="F10" i="58"/>
  <c r="F9" i="58"/>
  <c r="F8" i="58"/>
  <c r="H7" i="58"/>
  <c r="R2" i="58" a="1"/>
  <c r="R2" i="58" s="1"/>
  <c r="F12" i="57"/>
  <c r="F11" i="57"/>
  <c r="F10" i="57"/>
  <c r="F9" i="57"/>
  <c r="F8" i="57"/>
  <c r="H7" i="57"/>
  <c r="Q2" i="57" a="1"/>
  <c r="Q2" i="57" s="1"/>
  <c r="F8" i="55" a="1"/>
  <c r="F8" i="55" s="1"/>
  <c r="H7" i="55"/>
  <c r="V2" i="55" a="1"/>
  <c r="V2" i="55" s="1"/>
  <c r="C16" i="54"/>
  <c r="B16" i="54"/>
  <c r="C14" i="54"/>
  <c r="B14" i="54"/>
  <c r="G7" i="54"/>
  <c r="O2" i="54" a="1"/>
  <c r="O2" i="54" s="1"/>
  <c r="F7" i="53"/>
  <c r="P2" i="53" a="1"/>
  <c r="P2" i="53" s="1"/>
  <c r="F8" i="52"/>
  <c r="P2" i="52" a="1"/>
  <c r="P2" i="52" s="1"/>
  <c r="G8" i="54"/>
  <c r="F8" i="53"/>
  <c r="B17" i="54"/>
  <c r="H8" i="58"/>
  <c r="H8" i="57"/>
  <c r="F9" i="52"/>
  <c r="C17" i="54"/>
  <c r="H8" i="55"/>
  <c r="B15" i="47" l="1"/>
  <c r="C25" i="47"/>
  <c r="B26" i="47" a="1"/>
  <c r="B26" i="47" s="1"/>
  <c r="C23" i="47"/>
  <c r="B24" i="47"/>
  <c r="B18" i="47"/>
  <c r="AN2" i="47" a="1"/>
  <c r="AN2" i="47" s="1"/>
  <c r="C26" i="46" a="1"/>
  <c r="C26" i="46" s="1"/>
  <c r="C14" i="46"/>
  <c r="AN2" i="46" a="1"/>
  <c r="AN2" i="46" s="1"/>
  <c r="B13" i="44"/>
  <c r="B10" i="44"/>
  <c r="C15" i="46"/>
  <c r="B19" i="47"/>
  <c r="B14" i="44"/>
  <c r="B11" i="46"/>
  <c r="B11" i="44"/>
  <c r="C24" i="47"/>
  <c r="C26" i="47"/>
  <c r="C25" i="46" l="1" a="1"/>
  <c r="C25" i="46" s="1"/>
  <c r="V4" i="43"/>
  <c r="B14" i="43"/>
  <c r="B13" i="43" l="1"/>
  <c r="AN2" i="44" a="1"/>
  <c r="AN2" i="44" s="1"/>
  <c r="AN2" i="43" a="1"/>
  <c r="AN2" i="43" s="1"/>
  <c r="B13" i="39"/>
  <c r="B14" i="39"/>
  <c r="E15" i="41" l="1"/>
  <c r="E14" i="41"/>
  <c r="E13" i="41"/>
  <c r="E12" i="41"/>
  <c r="AO2" i="41" a="1"/>
  <c r="AO2" i="41" s="1"/>
  <c r="AN2" i="39" a="1"/>
  <c r="AN2" i="39" s="1"/>
  <c r="E18" i="41"/>
  <c r="E19" i="41"/>
  <c r="E17" i="41"/>
  <c r="G14" i="27" l="1" a="1"/>
  <c r="G14" i="27" s="1"/>
  <c r="G15" i="29"/>
  <c r="D7" i="37"/>
  <c r="R11" i="37" a="1"/>
  <c r="R11" i="37" s="1"/>
  <c r="D8" i="37"/>
  <c r="H9" i="35" l="1"/>
  <c r="H6" i="35"/>
  <c r="G12" i="27"/>
  <c r="H10" i="35"/>
  <c r="M9" i="27" l="1" a="1"/>
  <c r="M9" i="27" s="1"/>
  <c r="M8" i="27"/>
  <c r="AN2" i="27" a="1"/>
  <c r="AN2" i="27" s="1"/>
  <c r="F5" i="33"/>
  <c r="F13" i="33"/>
  <c r="F18" i="31"/>
  <c r="G16" i="33" a="1"/>
  <c r="G16" i="33" s="1"/>
  <c r="G8" i="33" a="1"/>
  <c r="G8" i="33" s="1"/>
  <c r="F17" i="33" a="1"/>
  <c r="F17" i="33" s="1"/>
  <c r="F9" i="33" a="1"/>
  <c r="F9" i="33" s="1"/>
  <c r="F16" i="33"/>
  <c r="F8" i="33"/>
  <c r="F6" i="33"/>
  <c r="F14" i="33"/>
  <c r="F19" i="31"/>
  <c r="F14" i="28" l="1"/>
  <c r="C12" i="31" l="1"/>
  <c r="G12" i="31" s="1"/>
  <c r="F12" i="31" l="1"/>
  <c r="G8" i="29" a="1"/>
  <c r="G8" i="29" s="1"/>
  <c r="H7" i="13"/>
  <c r="F9" i="28" a="1"/>
  <c r="H8" i="13"/>
  <c r="K12" i="22"/>
  <c r="G16" i="29"/>
  <c r="F15" i="28"/>
  <c r="F9" i="28" l="1"/>
  <c r="L10" i="28" l="1" a="1"/>
  <c r="L10" i="28" s="1"/>
  <c r="U19" i="28" a="1"/>
  <c r="U19" i="28" s="1"/>
  <c r="U12" i="28" a="1"/>
  <c r="U12" i="28" s="1"/>
  <c r="Z9" i="28" a="1"/>
  <c r="Z9" i="28" s="1"/>
  <c r="X12" i="28" a="1"/>
  <c r="X12" i="28" s="1"/>
  <c r="X14" i="28" a="1"/>
  <c r="X14" i="28" s="1"/>
  <c r="AA22" i="28" l="1"/>
  <c r="AA19" i="28"/>
  <c r="AA23" i="28"/>
  <c r="AA20" i="28"/>
  <c r="AA21" i="28"/>
  <c r="F8" i="25" l="1"/>
  <c r="D8" i="23" a="1"/>
  <c r="D8" i="23" s="1"/>
  <c r="D10" i="23" a="1"/>
  <c r="D10" i="23" s="1"/>
  <c r="D14" i="23" a="1"/>
  <c r="D14" i="23" s="1"/>
  <c r="L13" i="20"/>
  <c r="L12" i="20"/>
  <c r="L14" i="20"/>
  <c r="H9" i="22"/>
  <c r="F9" i="25"/>
  <c r="B11" i="23"/>
  <c r="B9" i="23"/>
  <c r="B15" i="23"/>
  <c r="K11" i="22" l="1"/>
  <c r="H8" i="22"/>
  <c r="Q2" i="22" a="1"/>
  <c r="Q2" i="22" s="1"/>
  <c r="L11" i="20" l="1"/>
  <c r="Q2" i="20" a="1"/>
  <c r="Q2" i="20" s="1"/>
  <c r="B16" i="18" l="1"/>
  <c r="C16" i="18"/>
  <c r="B17" i="18"/>
  <c r="C17" i="18"/>
  <c r="G7" i="18" l="1"/>
  <c r="F7" i="17"/>
  <c r="F8" i="16"/>
  <c r="C14" i="18"/>
  <c r="B14" i="18"/>
  <c r="E8" i="18" s="1"/>
  <c r="O2" i="18" a="1"/>
  <c r="O2" i="18" s="1"/>
  <c r="P2" i="17" a="1"/>
  <c r="P2" i="17" s="1"/>
  <c r="F8" i="17"/>
  <c r="F9" i="16"/>
  <c r="G8" i="18"/>
  <c r="P2" i="16" l="1" a="1"/>
  <c r="P2" i="16" s="1"/>
  <c r="H7" i="15" l="1"/>
  <c r="Q2" i="15" a="1"/>
  <c r="Q2" i="15" s="1"/>
  <c r="H7" i="14"/>
  <c r="R2" i="14" a="1"/>
  <c r="R2" i="14" s="1"/>
  <c r="V2" i="13" a="1"/>
  <c r="V2" i="13" s="1"/>
  <c r="H8" i="14"/>
  <c r="H8" i="1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13"/>
        </ext>
      </extLst>
    </bk>
    <bk>
      <extLst>
        <ext uri="{3e2802c4-a4d2-4d8b-9148-e3be6c30e623}">
          <xlrd:rvb i="19"/>
        </ext>
      </extLst>
    </bk>
    <bk>
      <extLst>
        <ext uri="{3e2802c4-a4d2-4d8b-9148-e3be6c30e623}">
          <xlrd:rvb i="25"/>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<sst xmlns="http://schemas.openxmlformats.org/spreadsheetml/2006/main" count="1881" uniqueCount="597">
  <si>
    <t>Example</t>
  </si>
  <si>
    <t>Equal Sign</t>
  </si>
  <si>
    <t>Table Formula Nomenclature</t>
  </si>
  <si>
    <t>Spilled Range Operator</t>
  </si>
  <si>
    <t>Implicit Intersection Operator</t>
  </si>
  <si>
    <t>Cell References</t>
  </si>
  <si>
    <t>Worksheet Functions</t>
  </si>
  <si>
    <t>Range of Cells</t>
  </si>
  <si>
    <t>Date</t>
  </si>
  <si>
    <t>Sales</t>
  </si>
  <si>
    <t>Product</t>
  </si>
  <si>
    <t>Quad</t>
  </si>
  <si>
    <t>Carlota</t>
  </si>
  <si>
    <t>Sunset</t>
  </si>
  <si>
    <t>Worksheet Reference</t>
  </si>
  <si>
    <t>Full Table</t>
  </si>
  <si>
    <t>Field Names</t>
  </si>
  <si>
    <t>Jan</t>
  </si>
  <si>
    <t>Feb</t>
  </si>
  <si>
    <t>Mar</t>
  </si>
  <si>
    <t>Apr</t>
  </si>
  <si>
    <t>Text within quotation marks</t>
  </si>
  <si>
    <t>Function argument elements</t>
  </si>
  <si>
    <t>Cell References (cells, ranges, worksheet and workbook reference)</t>
  </si>
  <si>
    <t>Reference Operators (colon, space, comma)</t>
  </si>
  <si>
    <t>Ex 1</t>
  </si>
  <si>
    <t>Math, Comparative  and Join Operators</t>
  </si>
  <si>
    <t>Data Type Operator or Dot Operator</t>
  </si>
  <si>
    <t>Hard Coded values: Numbers (if they won’t change) Array constants</t>
  </si>
  <si>
    <t>Ex 5</t>
  </si>
  <si>
    <t>Item Number</t>
  </si>
  <si>
    <t>Item # &amp; Number</t>
  </si>
  <si>
    <t>Aspen</t>
  </si>
  <si>
    <t>Bellen</t>
  </si>
  <si>
    <t>Calls Day 1</t>
  </si>
  <si>
    <t>Calls Day 2</t>
  </si>
  <si>
    <t>Calls Day 3</t>
  </si>
  <si>
    <t>Calls Day 4</t>
  </si>
  <si>
    <t>Calls Day 5</t>
  </si>
  <si>
    <t>Center</t>
  </si>
  <si>
    <t>Center #1</t>
  </si>
  <si>
    <t>Center #2</t>
  </si>
  <si>
    <t>Center #3</t>
  </si>
  <si>
    <t>Center #4</t>
  </si>
  <si>
    <t>Center #5</t>
  </si>
  <si>
    <t>Center #6</t>
  </si>
  <si>
    <t>Center #7</t>
  </si>
  <si>
    <t>Ex 3</t>
  </si>
  <si>
    <t>Ex 4</t>
  </si>
  <si>
    <t>Ex 6</t>
  </si>
  <si>
    <t>SalesRep/Product</t>
  </si>
  <si>
    <t>Sioux</t>
  </si>
  <si>
    <t>Abdi</t>
  </si>
  <si>
    <t>Chantel</t>
  </si>
  <si>
    <t>Shanea</t>
  </si>
  <si>
    <t>Formulas by data type:</t>
  </si>
  <si>
    <t>Number Formulas deliver numbers results (numbers, times, dates).</t>
  </si>
  <si>
    <t>Text Formulas deliver text results.</t>
  </si>
  <si>
    <t>Logical Formulas deliver logical values, or Boolean values. These formulas deliver either a TRUE or a FALSE.</t>
  </si>
  <si>
    <t>Formulas by calculation type:</t>
  </si>
  <si>
    <t>Spilled Dynamic Array Formulas are array formulas that make one or more array calculations and deliver a spilled array of final answers to the worksheet.</t>
  </si>
  <si>
    <t>Aggregate Formulas operate on an array of items and deliver a single answer.</t>
  </si>
  <si>
    <t>Other Formulas:</t>
  </si>
  <si>
    <t>Lookup formulas take a lookup value, find a match, and retrieve one or more values related to that match.</t>
  </si>
  <si>
    <t>Single Input-Output Formulas are formulas that operate on single inputs and deliver a single answer. These are the “Old School” formulas that have been around in Excel for the past 40 years and requires: 1) that you consider the different types of cell references before you enter the formula, 2) that you enter the formula into one cell, and if the formula must be copied, 3) you must manually copy the formula to other cells. This type of formula has single items entered into a function argument, like =FORMULATEXT(B1), or has single items on either side of an operator, like =A1*B1.</t>
  </si>
  <si>
    <t>Array Formulas are formulas that have one or more array calculation internally in the formula, where the array calculation can be multiple items entered into a function argument, like =FORMULATEXT(B1:B4), or has multiple items on one or more sides of an operator, like =A1*B1:B5, or A1:A5*B1, or A1:A5*B1:B5. This is the general term used to describe both types of array formulas:</t>
  </si>
  <si>
    <t>Scalar Array Formulas are array formulas that have one or more internal array calculations and deliver a single, scalar value.</t>
  </si>
  <si>
    <t>Sheet Name:</t>
  </si>
  <si>
    <t>Ex 2</t>
  </si>
  <si>
    <t>Begin Units</t>
  </si>
  <si>
    <t>End Units</t>
  </si>
  <si>
    <r>
      <t>Goal:</t>
    </r>
    <r>
      <rPr>
        <sz val="11"/>
        <color theme="1"/>
        <rFont val="Calibri"/>
        <family val="2"/>
        <scheme val="minor"/>
      </rPr>
      <t xml:space="preserve"> Calculate Cost of Goods Sold (COGS) = (Begin Units - End Units)*Cost Each</t>
    </r>
  </si>
  <si>
    <t>COGS ($)</t>
  </si>
  <si>
    <t>Cost Each ($)</t>
  </si>
  <si>
    <r>
      <t>=(</t>
    </r>
    <r>
      <rPr>
        <b/>
        <sz val="11"/>
        <color theme="1"/>
        <rFont val="Calibri"/>
        <family val="2"/>
        <scheme val="minor"/>
      </rPr>
      <t>{114-45;146-117;108-102;61-47;54-51}</t>
    </r>
    <r>
      <rPr>
        <sz val="11"/>
        <color theme="1"/>
        <rFont val="Calibri"/>
        <family val="2"/>
        <scheme val="minor"/>
      </rPr>
      <t>)*E8:E12</t>
    </r>
  </si>
  <si>
    <r>
      <t>=</t>
    </r>
    <r>
      <rPr>
        <b/>
        <sz val="11"/>
        <color theme="1"/>
        <rFont val="Calibri"/>
        <family val="2"/>
        <scheme val="minor"/>
      </rPr>
      <t>{69, 29, 6, 14, 3}</t>
    </r>
    <r>
      <rPr>
        <sz val="11"/>
        <color theme="1"/>
        <rFont val="Calibri"/>
        <family val="2"/>
        <scheme val="minor"/>
      </rPr>
      <t>*E8:E12</t>
    </r>
  </si>
  <si>
    <r>
      <t>={69;29;6;14;3}*</t>
    </r>
    <r>
      <rPr>
        <b/>
        <sz val="11"/>
        <color theme="1"/>
        <rFont val="Calibri"/>
        <family val="2"/>
        <scheme val="minor"/>
      </rPr>
      <t>{10;20;15;10;12}</t>
    </r>
  </si>
  <si>
    <r>
      <t>=</t>
    </r>
    <r>
      <rPr>
        <b/>
        <sz val="11"/>
        <color theme="1"/>
        <rFont val="Calibri"/>
        <family val="2"/>
        <scheme val="minor"/>
      </rPr>
      <t>{69*10;29*20;6*15;14*10;3*12}</t>
    </r>
  </si>
  <si>
    <r>
      <t>=</t>
    </r>
    <r>
      <rPr>
        <b/>
        <sz val="11"/>
        <color theme="1"/>
        <rFont val="Calibri"/>
        <family val="2"/>
        <scheme val="minor"/>
      </rPr>
      <t>{690;580;90;140;36}</t>
    </r>
  </si>
  <si>
    <r>
      <t>=</t>
    </r>
    <r>
      <rPr>
        <b/>
        <sz val="13"/>
        <color theme="1"/>
        <rFont val="Calibri"/>
        <family val="2"/>
        <scheme val="minor"/>
      </rPr>
      <t>(</t>
    </r>
    <r>
      <rPr>
        <sz val="11"/>
        <color theme="1"/>
        <rFont val="Calibri"/>
        <family val="2"/>
        <scheme val="minor"/>
      </rPr>
      <t>C8:C12-D8:D12</t>
    </r>
    <r>
      <rPr>
        <b/>
        <sz val="13"/>
        <color theme="1"/>
        <rFont val="Calibri"/>
        <family val="2"/>
        <scheme val="minor"/>
      </rPr>
      <t>)</t>
    </r>
    <r>
      <rPr>
        <sz val="11"/>
        <color theme="1"/>
        <rFont val="Calibri"/>
        <family val="2"/>
        <scheme val="minor"/>
      </rPr>
      <t>*E8:E12</t>
    </r>
  </si>
  <si>
    <t>Customer Rating (1-5)</t>
  </si>
  <si>
    <t>Average Customer Rating</t>
  </si>
  <si>
    <r>
      <t>Goal:</t>
    </r>
    <r>
      <rPr>
        <sz val="11"/>
        <color theme="1"/>
        <rFont val="Calibri"/>
        <family val="2"/>
        <scheme val="minor"/>
      </rPr>
      <t xml:space="preserve"> Calculate the average customer rating, rounded to the tenth.</t>
    </r>
  </si>
  <si>
    <r>
      <t>=ROUND(AVERAGE(</t>
    </r>
    <r>
      <rPr>
        <b/>
        <sz val="11"/>
        <color theme="1"/>
        <rFont val="Calibri"/>
        <family val="2"/>
        <scheme val="minor"/>
      </rPr>
      <t>{3;2;3;4;1;3;2;5;2}</t>
    </r>
    <r>
      <rPr>
        <sz val="11"/>
        <color theme="1"/>
        <rFont val="Calibri"/>
        <family val="2"/>
        <scheme val="minor"/>
      </rPr>
      <t>),1)</t>
    </r>
  </si>
  <si>
    <r>
      <t>=ROUND(</t>
    </r>
    <r>
      <rPr>
        <b/>
        <sz val="11"/>
        <color theme="1"/>
        <rFont val="Calibri"/>
        <family val="2"/>
        <scheme val="minor"/>
      </rPr>
      <t>2.77777777777778</t>
    </r>
    <r>
      <rPr>
        <sz val="11"/>
        <color theme="1"/>
        <rFont val="Calibri"/>
        <family val="2"/>
        <scheme val="minor"/>
      </rPr>
      <t>,1)</t>
    </r>
  </si>
  <si>
    <r>
      <rPr>
        <b/>
        <sz val="11"/>
        <color theme="1"/>
        <rFont val="Calibri"/>
        <family val="2"/>
        <scheme val="minor"/>
      </rPr>
      <t>2.</t>
    </r>
    <r>
      <rPr>
        <sz val="11"/>
        <color theme="1"/>
        <rFont val="Calibri"/>
        <family val="2"/>
        <scheme val="minor"/>
      </rPr>
      <t xml:space="preserve"> Worksheet function AVERAGE to add up &amp; divide by count:</t>
    </r>
  </si>
  <si>
    <r>
      <rPr>
        <b/>
        <sz val="11"/>
        <color theme="1"/>
        <rFont val="Calibri"/>
        <family val="2"/>
        <scheme val="minor"/>
      </rPr>
      <t>1.</t>
    </r>
    <r>
      <rPr>
        <sz val="11"/>
        <color theme="1"/>
        <rFont val="Calibri"/>
        <family val="2"/>
        <scheme val="minor"/>
      </rPr>
      <t xml:space="preserve"> Colon reference operator with cell references get the range:</t>
    </r>
  </si>
  <si>
    <r>
      <t xml:space="preserve">Steps in formula calculation process for  </t>
    </r>
    <r>
      <rPr>
        <b/>
        <sz val="11"/>
        <color theme="0"/>
        <rFont val="Calibri"/>
        <family val="2"/>
        <scheme val="minor"/>
      </rPr>
      <t>=ROUND(AVERAGE(B8:B16),1)</t>
    </r>
  </si>
  <si>
    <r>
      <t>=</t>
    </r>
    <r>
      <rPr>
        <b/>
        <sz val="11"/>
        <color theme="1"/>
        <rFont val="Calibri"/>
        <family val="2"/>
        <scheme val="minor"/>
      </rPr>
      <t>ROUND</t>
    </r>
    <r>
      <rPr>
        <sz val="11"/>
        <color theme="1"/>
        <rFont val="Calibri"/>
        <family val="2"/>
        <scheme val="minor"/>
      </rPr>
      <t>(2.77777777777778,</t>
    </r>
    <r>
      <rPr>
        <b/>
        <sz val="11"/>
        <color theme="1"/>
        <rFont val="Calibri"/>
        <family val="2"/>
        <scheme val="minor"/>
      </rPr>
      <t>1</t>
    </r>
    <r>
      <rPr>
        <sz val="11"/>
        <color theme="1"/>
        <rFont val="Calibri"/>
        <family val="2"/>
        <scheme val="minor"/>
      </rPr>
      <t xml:space="preserve">)   </t>
    </r>
    <r>
      <rPr>
        <sz val="11"/>
        <color theme="1"/>
        <rFont val="Wingdings"/>
        <charset val="2"/>
      </rPr>
      <t>è</t>
    </r>
    <r>
      <rPr>
        <sz val="11"/>
        <color theme="1"/>
        <rFont val="Calibri"/>
        <family val="2"/>
        <scheme val="minor"/>
      </rPr>
      <t xml:space="preserve">     </t>
    </r>
    <r>
      <rPr>
        <b/>
        <sz val="11"/>
        <color theme="1"/>
        <rFont val="Calibri"/>
        <family val="2"/>
        <scheme val="minor"/>
      </rPr>
      <t>2.8</t>
    </r>
  </si>
  <si>
    <r>
      <rPr>
        <b/>
        <sz val="11"/>
        <color theme="1"/>
        <rFont val="Calibri"/>
        <family val="2"/>
        <scheme val="minor"/>
      </rPr>
      <t>3.</t>
    </r>
    <r>
      <rPr>
        <sz val="11"/>
        <color theme="1"/>
        <rFont val="Calibri"/>
        <family val="2"/>
        <scheme val="minor"/>
      </rPr>
      <t xml:space="preserve"> Hard coded number 1 instructs ROUND function to round to tenth:</t>
    </r>
  </si>
  <si>
    <t>Last, First</t>
  </si>
  <si>
    <t>Booker</t>
  </si>
  <si>
    <t>Washington</t>
  </si>
  <si>
    <r>
      <t>Type of Formula:</t>
    </r>
    <r>
      <rPr>
        <sz val="11"/>
        <color theme="1"/>
        <rFont val="Calibri"/>
        <family val="2"/>
        <scheme val="minor"/>
      </rPr>
      <t xml:space="preserve"> Number formula. Aggregate formula.</t>
    </r>
  </si>
  <si>
    <r>
      <t>Formula Elements</t>
    </r>
    <r>
      <rPr>
        <sz val="11"/>
        <color theme="1"/>
        <rFont val="Calibri"/>
        <family val="2"/>
        <scheme val="minor"/>
      </rPr>
      <t>: Equal sign, range of cells (cell references and colon reference operator),</t>
    </r>
  </si>
  <si>
    <t>worksheet functions, hard coded number.</t>
  </si>
  <si>
    <r>
      <t xml:space="preserve">Steps in formula calculation process for  </t>
    </r>
    <r>
      <rPr>
        <b/>
        <sz val="11"/>
        <color theme="0"/>
        <rFont val="Calibri"/>
        <family val="2"/>
        <scheme val="minor"/>
      </rPr>
      <t>=C7&amp;", "&amp;B7</t>
    </r>
  </si>
  <si>
    <r>
      <rPr>
        <b/>
        <sz val="11"/>
        <color theme="1"/>
        <rFont val="Calibri"/>
        <family val="2"/>
        <scheme val="minor"/>
      </rPr>
      <t>1.</t>
    </r>
    <r>
      <rPr>
        <sz val="11"/>
        <color theme="1"/>
        <rFont val="Calibri"/>
        <family val="2"/>
        <scheme val="minor"/>
      </rPr>
      <t xml:space="preserve"> Retrieves what's in cell C7:</t>
    </r>
  </si>
  <si>
    <r>
      <rPr>
        <b/>
        <sz val="11"/>
        <color theme="1"/>
        <rFont val="Calibri"/>
        <family val="2"/>
        <scheme val="minor"/>
      </rPr>
      <t>2.</t>
    </r>
    <r>
      <rPr>
        <sz val="11"/>
        <color theme="1"/>
        <rFont val="Calibri"/>
        <family val="2"/>
        <scheme val="minor"/>
      </rPr>
      <t xml:space="preserve"> Joins comma and space to content of cell C7:</t>
    </r>
  </si>
  <si>
    <r>
      <rPr>
        <b/>
        <sz val="11"/>
        <color theme="1"/>
        <rFont val="Calibri"/>
        <family val="2"/>
        <scheme val="minor"/>
      </rPr>
      <t>3.</t>
    </r>
    <r>
      <rPr>
        <sz val="11"/>
        <color theme="1"/>
        <rFont val="Calibri"/>
        <family val="2"/>
        <scheme val="minor"/>
      </rPr>
      <t xml:space="preserve"> Retrieves what's in cell C7:</t>
    </r>
  </si>
  <si>
    <r>
      <rPr>
        <b/>
        <sz val="11"/>
        <color theme="1"/>
        <rFont val="Calibri"/>
        <family val="2"/>
        <scheme val="minor"/>
      </rPr>
      <t>4.</t>
    </r>
    <r>
      <rPr>
        <sz val="11"/>
        <color theme="1"/>
        <rFont val="Calibri"/>
        <family val="2"/>
        <scheme val="minor"/>
      </rPr>
      <t xml:space="preserve"> Joins into one text item:</t>
    </r>
  </si>
  <si>
    <t>Employee Last</t>
  </si>
  <si>
    <t>Employee First</t>
  </si>
  <si>
    <t>Debit (DR)</t>
  </si>
  <si>
    <t>Credit (CR)</t>
  </si>
  <si>
    <t>In Balance?</t>
  </si>
  <si>
    <r>
      <t>Formula Elements:</t>
    </r>
    <r>
      <rPr>
        <sz val="11"/>
        <color theme="1"/>
        <rFont val="Calibri"/>
        <family val="2"/>
        <scheme val="minor"/>
      </rPr>
      <t xml:space="preserve"> Equal sign, cell reference,</t>
    </r>
  </si>
  <si>
    <t>equal sign (as comparative operator), cell reference</t>
  </si>
  <si>
    <r>
      <t xml:space="preserve">Steps for calculation of  </t>
    </r>
    <r>
      <rPr>
        <b/>
        <sz val="11"/>
        <color theme="0"/>
        <rFont val="Calibri"/>
        <family val="2"/>
        <scheme val="minor"/>
      </rPr>
      <t>=B14=C14</t>
    </r>
  </si>
  <si>
    <r>
      <rPr>
        <b/>
        <sz val="11"/>
        <color theme="1"/>
        <rFont val="Calibri"/>
        <family val="2"/>
        <scheme val="minor"/>
      </rPr>
      <t>1.</t>
    </r>
    <r>
      <rPr>
        <sz val="11"/>
        <color theme="1"/>
        <rFont val="Calibri"/>
        <family val="2"/>
        <scheme val="minor"/>
      </rPr>
      <t xml:space="preserve"> Retrieves what's in cell B14:</t>
    </r>
  </si>
  <si>
    <r>
      <rPr>
        <b/>
        <sz val="11"/>
        <color theme="1"/>
        <rFont val="Calibri"/>
        <family val="2"/>
        <scheme val="minor"/>
      </rPr>
      <t>2.</t>
    </r>
    <r>
      <rPr>
        <sz val="11"/>
        <color theme="1"/>
        <rFont val="Calibri"/>
        <family val="2"/>
        <scheme val="minor"/>
      </rPr>
      <t xml:space="preserve"> Retrieves what's in cell C14:</t>
    </r>
  </si>
  <si>
    <r>
      <rPr>
        <b/>
        <sz val="11"/>
        <color theme="1"/>
        <rFont val="Calibri"/>
        <family val="2"/>
        <scheme val="minor"/>
      </rPr>
      <t>3.</t>
    </r>
    <r>
      <rPr>
        <sz val="11"/>
        <color theme="1"/>
        <rFont val="Calibri"/>
        <family val="2"/>
        <scheme val="minor"/>
      </rPr>
      <t xml:space="preserve"> Runs Comparative Operator:</t>
    </r>
  </si>
  <si>
    <r>
      <t>=</t>
    </r>
    <r>
      <rPr>
        <b/>
        <sz val="11"/>
        <color theme="1"/>
        <rFont val="Calibri"/>
        <family val="2"/>
        <scheme val="minor"/>
      </rPr>
      <t>"Washington"</t>
    </r>
    <r>
      <rPr>
        <sz val="11"/>
        <color theme="1"/>
        <rFont val="Calibri"/>
        <family val="2"/>
        <scheme val="minor"/>
      </rPr>
      <t>&amp;", "&amp;B7</t>
    </r>
  </si>
  <si>
    <r>
      <t>=</t>
    </r>
    <r>
      <rPr>
        <b/>
        <sz val="11"/>
        <color theme="1"/>
        <rFont val="Calibri"/>
        <family val="2"/>
        <scheme val="minor"/>
      </rPr>
      <t>"Washington, "</t>
    </r>
    <r>
      <rPr>
        <sz val="11"/>
        <color theme="1"/>
        <rFont val="Calibri"/>
        <family val="2"/>
        <scheme val="minor"/>
      </rPr>
      <t>&amp;B7</t>
    </r>
  </si>
  <si>
    <r>
      <t>=</t>
    </r>
    <r>
      <rPr>
        <b/>
        <sz val="11"/>
        <color theme="1"/>
        <rFont val="Calibri"/>
        <family val="2"/>
        <scheme val="minor"/>
      </rPr>
      <t>"Washington, "&amp;"Booker"</t>
    </r>
  </si>
  <si>
    <r>
      <rPr>
        <b/>
        <sz val="11"/>
        <color theme="1"/>
        <rFont val="Calibri"/>
        <family val="2"/>
        <scheme val="minor"/>
      </rPr>
      <t>Washington, Booker</t>
    </r>
  </si>
  <si>
    <r>
      <t>=</t>
    </r>
    <r>
      <rPr>
        <b/>
        <sz val="11"/>
        <color theme="1"/>
        <rFont val="Calibri"/>
        <family val="2"/>
        <scheme val="minor"/>
      </rPr>
      <t>448</t>
    </r>
    <r>
      <rPr>
        <sz val="11"/>
        <color theme="1"/>
        <rFont val="Calibri"/>
        <family val="2"/>
        <scheme val="minor"/>
      </rPr>
      <t>=C14</t>
    </r>
  </si>
  <si>
    <r>
      <t>=448=</t>
    </r>
    <r>
      <rPr>
        <b/>
        <sz val="11"/>
        <color theme="1"/>
        <rFont val="Calibri"/>
        <family val="2"/>
        <scheme val="minor"/>
      </rPr>
      <t>448.01</t>
    </r>
  </si>
  <si>
    <r>
      <rPr>
        <b/>
        <sz val="11"/>
        <color theme="1"/>
        <rFont val="Calibri"/>
        <family val="2"/>
        <scheme val="minor"/>
      </rPr>
      <t>FALSE</t>
    </r>
  </si>
  <si>
    <t>Text within quotation marks.</t>
  </si>
  <si>
    <t>Test 1</t>
  </si>
  <si>
    <t>Test 2</t>
  </si>
  <si>
    <t>Test 3</t>
  </si>
  <si>
    <t>Test 4</t>
  </si>
  <si>
    <t>Final</t>
  </si>
  <si>
    <r>
      <t xml:space="preserve">Steps for calculation of  </t>
    </r>
    <r>
      <rPr>
        <b/>
        <sz val="11"/>
        <color theme="0"/>
        <rFont val="Calibri"/>
        <family val="2"/>
        <scheme val="minor"/>
      </rPr>
      <t>=(C8:C12-D8:D12)*E8:E12</t>
    </r>
  </si>
  <si>
    <r>
      <rPr>
        <b/>
        <sz val="11"/>
        <color theme="1"/>
        <rFont val="Calibri"/>
        <family val="2"/>
        <scheme val="minor"/>
      </rPr>
      <t>2.</t>
    </r>
    <r>
      <rPr>
        <sz val="11"/>
        <color theme="1"/>
        <rFont val="Calibri"/>
        <family val="2"/>
        <scheme val="minor"/>
      </rPr>
      <t xml:space="preserve"> Evaluate Range 1 and Range 2:</t>
    </r>
  </si>
  <si>
    <r>
      <rPr>
        <b/>
        <sz val="11"/>
        <color theme="1"/>
        <rFont val="Calibri"/>
        <family val="2"/>
        <scheme val="minor"/>
      </rPr>
      <t>3.</t>
    </r>
    <r>
      <rPr>
        <sz val="11"/>
        <color theme="1"/>
        <rFont val="Calibri"/>
        <family val="2"/>
        <scheme val="minor"/>
      </rPr>
      <t xml:space="preserve"> Subtract:</t>
    </r>
  </si>
  <si>
    <t>Mid-Term</t>
  </si>
  <si>
    <t>Top?</t>
  </si>
  <si>
    <t>Number</t>
  </si>
  <si>
    <t>Score</t>
  </si>
  <si>
    <t>The rounded value will be used in other formulas.</t>
  </si>
  <si>
    <r>
      <rPr>
        <b/>
        <sz val="11"/>
        <color theme="1"/>
        <rFont val="Calibri"/>
        <family val="2"/>
        <scheme val="minor"/>
      </rPr>
      <t>1.</t>
    </r>
    <r>
      <rPr>
        <sz val="11"/>
        <color theme="1"/>
        <rFont val="Calibri"/>
        <family val="2"/>
        <scheme val="minor"/>
      </rPr>
      <t xml:space="preserve"> Calculate everything inside parentheses:</t>
    </r>
  </si>
  <si>
    <r>
      <t>=LARGE(</t>
    </r>
    <r>
      <rPr>
        <b/>
        <sz val="11"/>
        <color theme="1"/>
        <rFont val="Calibri"/>
        <family val="2"/>
        <scheme val="minor"/>
      </rPr>
      <t>{81.7;98.3;79.5;75.1;99.1;16.6;68.1;30.7;6.1;60.3;25.3;79.8;39.9;70.7;81.6;21.3}</t>
    </r>
    <r>
      <rPr>
        <sz val="11"/>
        <color theme="1"/>
        <rFont val="Calibri"/>
        <family val="2"/>
        <scheme val="minor"/>
      </rPr>
      <t>,I12#)</t>
    </r>
  </si>
  <si>
    <r>
      <t>=LARGE({81.7;98.3;79.5;75.1;99.1;16.6;68.1;30.7;6.1;60.3;25.3;79.8;39.9;70.7;81.6;21.3},</t>
    </r>
    <r>
      <rPr>
        <b/>
        <sz val="11"/>
        <color theme="1"/>
        <rFont val="Calibri"/>
        <family val="2"/>
        <scheme val="minor"/>
      </rPr>
      <t>{1;2;3;4;5}</t>
    </r>
    <r>
      <rPr>
        <sz val="11"/>
        <color theme="1"/>
        <rFont val="Calibri"/>
        <family val="2"/>
        <scheme val="minor"/>
      </rPr>
      <t>)</t>
    </r>
  </si>
  <si>
    <t>99.1;  98.3;  81.7;  81.6;  79.8</t>
  </si>
  <si>
    <r>
      <t>Goal:</t>
    </r>
    <r>
      <rPr>
        <sz val="11"/>
        <color theme="1"/>
        <rFont val="Calibri"/>
        <family val="2"/>
        <scheme val="minor"/>
      </rPr>
      <t xml:space="preserve"> Join last name to comma and space and then to first name, like: Last, First.</t>
    </r>
  </si>
  <si>
    <r>
      <t>Goal:</t>
    </r>
    <r>
      <rPr>
        <sz val="11"/>
        <color theme="1"/>
        <rFont val="Calibri"/>
        <family val="2"/>
        <scheme val="minor"/>
      </rPr>
      <t xml:space="preserve"> Extract top 5 Score from the combined Mid-Term and Final test columns.</t>
    </r>
  </si>
  <si>
    <t>Time 1</t>
  </si>
  <si>
    <t>Time 2</t>
  </si>
  <si>
    <t>Time 3</t>
  </si>
  <si>
    <t>Time 4</t>
  </si>
  <si>
    <t>Time 5</t>
  </si>
  <si>
    <t>Bower</t>
  </si>
  <si>
    <t>Rose</t>
  </si>
  <si>
    <t>Kinder</t>
  </si>
  <si>
    <t>Gix</t>
  </si>
  <si>
    <t>Thrower</t>
  </si>
  <si>
    <t>Times in seconds:</t>
  </si>
  <si>
    <t>Rank</t>
  </si>
  <si>
    <r>
      <rPr>
        <b/>
        <sz val="11"/>
        <color theme="1"/>
        <rFont val="Calibri"/>
        <family val="2"/>
        <scheme val="minor"/>
      </rPr>
      <t>1.</t>
    </r>
    <r>
      <rPr>
        <sz val="11"/>
        <color theme="1"/>
        <rFont val="Calibri"/>
        <family val="2"/>
        <scheme val="minor"/>
      </rPr>
      <t xml:space="preserve"> Array constant instructs LARGE to get the 3 biggest.</t>
    </r>
  </si>
  <si>
    <r>
      <t>=SUM(</t>
    </r>
    <r>
      <rPr>
        <b/>
        <sz val="11"/>
        <color theme="1"/>
        <rFont val="Calibri"/>
        <family val="2"/>
        <scheme val="minor"/>
      </rPr>
      <t>{92.4,86.87,85.09}</t>
    </r>
    <r>
      <rPr>
        <sz val="11"/>
        <color theme="1"/>
        <rFont val="Calibri"/>
        <family val="2"/>
        <scheme val="minor"/>
      </rPr>
      <t>)</t>
    </r>
  </si>
  <si>
    <r>
      <rPr>
        <b/>
        <sz val="11"/>
        <color theme="1"/>
        <rFont val="Calibri"/>
        <family val="2"/>
        <scheme val="minor"/>
      </rPr>
      <t>3.</t>
    </r>
    <r>
      <rPr>
        <sz val="11"/>
        <color theme="1"/>
        <rFont val="Calibri"/>
        <family val="2"/>
        <scheme val="minor"/>
      </rPr>
      <t xml:space="preserve"> SUM aggregates to get sum.</t>
    </r>
  </si>
  <si>
    <r>
      <rPr>
        <b/>
        <sz val="11"/>
        <color theme="1"/>
        <rFont val="Calibri"/>
        <family val="2"/>
        <scheme val="minor"/>
      </rPr>
      <t>264.36</t>
    </r>
  </si>
  <si>
    <r>
      <rPr>
        <b/>
        <sz val="11"/>
        <color theme="1"/>
        <rFont val="Calibri"/>
        <family val="2"/>
        <scheme val="minor"/>
      </rPr>
      <t>{264.36;275.31;231.04;113.38;134.02;251.46}</t>
    </r>
    <r>
      <rPr>
        <sz val="11"/>
        <color theme="1"/>
        <rFont val="Calibri"/>
        <family val="2"/>
        <scheme val="minor"/>
      </rPr>
      <t>)</t>
    </r>
  </si>
  <si>
    <t>2;  1;  4;  6;  5;  3</t>
  </si>
  <si>
    <t>Kavanaugh</t>
  </si>
  <si>
    <t>This is a function argument array calculation.</t>
  </si>
  <si>
    <t>Ex</t>
  </si>
  <si>
    <t>#7</t>
  </si>
  <si>
    <t>where:</t>
  </si>
  <si>
    <r>
      <t xml:space="preserve">1st biggest = </t>
    </r>
    <r>
      <rPr>
        <b/>
        <sz val="11"/>
        <color theme="1"/>
        <rFont val="Calibri"/>
        <family val="2"/>
        <scheme val="minor"/>
      </rPr>
      <t>92.4</t>
    </r>
  </si>
  <si>
    <r>
      <t xml:space="preserve">2nd biggest = </t>
    </r>
    <r>
      <rPr>
        <b/>
        <sz val="11"/>
        <color theme="1"/>
        <rFont val="Calibri"/>
        <family val="2"/>
        <scheme val="minor"/>
      </rPr>
      <t>86.87</t>
    </r>
  </si>
  <si>
    <r>
      <t xml:space="preserve">3rd biggest = </t>
    </r>
    <r>
      <rPr>
        <b/>
        <sz val="11"/>
        <color theme="1"/>
        <rFont val="Calibri"/>
        <family val="2"/>
        <scheme val="minor"/>
      </rPr>
      <t>85.09</t>
    </r>
  </si>
  <si>
    <t>#8</t>
  </si>
  <si>
    <t>Curly Brackets house the array:  {   }</t>
  </si>
  <si>
    <t>Comma means column   ,</t>
  </si>
  <si>
    <t>Semi-colon means row    ;</t>
  </si>
  <si>
    <t>Array constant of column values:</t>
  </si>
  <si>
    <t>Array constant of row values:</t>
  </si>
  <si>
    <t>Array constant of table values:</t>
  </si>
  <si>
    <t>Array constant syntax:</t>
  </si>
  <si>
    <t>Add Top 3</t>
  </si>
  <si>
    <t>#9</t>
  </si>
  <si>
    <t>Units</t>
  </si>
  <si>
    <t>Cost</t>
  </si>
  <si>
    <t>Yanaki</t>
  </si>
  <si>
    <t>Flight Range (m)</t>
  </si>
  <si>
    <t>Invoicing Calculation:</t>
  </si>
  <si>
    <t>Price ($)</t>
  </si>
  <si>
    <t>Cost ($)</t>
  </si>
  <si>
    <t xml:space="preserve">  &lt; == Lookup Table</t>
  </si>
  <si>
    <t>#10</t>
  </si>
  <si>
    <r>
      <t xml:space="preserve">Steps for calculation of  </t>
    </r>
    <r>
      <rPr>
        <b/>
        <sz val="11"/>
        <color theme="0"/>
        <rFont val="Calibri"/>
        <family val="2"/>
        <scheme val="minor"/>
      </rPr>
      <t>=SUM(XLOOKUP(G7,B6:E6,B7:E17))</t>
    </r>
  </si>
  <si>
    <r>
      <t>=SUM(XLOOKUP(</t>
    </r>
    <r>
      <rPr>
        <b/>
        <sz val="11"/>
        <color theme="1"/>
        <rFont val="Calibri"/>
        <family val="2"/>
        <scheme val="minor"/>
      </rPr>
      <t>"Feb"</t>
    </r>
    <r>
      <rPr>
        <sz val="11"/>
        <color theme="1"/>
        <rFont val="Calibri"/>
        <family val="2"/>
        <scheme val="minor"/>
      </rPr>
      <t>,{"Jan",</t>
    </r>
    <r>
      <rPr>
        <b/>
        <sz val="11"/>
        <color theme="1"/>
        <rFont val="Calibri"/>
        <family val="2"/>
        <scheme val="minor"/>
      </rPr>
      <t>"Feb"</t>
    </r>
    <r>
      <rPr>
        <sz val="11"/>
        <color theme="1"/>
        <rFont val="Calibri"/>
        <family val="2"/>
        <scheme val="minor"/>
      </rPr>
      <t>,"Mar","Apr"},B7:E17))</t>
    </r>
  </si>
  <si>
    <r>
      <rPr>
        <b/>
        <sz val="11"/>
        <color theme="1"/>
        <rFont val="Calibri"/>
        <family val="2"/>
        <scheme val="minor"/>
      </rPr>
      <t>4.</t>
    </r>
    <r>
      <rPr>
        <sz val="11"/>
        <color theme="1"/>
        <rFont val="Calibri"/>
        <family val="2"/>
        <scheme val="minor"/>
      </rPr>
      <t xml:space="preserve"> Sum adds the 11 row values to get:</t>
    </r>
  </si>
  <si>
    <t>160301.25</t>
  </si>
  <si>
    <t>Lookup Month</t>
  </si>
  <si>
    <r>
      <t xml:space="preserve">Type of Formula: </t>
    </r>
    <r>
      <rPr>
        <sz val="11"/>
        <color theme="1"/>
        <rFont val="Calibri"/>
        <family val="2"/>
        <scheme val="minor"/>
      </rPr>
      <t>Text formula. Single input-output formula.</t>
    </r>
  </si>
  <si>
    <r>
      <t>Formula Elements</t>
    </r>
    <r>
      <rPr>
        <sz val="11"/>
        <color theme="1"/>
        <rFont val="Calibri"/>
        <family val="2"/>
        <scheme val="minor"/>
      </rPr>
      <t>: Equal sign, cell references, join operator (&amp;),</t>
    </r>
  </si>
  <si>
    <r>
      <t>Goal:</t>
    </r>
    <r>
      <rPr>
        <sz val="11"/>
        <color theme="1"/>
        <rFont val="Calibri"/>
        <family val="2"/>
        <scheme val="minor"/>
      </rPr>
      <t xml:space="preserve"> Determine if Debits = Credits</t>
    </r>
  </si>
  <si>
    <r>
      <t xml:space="preserve">Type of Formula: </t>
    </r>
    <r>
      <rPr>
        <sz val="11"/>
        <color theme="1"/>
        <rFont val="Calibri"/>
        <family val="2"/>
        <scheme val="minor"/>
      </rPr>
      <t>Logical formula. Single input-output formula.</t>
    </r>
  </si>
  <si>
    <r>
      <t>Type of Formula:</t>
    </r>
    <r>
      <rPr>
        <sz val="11"/>
        <color theme="1"/>
        <rFont val="Calibri"/>
        <family val="2"/>
        <scheme val="minor"/>
      </rPr>
      <t xml:space="preserve"> Number formula. Spilled dynamic array formula.</t>
    </r>
  </si>
  <si>
    <t>math operators (parentheses, subtraction, multiplication)</t>
  </si>
  <si>
    <r>
      <t>Type of Formula:</t>
    </r>
    <r>
      <rPr>
        <sz val="11"/>
        <color theme="1"/>
        <rFont val="Calibri"/>
        <family val="2"/>
        <scheme val="minor"/>
      </rPr>
      <t xml:space="preserve"> Number formula. Single input-output formulas.</t>
    </r>
  </si>
  <si>
    <r>
      <t>Formula Elements</t>
    </r>
    <r>
      <rPr>
        <sz val="11"/>
        <color theme="1"/>
        <rFont val="Calibri"/>
        <family val="2"/>
        <scheme val="minor"/>
      </rPr>
      <t>: Equal sign, relative cell references,</t>
    </r>
  </si>
  <si>
    <t>intersection operator, math operators (parentheses, subtraction, multiplication)</t>
  </si>
  <si>
    <r>
      <t>Formula Elements</t>
    </r>
    <r>
      <rPr>
        <sz val="11"/>
        <color theme="1"/>
        <rFont val="Calibri"/>
        <family val="2"/>
        <scheme val="minor"/>
      </rPr>
      <t>: Equal sign, table formula nomenclature relative cell reference with implicit</t>
    </r>
  </si>
  <si>
    <r>
      <t>Formula Type #1:</t>
    </r>
    <r>
      <rPr>
        <sz val="11"/>
        <color theme="1"/>
        <rFont val="Calibri"/>
        <family val="2"/>
        <scheme val="minor"/>
      </rPr>
      <t xml:space="preserve"> Number formula. Spilled dynamic array formula.</t>
    </r>
  </si>
  <si>
    <r>
      <t>Formula #1 Elements</t>
    </r>
    <r>
      <rPr>
        <sz val="11"/>
        <color theme="1"/>
        <rFont val="Calibri"/>
        <family val="2"/>
        <scheme val="minor"/>
      </rPr>
      <t>: Equal sign, cell reference, SEQUENCE array worksheet function.</t>
    </r>
  </si>
  <si>
    <r>
      <t>Formula Type #2:</t>
    </r>
    <r>
      <rPr>
        <sz val="11"/>
        <color theme="1"/>
        <rFont val="Calibri"/>
        <family val="2"/>
        <scheme val="minor"/>
      </rPr>
      <t xml:space="preserve"> Number Formula. Aggregate formula. Spilled dynamic array formula.</t>
    </r>
  </si>
  <si>
    <r>
      <rPr>
        <b/>
        <sz val="11"/>
        <color theme="1"/>
        <rFont val="Calibri"/>
        <family val="2"/>
        <scheme val="minor"/>
      </rPr>
      <t>Formula #2 Elements:</t>
    </r>
    <r>
      <rPr>
        <sz val="11"/>
        <color theme="1"/>
        <rFont val="Calibri"/>
        <family val="2"/>
        <scheme val="minor"/>
      </rPr>
      <t xml:space="preserve"> Equal sign, LARGE worksheet function, parentheses to facilitate comma operator,</t>
    </r>
  </si>
  <si>
    <t>comma reference operator, colon reference operator, range of cells, spilled range operator (#).</t>
  </si>
  <si>
    <r>
      <t>Goal:</t>
    </r>
    <r>
      <rPr>
        <sz val="11"/>
        <color theme="1"/>
        <rFont val="Calibri"/>
        <family val="2"/>
        <scheme val="minor"/>
      </rPr>
      <t xml:space="preserve"> Add top three times. Then rank from biggest to smallest. "Top three" will not change.</t>
    </r>
  </si>
  <si>
    <r>
      <t>Formula #1 Elements</t>
    </r>
    <r>
      <rPr>
        <sz val="11"/>
        <color theme="1"/>
        <rFont val="Calibri"/>
        <family val="2"/>
        <scheme val="minor"/>
      </rPr>
      <t>: Equal sign, SUM function, LARGE Function, relative range of cells, array constant.</t>
    </r>
  </si>
  <si>
    <r>
      <t>Goal:</t>
    </r>
    <r>
      <rPr>
        <sz val="11"/>
        <color theme="1"/>
        <rFont val="Calibri"/>
        <family val="2"/>
        <scheme val="minor"/>
      </rPr>
      <t xml:space="preserve"> Lookup product price using XLOOKUP function.</t>
    </r>
  </si>
  <si>
    <r>
      <t>Type of Formula:</t>
    </r>
    <r>
      <rPr>
        <sz val="11"/>
        <color theme="1"/>
        <rFont val="Calibri"/>
        <family val="2"/>
        <scheme val="minor"/>
      </rPr>
      <t xml:space="preserve"> Number formula. Single input-output formula.</t>
    </r>
  </si>
  <si>
    <r>
      <t>Formula Elements</t>
    </r>
    <r>
      <rPr>
        <sz val="11"/>
        <color theme="1"/>
        <rFont val="Calibri"/>
        <family val="2"/>
        <scheme val="minor"/>
      </rPr>
      <t>: Equal sign, XLOOKUP function, cell reference, range of cells, text in quotes.</t>
    </r>
  </si>
  <si>
    <r>
      <t>Formula Type #1:</t>
    </r>
    <r>
      <rPr>
        <sz val="11"/>
        <color theme="1"/>
        <rFont val="Calibri"/>
        <family val="2"/>
        <scheme val="minor"/>
      </rPr>
      <t xml:space="preserve"> Number formula. Aggregate Formula. Scalar array formula.</t>
    </r>
  </si>
  <si>
    <r>
      <rPr>
        <b/>
        <sz val="11"/>
        <color theme="1"/>
        <rFont val="Calibri"/>
        <family val="2"/>
        <scheme val="minor"/>
      </rPr>
      <t>Formula #2 Elements:</t>
    </r>
    <r>
      <rPr>
        <sz val="11"/>
        <color theme="1"/>
        <rFont val="Calibri"/>
        <family val="2"/>
        <scheme val="minor"/>
      </rPr>
      <t xml:space="preserve"> Equal sign, RANK.EQ worksheet function, range of cells.</t>
    </r>
  </si>
  <si>
    <r>
      <t>=RANK.EQ(</t>
    </r>
    <r>
      <rPr>
        <b/>
        <sz val="11"/>
        <color theme="1"/>
        <rFont val="Calibri"/>
        <family val="2"/>
        <scheme val="minor"/>
      </rPr>
      <t>{264.36;275.31;231.04;113.38;134.02;251.46}</t>
    </r>
  </si>
  <si>
    <t>=RANK.EQ({264.36;275.31;231.04;113.38;134.02;251.46},</t>
  </si>
  <si>
    <t>Student</t>
  </si>
  <si>
    <t>Class</t>
  </si>
  <si>
    <t>Grade</t>
  </si>
  <si>
    <t>Chantel Cann</t>
  </si>
  <si>
    <t>Ty Worthy</t>
  </si>
  <si>
    <t>Busn 135</t>
  </si>
  <si>
    <t>Busn 101</t>
  </si>
  <si>
    <t>Busn 216</t>
  </si>
  <si>
    <t>ENGL 101</t>
  </si>
  <si>
    <t>Busn 210</t>
  </si>
  <si>
    <t>#11</t>
  </si>
  <si>
    <t>List Classes For students:</t>
  </si>
  <si>
    <r>
      <t>Goal:</t>
    </r>
    <r>
      <rPr>
        <sz val="11"/>
        <color theme="1"/>
        <rFont val="Calibri"/>
        <family val="2"/>
        <scheme val="minor"/>
      </rPr>
      <t xml:space="preserve"> List classes for each student.</t>
    </r>
  </si>
  <si>
    <r>
      <t>Formula Elements</t>
    </r>
    <r>
      <rPr>
        <sz val="11"/>
        <color theme="1"/>
        <rFont val="Calibri"/>
        <family val="2"/>
        <scheme val="minor"/>
      </rPr>
      <t>: Equal sign, FILTER worksheet array function, absolute range of cells,</t>
    </r>
  </si>
  <si>
    <t>comparative operator, relative cell reference.</t>
  </si>
  <si>
    <r>
      <t xml:space="preserve">Steps for calculation of  </t>
    </r>
    <r>
      <rPr>
        <b/>
        <sz val="11"/>
        <color theme="0"/>
        <rFont val="Calibri"/>
        <family val="2"/>
        <scheme val="minor"/>
      </rPr>
      <t>=SUM(LARGE(C12:G12,{1,2,3}))</t>
    </r>
  </si>
  <si>
    <r>
      <t xml:space="preserve">Steps for calculation of  </t>
    </r>
    <r>
      <rPr>
        <b/>
        <sz val="11"/>
        <color theme="0"/>
        <rFont val="Calibri"/>
        <family val="2"/>
        <scheme val="minor"/>
      </rPr>
      <t>=RANK.EQ(H12:H17,H12:H17)</t>
    </r>
  </si>
  <si>
    <r>
      <t>=SUM(LARGE(C12:G12,</t>
    </r>
    <r>
      <rPr>
        <b/>
        <sz val="12"/>
        <color theme="1"/>
        <rFont val="Calibri"/>
        <family val="2"/>
        <scheme val="minor"/>
      </rPr>
      <t>{1,2,3}</t>
    </r>
    <r>
      <rPr>
        <sz val="11"/>
        <color theme="1"/>
        <rFont val="Calibri"/>
        <family val="2"/>
        <scheme val="minor"/>
      </rPr>
      <t>))</t>
    </r>
  </si>
  <si>
    <t>,H12:H17)</t>
  </si>
  <si>
    <r>
      <t>=(</t>
    </r>
    <r>
      <rPr>
        <b/>
        <sz val="11"/>
        <color theme="1"/>
        <rFont val="Calibri"/>
        <family val="2"/>
        <scheme val="minor"/>
      </rPr>
      <t>{114;146;108;61;54}</t>
    </r>
    <r>
      <rPr>
        <sz val="11"/>
        <color theme="1"/>
        <rFont val="Calibri"/>
        <family val="2"/>
        <scheme val="minor"/>
      </rPr>
      <t>-</t>
    </r>
    <r>
      <rPr>
        <b/>
        <sz val="11"/>
        <color theme="1"/>
        <rFont val="Calibri"/>
        <family val="2"/>
        <scheme val="minor"/>
      </rPr>
      <t>{45;117;102;47;51}</t>
    </r>
    <r>
      <rPr>
        <sz val="11"/>
        <color theme="1"/>
        <rFont val="Calibri"/>
        <family val="2"/>
        <scheme val="minor"/>
      </rPr>
      <t>)*E8:E12</t>
    </r>
  </si>
  <si>
    <r>
      <rPr>
        <b/>
        <sz val="11"/>
        <color theme="1"/>
        <rFont val="Calibri"/>
        <family val="2"/>
        <scheme val="minor"/>
      </rPr>
      <t>4.</t>
    </r>
    <r>
      <rPr>
        <sz val="11"/>
        <color theme="1"/>
        <rFont val="Calibri"/>
        <family val="2"/>
        <scheme val="minor"/>
      </rPr>
      <t xml:space="preserve"> To get:</t>
    </r>
  </si>
  <si>
    <r>
      <rPr>
        <b/>
        <sz val="11"/>
        <color theme="1"/>
        <rFont val="Calibri"/>
        <family val="2"/>
        <scheme val="minor"/>
      </rPr>
      <t>5.</t>
    </r>
    <r>
      <rPr>
        <sz val="11"/>
        <color theme="1"/>
        <rFont val="Calibri"/>
        <family val="2"/>
        <scheme val="minor"/>
      </rPr>
      <t xml:space="preserve"> Evaluate Range 3:</t>
    </r>
  </si>
  <si>
    <r>
      <rPr>
        <b/>
        <sz val="11"/>
        <color theme="1"/>
        <rFont val="Calibri"/>
        <family val="2"/>
        <scheme val="minor"/>
      </rPr>
      <t>6.</t>
    </r>
    <r>
      <rPr>
        <sz val="11"/>
        <color theme="1"/>
        <rFont val="Calibri"/>
        <family val="2"/>
        <scheme val="minor"/>
      </rPr>
      <t xml:space="preserve"> Multiply:</t>
    </r>
  </si>
  <si>
    <r>
      <rPr>
        <b/>
        <sz val="11"/>
        <color theme="1"/>
        <rFont val="Calibri"/>
        <family val="2"/>
        <scheme val="minor"/>
      </rPr>
      <t>7.</t>
    </r>
    <r>
      <rPr>
        <sz val="11"/>
        <color theme="1"/>
        <rFont val="Calibri"/>
        <family val="2"/>
        <scheme val="minor"/>
      </rPr>
      <t xml:space="preserve"> To get spilled result:</t>
    </r>
  </si>
  <si>
    <r>
      <rPr>
        <b/>
        <sz val="11"/>
        <color theme="1"/>
        <rFont val="Calibri"/>
        <family val="2"/>
        <scheme val="minor"/>
      </rPr>
      <t>2.</t>
    </r>
    <r>
      <rPr>
        <sz val="11"/>
        <color theme="1"/>
        <rFont val="Calibri"/>
        <family val="2"/>
        <scheme val="minor"/>
      </rPr>
      <t xml:space="preserve"> LARGE spills top 3 numbers into SUM function.</t>
    </r>
  </si>
  <si>
    <r>
      <t xml:space="preserve">1. </t>
    </r>
    <r>
      <rPr>
        <sz val="11"/>
        <color theme="1"/>
        <rFont val="Calibri"/>
        <family val="2"/>
        <scheme val="minor"/>
      </rPr>
      <t>First argument in RANK.EQ contains numbers to rank.</t>
    </r>
  </si>
  <si>
    <r>
      <rPr>
        <b/>
        <sz val="11"/>
        <color theme="1"/>
        <rFont val="Calibri"/>
        <family val="2"/>
        <scheme val="minor"/>
      </rPr>
      <t>3.</t>
    </r>
    <r>
      <rPr>
        <sz val="11"/>
        <color theme="1"/>
        <rFont val="Calibri"/>
        <family val="2"/>
        <scheme val="minor"/>
      </rPr>
      <t xml:space="preserve"> RANK.EQ spills default rank of biggest to smallest.</t>
    </r>
  </si>
  <si>
    <r>
      <rPr>
        <b/>
        <sz val="11"/>
        <color theme="1"/>
        <rFont val="Calibri"/>
        <family val="2"/>
        <scheme val="minor"/>
      </rPr>
      <t>2.</t>
    </r>
    <r>
      <rPr>
        <sz val="11"/>
        <color theme="1"/>
        <rFont val="Calibri"/>
        <family val="2"/>
        <scheme val="minor"/>
      </rPr>
      <t xml:space="preserve"> Second argument in RANK.EQ has numbers to rank against.</t>
    </r>
  </si>
  <si>
    <r>
      <rPr>
        <b/>
        <sz val="11"/>
        <color theme="1"/>
        <rFont val="Calibri"/>
        <family val="2"/>
        <scheme val="minor"/>
      </rPr>
      <t>2.</t>
    </r>
    <r>
      <rPr>
        <sz val="11"/>
        <color theme="1"/>
        <rFont val="Calibri"/>
        <family val="2"/>
        <scheme val="minor"/>
      </rPr>
      <t xml:space="preserve"> The Student column evaulates to TRUE for each row that where the student is "Chantel Cann". </t>
    </r>
  </si>
  <si>
    <r>
      <rPr>
        <b/>
        <sz val="11"/>
        <color theme="1"/>
        <rFont val="Calibri"/>
        <family val="2"/>
        <scheme val="minor"/>
      </rPr>
      <t>3.</t>
    </r>
    <r>
      <rPr>
        <sz val="11"/>
        <color theme="1"/>
        <rFont val="Calibri"/>
        <family val="2"/>
        <scheme val="minor"/>
      </rPr>
      <t xml:space="preserve"> FILTER sees the pattern of TRUE values and uses it to filter the Student column.</t>
    </r>
  </si>
  <si>
    <r>
      <rPr>
        <b/>
        <sz val="11"/>
        <color theme="1"/>
        <rFont val="Calibri"/>
        <family val="2"/>
        <scheme val="minor"/>
      </rPr>
      <t>{"Chantel Cann";"Chantel Cann";"Chantel Cann";"Ty Worthy";"Ty Worthy";"Ty Worthy"}="Chantel Cann"</t>
    </r>
    <r>
      <rPr>
        <sz val="11"/>
        <color theme="1"/>
        <rFont val="Calibri"/>
        <family val="2"/>
        <scheme val="minor"/>
      </rPr>
      <t>)</t>
    </r>
  </si>
  <si>
    <r>
      <t>=FILTER($C$8:$C$13,</t>
    </r>
    <r>
      <rPr>
        <b/>
        <sz val="11"/>
        <color theme="1"/>
        <rFont val="Calibri"/>
        <family val="2"/>
        <scheme val="minor"/>
      </rPr>
      <t>{TRUE;TRUE;TRUE;FALSE;FALSE;FALSE}</t>
    </r>
    <r>
      <rPr>
        <sz val="11"/>
        <color theme="1"/>
        <rFont val="Calibri"/>
        <family val="2"/>
        <scheme val="minor"/>
      </rPr>
      <t>)</t>
    </r>
  </si>
  <si>
    <r>
      <t>{</t>
    </r>
    <r>
      <rPr>
        <b/>
        <sz val="11"/>
        <color theme="1"/>
        <rFont val="Calibri"/>
        <family val="2"/>
        <scheme val="minor"/>
      </rPr>
      <t>TRUE</t>
    </r>
    <r>
      <rPr>
        <sz val="11"/>
        <color theme="1"/>
        <rFont val="Calibri"/>
        <family val="2"/>
        <scheme val="minor"/>
      </rPr>
      <t>;</t>
    </r>
    <r>
      <rPr>
        <b/>
        <sz val="11"/>
        <color theme="1"/>
        <rFont val="Calibri"/>
        <family val="2"/>
        <scheme val="minor"/>
      </rPr>
      <t>TRUE</t>
    </r>
    <r>
      <rPr>
        <sz val="11"/>
        <color theme="1"/>
        <rFont val="Calibri"/>
        <family val="2"/>
        <scheme val="minor"/>
      </rPr>
      <t>;</t>
    </r>
    <r>
      <rPr>
        <b/>
        <sz val="11"/>
        <color theme="1"/>
        <rFont val="Calibri"/>
        <family val="2"/>
        <scheme val="minor"/>
      </rPr>
      <t>TRUE</t>
    </r>
    <r>
      <rPr>
        <sz val="11"/>
        <color theme="1"/>
        <rFont val="Calibri"/>
        <family val="2"/>
        <scheme val="minor"/>
      </rPr>
      <t>;FALSE;FALSE;FALSE})</t>
    </r>
  </si>
  <si>
    <r>
      <t>=FILTER({"</t>
    </r>
    <r>
      <rPr>
        <b/>
        <sz val="11"/>
        <color theme="1"/>
        <rFont val="Calibri"/>
        <family val="2"/>
        <scheme val="minor"/>
      </rPr>
      <t>Busn 135</t>
    </r>
    <r>
      <rPr>
        <sz val="11"/>
        <color theme="1"/>
        <rFont val="Calibri"/>
        <family val="2"/>
        <scheme val="minor"/>
      </rPr>
      <t>";"</t>
    </r>
    <r>
      <rPr>
        <b/>
        <sz val="11"/>
        <color theme="1"/>
        <rFont val="Calibri"/>
        <family val="2"/>
        <scheme val="minor"/>
      </rPr>
      <t>Busn 101</t>
    </r>
    <r>
      <rPr>
        <sz val="11"/>
        <color theme="1"/>
        <rFont val="Calibri"/>
        <family val="2"/>
        <scheme val="minor"/>
      </rPr>
      <t>";"</t>
    </r>
    <r>
      <rPr>
        <b/>
        <sz val="11"/>
        <color theme="1"/>
        <rFont val="Calibri"/>
        <family val="2"/>
        <scheme val="minor"/>
      </rPr>
      <t>Busn 216</t>
    </r>
    <r>
      <rPr>
        <sz val="11"/>
        <color theme="1"/>
        <rFont val="Calibri"/>
        <family val="2"/>
        <scheme val="minor"/>
      </rPr>
      <t>";"ENGL 101";"Busn 135";"Busn 210"},</t>
    </r>
  </si>
  <si>
    <t>3x2</t>
  </si>
  <si>
    <t>6x2</t>
  </si>
  <si>
    <r>
      <rPr>
        <b/>
        <sz val="11"/>
        <color rgb="FFFF0000"/>
        <rFont val="Calibri"/>
        <family val="2"/>
        <scheme val="minor"/>
      </rPr>
      <t>R</t>
    </r>
    <r>
      <rPr>
        <sz val="11"/>
        <color theme="1"/>
        <rFont val="Calibri"/>
        <family val="2"/>
        <scheme val="minor"/>
      </rPr>
      <t>x</t>
    </r>
    <r>
      <rPr>
        <b/>
        <sz val="11"/>
        <color rgb="FF0000FF"/>
        <rFont val="Calibri"/>
        <family val="2"/>
        <scheme val="minor"/>
      </rPr>
      <t>C</t>
    </r>
  </si>
  <si>
    <t>Sales Price</t>
  </si>
  <si>
    <t>Total Sales ($)</t>
  </si>
  <si>
    <t>Total Costs ($)</t>
  </si>
  <si>
    <t>#12</t>
  </si>
  <si>
    <t>Sales ($)</t>
  </si>
  <si>
    <t>=FILTER($C$8:$C$13,</t>
  </si>
  <si>
    <r>
      <t>Formula Elements</t>
    </r>
    <r>
      <rPr>
        <sz val="11"/>
        <color theme="1"/>
        <rFont val="Calibri"/>
        <family val="2"/>
        <scheme val="minor"/>
      </rPr>
      <t>: Equal sign, SUMIFS worksheet function, relative range of cells,</t>
    </r>
  </si>
  <si>
    <t>absolute range of cells, absolute cell references with spilled range operator (#)</t>
  </si>
  <si>
    <t>Sunshine</t>
  </si>
  <si>
    <t>Customer Credit Analysis For Accounts Receivable</t>
  </si>
  <si>
    <t>Customer</t>
  </si>
  <si>
    <t>Rating1</t>
  </si>
  <si>
    <t>Rating2</t>
  </si>
  <si>
    <t>Customer 1</t>
  </si>
  <si>
    <t>Customer 2</t>
  </si>
  <si>
    <t>Customer 3</t>
  </si>
  <si>
    <t>Customer 4</t>
  </si>
  <si>
    <t>#13</t>
  </si>
  <si>
    <r>
      <t xml:space="preserve">Formula Type: </t>
    </r>
    <r>
      <rPr>
        <sz val="11"/>
        <color theme="1"/>
        <rFont val="Calibri"/>
        <family val="2"/>
        <scheme val="minor"/>
      </rPr>
      <t>Logical formula. Single input-output formula.</t>
    </r>
  </si>
  <si>
    <r>
      <t>=AND(</t>
    </r>
    <r>
      <rPr>
        <b/>
        <sz val="11"/>
        <color theme="1"/>
        <rFont val="Calibri"/>
        <family val="2"/>
        <scheme val="minor"/>
      </rPr>
      <t>$C13&gt;=$C$9</t>
    </r>
    <r>
      <rPr>
        <sz val="11"/>
        <color theme="1"/>
        <rFont val="Calibri"/>
        <family val="2"/>
        <scheme val="minor"/>
      </rPr>
      <t xml:space="preserve">,D13&gt;D$9) </t>
    </r>
    <r>
      <rPr>
        <sz val="11"/>
        <color theme="1"/>
        <rFont val="Wingdings"/>
        <charset val="2"/>
      </rPr>
      <t>è</t>
    </r>
    <r>
      <rPr>
        <sz val="11"/>
        <color theme="1"/>
        <rFont val="Calibri"/>
        <family val="2"/>
        <scheme val="minor"/>
      </rPr>
      <t xml:space="preserve"> =AND(</t>
    </r>
    <r>
      <rPr>
        <b/>
        <sz val="11"/>
        <color theme="1"/>
        <rFont val="Calibri"/>
        <family val="2"/>
        <scheme val="minor"/>
      </rPr>
      <t>90550&gt;=50000</t>
    </r>
    <r>
      <rPr>
        <sz val="11"/>
        <color theme="1"/>
        <rFont val="Calibri"/>
        <family val="2"/>
        <scheme val="minor"/>
      </rPr>
      <t xml:space="preserve">,D13&gt;D$9) </t>
    </r>
    <r>
      <rPr>
        <sz val="11"/>
        <color theme="1"/>
        <rFont val="Wingdings"/>
        <charset val="2"/>
      </rPr>
      <t>è</t>
    </r>
    <r>
      <rPr>
        <sz val="11"/>
        <color theme="1"/>
        <rFont val="Calibri"/>
        <family val="2"/>
        <scheme val="minor"/>
      </rPr>
      <t xml:space="preserve"> =AND(</t>
    </r>
    <r>
      <rPr>
        <b/>
        <sz val="11"/>
        <color theme="1"/>
        <rFont val="Calibri"/>
        <family val="2"/>
        <scheme val="minor"/>
      </rPr>
      <t>TRUE</t>
    </r>
    <r>
      <rPr>
        <sz val="11"/>
        <color theme="1"/>
        <rFont val="Calibri"/>
        <family val="2"/>
        <scheme val="minor"/>
      </rPr>
      <t>,D13&gt;D$9)</t>
    </r>
  </si>
  <si>
    <r>
      <t>=AND(TRUE,</t>
    </r>
    <r>
      <rPr>
        <b/>
        <sz val="11"/>
        <color theme="1"/>
        <rFont val="Calibri"/>
        <family val="2"/>
        <scheme val="minor"/>
      </rPr>
      <t>D13&gt;D$9</t>
    </r>
    <r>
      <rPr>
        <sz val="11"/>
        <color theme="1"/>
        <rFont val="Calibri"/>
        <family val="2"/>
        <scheme val="minor"/>
      </rPr>
      <t xml:space="preserve">) </t>
    </r>
    <r>
      <rPr>
        <sz val="11"/>
        <color theme="1"/>
        <rFont val="Wingdings"/>
        <charset val="2"/>
      </rPr>
      <t>è</t>
    </r>
    <r>
      <rPr>
        <sz val="11"/>
        <color theme="1"/>
        <rFont val="Calibri"/>
        <family val="2"/>
        <scheme val="minor"/>
      </rPr>
      <t xml:space="preserve"> =AND(TRUE,</t>
    </r>
    <r>
      <rPr>
        <b/>
        <sz val="11"/>
        <color theme="1"/>
        <rFont val="Calibri"/>
        <family val="2"/>
        <scheme val="minor"/>
      </rPr>
      <t>5&gt;2.5</t>
    </r>
    <r>
      <rPr>
        <sz val="11"/>
        <color theme="1"/>
        <rFont val="Calibri"/>
        <family val="2"/>
        <scheme val="minor"/>
      </rPr>
      <t xml:space="preserve">) </t>
    </r>
    <r>
      <rPr>
        <sz val="11"/>
        <color theme="1"/>
        <rFont val="Wingdings"/>
        <charset val="2"/>
      </rPr>
      <t>è</t>
    </r>
    <r>
      <rPr>
        <sz val="11"/>
        <color theme="1"/>
        <rFont val="Calibri"/>
        <family val="2"/>
        <scheme val="minor"/>
      </rPr>
      <t xml:space="preserve"> =AND(TRUE,</t>
    </r>
    <r>
      <rPr>
        <b/>
        <sz val="11"/>
        <color theme="1"/>
        <rFont val="Calibri"/>
        <family val="2"/>
        <scheme val="minor"/>
      </rPr>
      <t>TRUE</t>
    </r>
    <r>
      <rPr>
        <sz val="11"/>
        <color theme="1"/>
        <rFont val="Calibri"/>
        <family val="2"/>
        <scheme val="minor"/>
      </rPr>
      <t>)</t>
    </r>
  </si>
  <si>
    <t>TRUE</t>
  </si>
  <si>
    <r>
      <rPr>
        <b/>
        <sz val="11"/>
        <color theme="1"/>
        <rFont val="Calibri"/>
        <family val="2"/>
        <scheme val="minor"/>
      </rPr>
      <t xml:space="preserve">1. </t>
    </r>
    <r>
      <rPr>
        <sz val="11"/>
        <color theme="1"/>
        <rFont val="Calibri"/>
        <family val="2"/>
        <scheme val="minor"/>
      </rPr>
      <t>AND evaluates the first logical test.</t>
    </r>
  </si>
  <si>
    <r>
      <rPr>
        <b/>
        <sz val="11"/>
        <color theme="1"/>
        <rFont val="Calibri"/>
        <family val="2"/>
        <scheme val="minor"/>
      </rPr>
      <t>2.</t>
    </r>
    <r>
      <rPr>
        <sz val="11"/>
        <color theme="1"/>
        <rFont val="Calibri"/>
        <family val="2"/>
        <scheme val="minor"/>
      </rPr>
      <t xml:space="preserve"> AND evaluates the second logical test.</t>
    </r>
  </si>
  <si>
    <r>
      <rPr>
        <b/>
        <sz val="11"/>
        <color theme="1"/>
        <rFont val="Calibri"/>
        <family val="2"/>
        <scheme val="minor"/>
      </rPr>
      <t>3.</t>
    </r>
    <r>
      <rPr>
        <sz val="11"/>
        <color theme="1"/>
        <rFont val="Calibri"/>
        <family val="2"/>
        <scheme val="minor"/>
      </rPr>
      <t xml:space="preserve"> Because all the logical tests in the arguments of the AND function are TRUE, AND reports a TRUE.</t>
    </r>
  </si>
  <si>
    <t>Error if you try both names:</t>
  </si>
  <si>
    <r>
      <t>Goal:</t>
    </r>
    <r>
      <rPr>
        <sz val="11"/>
        <color theme="1"/>
        <rFont val="Calibri"/>
        <family val="2"/>
        <scheme val="minor"/>
      </rPr>
      <t xml:space="preserve"> Create formula report for total sales and total costs.</t>
    </r>
  </si>
  <si>
    <r>
      <rPr>
        <b/>
        <sz val="11"/>
        <color theme="1"/>
        <rFont val="Calibri"/>
        <family val="2"/>
        <scheme val="minor"/>
      </rPr>
      <t>1.</t>
    </r>
    <r>
      <rPr>
        <sz val="11"/>
        <color theme="1"/>
        <rFont val="Calibri"/>
        <family val="2"/>
        <scheme val="minor"/>
      </rPr>
      <t xml:space="preserve"> Second argument of SUMIFS evaluates the list of criteria for adding.</t>
    </r>
  </si>
  <si>
    <r>
      <t>=SUMIFS(D8:D22,$C$8:$C$22,</t>
    </r>
    <r>
      <rPr>
        <b/>
        <sz val="11"/>
        <color theme="1"/>
        <rFont val="Calibri"/>
        <family val="2"/>
        <scheme val="minor"/>
      </rPr>
      <t>{"Aspen";"Carlota";"Quad";"Sunshine";"Yanaki"}</t>
    </r>
    <r>
      <rPr>
        <sz val="11"/>
        <color theme="1"/>
        <rFont val="Calibri"/>
        <family val="2"/>
        <scheme val="minor"/>
      </rPr>
      <t>)</t>
    </r>
  </si>
  <si>
    <r>
      <rPr>
        <b/>
        <sz val="11"/>
        <color theme="1"/>
        <rFont val="Calibri"/>
        <family val="2"/>
        <scheme val="minor"/>
      </rPr>
      <t>5651.71</t>
    </r>
    <r>
      <rPr>
        <sz val="11"/>
        <color theme="1"/>
        <rFont val="Calibri"/>
        <family val="2"/>
        <scheme val="minor"/>
      </rPr>
      <t xml:space="preserve">;   </t>
    </r>
    <r>
      <rPr>
        <b/>
        <sz val="11"/>
        <color theme="1"/>
        <rFont val="Calibri"/>
        <family val="2"/>
        <scheme val="minor"/>
      </rPr>
      <t>7678.79</t>
    </r>
    <r>
      <rPr>
        <sz val="11"/>
        <color theme="1"/>
        <rFont val="Calibri"/>
        <family val="2"/>
        <scheme val="minor"/>
      </rPr>
      <t xml:space="preserve">;   </t>
    </r>
    <r>
      <rPr>
        <b/>
        <sz val="11"/>
        <color theme="1"/>
        <rFont val="Calibri"/>
        <family val="2"/>
        <scheme val="minor"/>
      </rPr>
      <t>10328.71</t>
    </r>
    <r>
      <rPr>
        <sz val="11"/>
        <color theme="1"/>
        <rFont val="Calibri"/>
        <family val="2"/>
        <scheme val="minor"/>
      </rPr>
      <t xml:space="preserve">;   </t>
    </r>
    <r>
      <rPr>
        <b/>
        <sz val="11"/>
        <color theme="1"/>
        <rFont val="Calibri"/>
        <family val="2"/>
        <scheme val="minor"/>
      </rPr>
      <t>5543.37</t>
    </r>
    <r>
      <rPr>
        <sz val="11"/>
        <color theme="1"/>
        <rFont val="Calibri"/>
        <family val="2"/>
        <scheme val="minor"/>
      </rPr>
      <t xml:space="preserve">;   </t>
    </r>
    <r>
      <rPr>
        <b/>
        <sz val="11"/>
        <color theme="1"/>
        <rFont val="Calibri"/>
        <family val="2"/>
        <scheme val="minor"/>
      </rPr>
      <t>8070.18</t>
    </r>
  </si>
  <si>
    <r>
      <rPr>
        <b/>
        <sz val="11"/>
        <color theme="1"/>
        <rFont val="Calibri"/>
        <family val="2"/>
        <scheme val="minor"/>
      </rPr>
      <t>2.</t>
    </r>
    <r>
      <rPr>
        <sz val="11"/>
        <color theme="1"/>
        <rFont val="Calibri"/>
        <family val="2"/>
        <scheme val="minor"/>
      </rPr>
      <t xml:space="preserve"> SUMIFS uses the criteria to get a total for each product, then spills the values down the rows.</t>
    </r>
  </si>
  <si>
    <t>This is a function argument array calculation, where SUMIFS adds to get total for each product.</t>
  </si>
  <si>
    <t>Credit Rating 1</t>
  </si>
  <si>
    <t>Credit Rating 2</t>
  </si>
  <si>
    <t>There are two rules that the company uses.</t>
  </si>
  <si>
    <t>with column locked, absolute cell reference, relative cell reference, mixed cell reference with row locked.</t>
  </si>
  <si>
    <t>Hurdles &gt;&gt;</t>
  </si>
  <si>
    <t>SalesRep</t>
  </si>
  <si>
    <t>Mo</t>
  </si>
  <si>
    <t>Dean</t>
  </si>
  <si>
    <r>
      <rPr>
        <b/>
        <sz val="11"/>
        <color theme="1"/>
        <rFont val="Calibri"/>
        <family val="2"/>
        <scheme val="minor"/>
      </rPr>
      <t>Ex #14. Goal:</t>
    </r>
    <r>
      <rPr>
        <sz val="11"/>
        <color theme="1"/>
        <rFont val="Calibri"/>
        <family val="2"/>
        <scheme val="minor"/>
      </rPr>
      <t xml:space="preserve"> Create cross tabulated report that sums units by product and sales rep.</t>
    </r>
  </si>
  <si>
    <t>Rep</t>
  </si>
  <si>
    <t>Date-Time</t>
  </si>
  <si>
    <t>Length (min)</t>
  </si>
  <si>
    <t>Call Topic</t>
  </si>
  <si>
    <t>Service</t>
  </si>
  <si>
    <t>Other</t>
  </si>
  <si>
    <t>Bill</t>
  </si>
  <si>
    <t>Plan Review</t>
  </si>
  <si>
    <t>Floyd</t>
  </si>
  <si>
    <t>Dino</t>
  </si>
  <si>
    <t>#15</t>
  </si>
  <si>
    <r>
      <t>Formula Type:</t>
    </r>
    <r>
      <rPr>
        <sz val="11"/>
        <color theme="1"/>
        <rFont val="Calibri"/>
        <family val="2"/>
        <scheme val="minor"/>
      </rPr>
      <t xml:space="preserve"> Lookup formula that delivers a number. Single input-output formula.</t>
    </r>
  </si>
  <si>
    <r>
      <t>Goal:</t>
    </r>
    <r>
      <rPr>
        <sz val="11"/>
        <color theme="1"/>
        <rFont val="Calibri"/>
        <family val="2"/>
        <scheme val="minor"/>
      </rPr>
      <t xml:space="preserve"> Lookup a a Month Column, then Add.</t>
    </r>
  </si>
  <si>
    <r>
      <t>Formula Elements</t>
    </r>
    <r>
      <rPr>
        <sz val="11"/>
        <color theme="1"/>
        <rFont val="Calibri"/>
        <family val="2"/>
        <scheme val="minor"/>
      </rPr>
      <t>: Equal Sign, SUM &amp; XLOOKUP Worksheet Functions, Cell Reference, Range of Cells.</t>
    </r>
  </si>
  <si>
    <r>
      <t>1.</t>
    </r>
    <r>
      <rPr>
        <sz val="11"/>
        <color theme="1"/>
        <rFont val="Calibri"/>
        <family val="2"/>
        <scheme val="minor"/>
      </rPr>
      <t xml:space="preserve"> XLOOKUP searches for "Feb" in column array B6:E6.</t>
    </r>
  </si>
  <si>
    <r>
      <rPr>
        <b/>
        <sz val="11"/>
        <color theme="1"/>
        <rFont val="Calibri"/>
        <family val="2"/>
        <scheme val="minor"/>
      </rPr>
      <t>Note:</t>
    </r>
    <r>
      <rPr>
        <sz val="11"/>
        <color theme="1"/>
        <rFont val="Calibri"/>
        <family val="2"/>
        <scheme val="minor"/>
      </rPr>
      <t xml:space="preserve"> "Feb" is in the 2nd relative position,</t>
    </r>
  </si>
  <si>
    <t>which is the 2nd column in the range B6:E6.</t>
  </si>
  <si>
    <r>
      <rPr>
        <b/>
        <sz val="11"/>
        <color theme="1"/>
        <rFont val="Calibri"/>
        <family val="2"/>
        <scheme val="minor"/>
      </rPr>
      <t>2.</t>
    </r>
    <r>
      <rPr>
        <sz val="11"/>
        <color theme="1"/>
        <rFont val="Calibri"/>
        <family val="2"/>
        <scheme val="minor"/>
      </rPr>
      <t xml:space="preserve"> XLOOKUP looks for the 2nd column in the table array B7:E17,</t>
    </r>
  </si>
  <si>
    <t>which has has 4 columns and 11 rows.</t>
  </si>
  <si>
    <t>XLOOKUP picks out the the second column and all 11 rows.</t>
  </si>
  <si>
    <r>
      <t>=SUM(</t>
    </r>
    <r>
      <rPr>
        <b/>
        <sz val="11"/>
        <color theme="1"/>
        <rFont val="Calibri"/>
        <family val="2"/>
        <scheme val="minor"/>
      </rPr>
      <t>{10672.77;21158.82;7226.97;10693.79;15938.61;</t>
    </r>
  </si>
  <si>
    <r>
      <rPr>
        <b/>
        <sz val="11"/>
        <color theme="1"/>
        <rFont val="Calibri"/>
        <family val="2"/>
        <scheme val="minor"/>
      </rPr>
      <t>22778.17;4272.76;21835.95;2908.59;28853.64;13961.18}</t>
    </r>
    <r>
      <rPr>
        <sz val="11"/>
        <color theme="1"/>
        <rFont val="Calibri"/>
        <family val="2"/>
        <scheme val="minor"/>
      </rPr>
      <t>)</t>
    </r>
  </si>
  <si>
    <r>
      <t>Formula Type:</t>
    </r>
    <r>
      <rPr>
        <sz val="11"/>
        <color theme="1"/>
        <rFont val="Calibri"/>
        <family val="2"/>
        <scheme val="minor"/>
      </rPr>
      <t xml:space="preserve"> Number Formula (that contains a lookup element). Scalar Array Formulas.</t>
    </r>
  </si>
  <si>
    <r>
      <t>Formula Elements</t>
    </r>
    <r>
      <rPr>
        <sz val="11"/>
        <color theme="1"/>
        <rFont val="Calibri"/>
        <family val="2"/>
        <scheme val="minor"/>
      </rPr>
      <t>: Equal sign, FILTER worksheet array function, table formula nomenclature for table,</t>
    </r>
  </si>
  <si>
    <r>
      <t>Goal:</t>
    </r>
    <r>
      <rPr>
        <sz val="11"/>
        <color theme="1"/>
        <rFont val="Calibri"/>
        <family val="2"/>
        <scheme val="minor"/>
      </rPr>
      <t xml:space="preserve"> Determine whether to extend credit to a customer based on last year's sales and a credit rating.</t>
    </r>
  </si>
  <si>
    <t>Spilled array formula for both Rules:</t>
  </si>
  <si>
    <t>Or:</t>
  </si>
  <si>
    <r>
      <t>Formula Elements</t>
    </r>
    <r>
      <rPr>
        <sz val="11"/>
        <color theme="1"/>
        <rFont val="Calibri"/>
        <family val="2"/>
        <scheme val="minor"/>
      </rPr>
      <t>: Equal sign, AND worksheet function, comparative operators (&gt;=, &gt;), mixed cell reference</t>
    </r>
  </si>
  <si>
    <r>
      <t>Formula Type:</t>
    </r>
    <r>
      <rPr>
        <sz val="11"/>
        <color theme="1"/>
        <rFont val="Calibri"/>
        <family val="2"/>
        <scheme val="minor"/>
      </rPr>
      <t xml:space="preserve"> Lookup formula that delivers mixed data (date-times, text, numbers). Spilled dynamic</t>
    </r>
  </si>
  <si>
    <t>array formula.</t>
  </si>
  <si>
    <r>
      <t>Formula Elements:</t>
    </r>
    <r>
      <rPr>
        <sz val="11"/>
        <color theme="1"/>
        <rFont val="Calibri"/>
        <family val="2"/>
        <scheme val="minor"/>
      </rPr>
      <t xml:space="preserve"> Equal sign, mixed cell reference with column locked,</t>
    </r>
  </si>
  <si>
    <t>comparative operators (=), absolute cell reference.</t>
  </si>
  <si>
    <t>#16</t>
  </si>
  <si>
    <r>
      <t>Goal:</t>
    </r>
    <r>
      <rPr>
        <sz val="11"/>
        <color theme="1"/>
        <rFont val="Calibri"/>
        <family val="2"/>
        <scheme val="minor"/>
      </rPr>
      <t xml:space="preserve"> Conditionally format row in table based on condition in cell G11.</t>
    </r>
  </si>
  <si>
    <t xml:space="preserve"> </t>
  </si>
  <si>
    <r>
      <rPr>
        <b/>
        <sz val="11"/>
        <color theme="1"/>
        <rFont val="Calibri"/>
        <family val="2"/>
        <scheme val="minor"/>
      </rPr>
      <t>1.</t>
    </r>
    <r>
      <rPr>
        <sz val="11"/>
        <color theme="1"/>
        <rFont val="Calibri"/>
        <family val="2"/>
        <scheme val="minor"/>
      </rPr>
      <t xml:space="preserve"> Second argumnet in FILTER funcion runs a logical test on the Student column and asks: Is student Chantel Cann?</t>
    </r>
  </si>
  <si>
    <r>
      <rPr>
        <b/>
        <sz val="11"/>
        <color theme="1"/>
        <rFont val="Calibri"/>
        <family val="2"/>
        <scheme val="minor"/>
      </rPr>
      <t>4.</t>
    </r>
    <r>
      <rPr>
        <sz val="11"/>
        <color theme="1"/>
        <rFont val="Calibri"/>
        <family val="2"/>
        <scheme val="minor"/>
      </rPr>
      <t xml:space="preserve"> FILTER spilles the results down the rows:   </t>
    </r>
    <r>
      <rPr>
        <b/>
        <sz val="11"/>
        <color theme="1"/>
        <rFont val="Calibri"/>
        <family val="2"/>
        <scheme val="minor"/>
      </rPr>
      <t>Busn 135;    Busn 101;    Busn 216</t>
    </r>
  </si>
  <si>
    <r>
      <t xml:space="preserve">Steps for calculation of  </t>
    </r>
    <r>
      <rPr>
        <b/>
        <sz val="11"/>
        <color theme="0"/>
        <rFont val="Calibri"/>
        <family val="2"/>
        <scheme val="minor"/>
      </rPr>
      <t>=FILTER($C$8:$C$13,$B$8:$B$13=F9)</t>
    </r>
    <r>
      <rPr>
        <sz val="11"/>
        <color theme="0"/>
        <rFont val="Calibri"/>
        <family val="2"/>
        <scheme val="minor"/>
      </rPr>
      <t xml:space="preserve"> in cell F10:</t>
    </r>
  </si>
  <si>
    <r>
      <t xml:space="preserve">Steps for calculation of  </t>
    </r>
    <r>
      <rPr>
        <b/>
        <sz val="11"/>
        <color theme="0"/>
        <rFont val="Calibri"/>
        <family val="2"/>
        <scheme val="minor"/>
      </rPr>
      <t>=SUMIFS(D8:D22,$C$8:$C$22,$G$8#)</t>
    </r>
    <r>
      <rPr>
        <sz val="11"/>
        <color theme="0"/>
        <rFont val="Calibri"/>
        <family val="2"/>
        <scheme val="minor"/>
      </rPr>
      <t xml:space="preserve"> in cell H8:</t>
    </r>
  </si>
  <si>
    <r>
      <t xml:space="preserve">Steps for calculation of  </t>
    </r>
    <r>
      <rPr>
        <b/>
        <sz val="11"/>
        <color theme="0"/>
        <rFont val="Calibri"/>
        <family val="2"/>
        <scheme val="minor"/>
      </rPr>
      <t>=AND($C13&gt;=$C$9,D13&gt;D$9)</t>
    </r>
    <r>
      <rPr>
        <sz val="11"/>
        <color theme="0"/>
        <rFont val="Calibri"/>
        <family val="2"/>
        <scheme val="minor"/>
      </rPr>
      <t xml:space="preserve"> in cell F13:</t>
    </r>
  </si>
  <si>
    <t>=CallTable[#All]</t>
  </si>
  <si>
    <t>All Records</t>
  </si>
  <si>
    <t>=CallTable[#Headers]</t>
  </si>
  <si>
    <t>=CallTable[Rep]</t>
  </si>
  <si>
    <t>=CallTable[@Rep]</t>
  </si>
  <si>
    <t>=CallTable[#Totals]</t>
  </si>
  <si>
    <t>=CallTable</t>
  </si>
  <si>
    <t>Table[#All]</t>
  </si>
  <si>
    <t>Table[#Headers]</t>
  </si>
  <si>
    <t>Table[#Totals]</t>
  </si>
  <si>
    <t>Table</t>
  </si>
  <si>
    <t>Table Element</t>
  </si>
  <si>
    <t>Table[FieldName]</t>
  </si>
  <si>
    <t>Table[@FieldName]</t>
  </si>
  <si>
    <t>Syntax</t>
  </si>
  <si>
    <t>CallRepCondition</t>
  </si>
  <si>
    <r>
      <t>Goal:</t>
    </r>
    <r>
      <rPr>
        <sz val="11"/>
        <color theme="1"/>
        <rFont val="Calibri"/>
        <family val="2"/>
        <scheme val="minor"/>
      </rPr>
      <t xml:space="preserve"> Filter the call table to show records for selected call representative in cell G9.</t>
    </r>
  </si>
  <si>
    <r>
      <t>Formula Type:</t>
    </r>
    <r>
      <rPr>
        <sz val="11"/>
        <color theme="1"/>
        <rFont val="Calibri"/>
        <family val="2"/>
        <scheme val="minor"/>
      </rPr>
      <t xml:space="preserve"> Logical formula for conditional formatting dialog box. Single input-output formula.</t>
    </r>
  </si>
  <si>
    <t>table formula nomenclature for column, Defined Name.</t>
  </si>
  <si>
    <t>#17</t>
  </si>
  <si>
    <t>Stock</t>
  </si>
  <si>
    <t>Ticker</t>
  </si>
  <si>
    <r>
      <t>Formula #3 Type:</t>
    </r>
    <r>
      <rPr>
        <sz val="11"/>
        <color theme="1"/>
        <rFont val="Calibri"/>
        <family val="2"/>
        <scheme val="minor"/>
      </rPr>
      <t xml:space="preserve"> Number Formula. Single input-output formula.</t>
    </r>
  </si>
  <si>
    <t>#18</t>
  </si>
  <si>
    <t>The Coca-Cola Company</t>
  </si>
  <si>
    <t>Caterpillar Inc.</t>
  </si>
  <si>
    <t>Microsoft Corporation</t>
  </si>
  <si>
    <t>Alphabet Inc.</t>
  </si>
  <si>
    <t>Start:</t>
  </si>
  <si>
    <t>#19</t>
  </si>
  <si>
    <r>
      <t>Formula #1 and #2 Elements</t>
    </r>
    <r>
      <rPr>
        <sz val="11"/>
        <color theme="1"/>
        <rFont val="Calibri"/>
        <family val="2"/>
        <scheme val="minor"/>
      </rPr>
      <t xml:space="preserve">: Equal sign, table formula nomenclature relative cell reference with </t>
    </r>
  </si>
  <si>
    <t>implicit intersection operator, dot operator, formula element from drop-down list.</t>
  </si>
  <si>
    <r>
      <t>Formula #1 and #2 Type:</t>
    </r>
    <r>
      <rPr>
        <sz val="11"/>
        <color theme="1"/>
        <rFont val="Calibri"/>
        <family val="2"/>
        <scheme val="minor"/>
      </rPr>
      <t xml:space="preserve"> Lookup formula using the dot operator on a stock data type.</t>
    </r>
  </si>
  <si>
    <t>Single input-output formula.</t>
  </si>
  <si>
    <r>
      <t>Goal:</t>
    </r>
    <r>
      <rPr>
        <sz val="11"/>
        <color theme="1"/>
        <rFont val="Calibri"/>
        <family val="2"/>
        <scheme val="minor"/>
      </rPr>
      <t xml:space="preserve"> Convert stock names to stock data type, use dot operator to lookup ticker and current price.</t>
    </r>
  </si>
  <si>
    <r>
      <t>Formula #3 Elements</t>
    </r>
    <r>
      <rPr>
        <sz val="11"/>
        <color theme="1"/>
        <rFont val="Calibri"/>
        <family val="2"/>
        <scheme val="minor"/>
      </rPr>
      <t>: Equal sign, table formula nomenclature relative cell reference with</t>
    </r>
  </si>
  <si>
    <t>implicit intersection operator, math multiplication operator.</t>
  </si>
  <si>
    <t>Current
Value</t>
  </si>
  <si>
    <t>End
Price</t>
  </si>
  <si>
    <t>Date
Purchased</t>
  </si>
  <si>
    <t>Start
Value</t>
  </si>
  <si>
    <t>Start
Price</t>
  </si>
  <si>
    <t>City</t>
  </si>
  <si>
    <t>Oakland</t>
  </si>
  <si>
    <t>San Francisco</t>
  </si>
  <si>
    <t>Berkeley</t>
  </si>
  <si>
    <t>San Jose</t>
  </si>
  <si>
    <r>
      <t>Goal:</t>
    </r>
    <r>
      <rPr>
        <sz val="11"/>
        <color theme="1"/>
        <rFont val="Calibri"/>
        <family val="2"/>
        <scheme val="minor"/>
      </rPr>
      <t xml:space="preserve"> Lookup product price using XLOOKUP function </t>
    </r>
  </si>
  <si>
    <t>with lookup table on worksheet named Assumptions.</t>
  </si>
  <si>
    <r>
      <t>Formula Elements:</t>
    </r>
    <r>
      <rPr>
        <sz val="11"/>
        <color theme="1"/>
        <rFont val="Calibri"/>
        <family val="2"/>
        <scheme val="minor"/>
      </rPr>
      <t xml:space="preserve"> Equal sign, XLOOKUP function, cell reference,</t>
    </r>
  </si>
  <si>
    <t>sheet reference range of cells, text in quotes.</t>
  </si>
  <si>
    <t>#20</t>
  </si>
  <si>
    <t>with lookup table in a different workbook file.</t>
  </si>
  <si>
    <t>workbook reference range of cells, text in quotes.</t>
  </si>
  <si>
    <t>Sum with SUMIFS</t>
  </si>
  <si>
    <t>Sum with SUMPRODUCT</t>
  </si>
  <si>
    <r>
      <t>Goal:</t>
    </r>
    <r>
      <rPr>
        <sz val="11"/>
        <color theme="1"/>
        <rFont val="Calibri"/>
        <family val="2"/>
        <scheme val="minor"/>
      </rPr>
      <t xml:space="preserve"> Add Quad units from different workbook using SUMPRODUCT function rather than SUMIFS.</t>
    </r>
  </si>
  <si>
    <r>
      <t>Formula #2 Type:</t>
    </r>
    <r>
      <rPr>
        <sz val="11"/>
        <color theme="1"/>
        <rFont val="Calibri"/>
        <family val="2"/>
        <scheme val="minor"/>
      </rPr>
      <t xml:space="preserve"> Scalar Array Formulas. Number formula. Single input-output formula.</t>
    </r>
  </si>
  <si>
    <r>
      <t xml:space="preserve">Steps for calculation of  </t>
    </r>
    <r>
      <rPr>
        <b/>
        <sz val="11"/>
        <color theme="0"/>
        <rFont val="Calibri"/>
        <family val="2"/>
        <scheme val="minor"/>
      </rPr>
      <t xml:space="preserve">SUMPRODUCT formula </t>
    </r>
    <r>
      <rPr>
        <sz val="11"/>
        <color theme="0"/>
        <rFont val="Calibri"/>
        <family val="2"/>
        <scheme val="minor"/>
      </rPr>
      <t xml:space="preserve"> in cell D8:</t>
    </r>
  </si>
  <si>
    <r>
      <rPr>
        <b/>
        <sz val="11"/>
        <color theme="1"/>
        <rFont val="Calibri"/>
        <family val="2"/>
        <scheme val="minor"/>
      </rPr>
      <t>3. Get Condition for adding:</t>
    </r>
    <r>
      <rPr>
        <sz val="11"/>
        <color theme="1"/>
        <rFont val="Calibri"/>
        <family val="2"/>
        <scheme val="minor"/>
      </rPr>
      <t xml:space="preserve"> =SUMPRODUCT(
'C:\Users\mgirvin\Desktop\TheOnlyAppThatMatters\Ch12\[Ch12-Excel365-LookupTable.xlsx]SUMIFSDataTable'!$C$3:$C$11,
--({"Quad";"Carlota";"Aspen";"Aspen";"Carlota";"Quad";"Quad";"Carlota";"Aspen"}=</t>
    </r>
    <r>
      <rPr>
        <b/>
        <sz val="11"/>
        <color theme="1"/>
        <rFont val="Calibri"/>
        <family val="2"/>
        <scheme val="minor"/>
      </rPr>
      <t>"Quad"</t>
    </r>
    <r>
      <rPr>
        <sz val="11"/>
        <color theme="1"/>
        <rFont val="Calibri"/>
        <family val="2"/>
        <scheme val="minor"/>
      </rPr>
      <t>))</t>
    </r>
  </si>
  <si>
    <r>
      <rPr>
        <b/>
        <sz val="11"/>
        <color theme="1"/>
        <rFont val="Calibri"/>
        <family val="2"/>
        <scheme val="minor"/>
      </rPr>
      <t>1. Full formula:</t>
    </r>
    <r>
      <rPr>
        <sz val="11"/>
        <color theme="1"/>
        <rFont val="Calibri"/>
        <family val="2"/>
        <scheme val="minor"/>
      </rPr>
      <t xml:space="preserve"> =SUMPRODUCT(
'C:\Users\mgirvin\Desktop\TheOnlyAppThatMatters\Ch12\[Ch12-Excel365-LookupTable.xlsx]SUMIFSDataTable'!$C$3:$C$11,
--('C:\Users\mgirvin\Desktop\TheOnlyAppThatMatters\Ch12\[Ch12-Excel365-LookupTable.xlsx]SUMIFSDataTable'!$B$3:$B$11=B8))</t>
    </r>
  </si>
  <si>
    <r>
      <rPr>
        <b/>
        <sz val="11"/>
        <color theme="1"/>
        <rFont val="Calibri"/>
        <family val="2"/>
        <scheme val="minor"/>
      </rPr>
      <t>4. Which ones are Quad?</t>
    </r>
    <r>
      <rPr>
        <sz val="11"/>
        <color theme="1"/>
        <rFont val="Calibri"/>
        <family val="2"/>
        <scheme val="minor"/>
      </rPr>
      <t xml:space="preserve"> =SUMPRODUCT(
'C:\Users\mgirvin\Desktop\TheOnlyAppThatMatters\Ch12\[Ch12-Excel365-LookupTable.xlsx]SUMIFSDataTable'!$C$3:$C$11,
--(</t>
    </r>
    <r>
      <rPr>
        <b/>
        <sz val="11"/>
        <color theme="1"/>
        <rFont val="Calibri"/>
        <family val="2"/>
        <scheme val="minor"/>
      </rPr>
      <t>{TRUE;FALSE;FALSE;FALSE;FALSE;TRUE;TRUE;FALSE;FALSE}</t>
    </r>
    <r>
      <rPr>
        <sz val="11"/>
        <color theme="1"/>
        <rFont val="Calibri"/>
        <family val="2"/>
        <scheme val="minor"/>
      </rPr>
      <t>))</t>
    </r>
  </si>
  <si>
    <r>
      <rPr>
        <b/>
        <sz val="11"/>
        <color theme="1"/>
        <rFont val="Calibri"/>
        <family val="2"/>
        <scheme val="minor"/>
      </rPr>
      <t>5. Double Negative to convert TRUE and FALSE to 1s and 0s:</t>
    </r>
    <r>
      <rPr>
        <sz val="11"/>
        <color theme="1"/>
        <rFont val="Calibri"/>
        <family val="2"/>
        <scheme val="minor"/>
      </rPr>
      <t xml:space="preserve"> =SUMPRODUCT(
'C:\Users\mgirvin\Desktop\TheOnlyAppThatMatters\Ch12\[Ch12-Excel365-LookupTable.xlsx]SUMIFSDataTable'!$C$3:$C$11,
</t>
    </r>
    <r>
      <rPr>
        <b/>
        <sz val="11"/>
        <color theme="1"/>
        <rFont val="Calibri"/>
        <family val="2"/>
        <scheme val="minor"/>
      </rPr>
      <t>{1;0;0;0;0;1;1;0;0}</t>
    </r>
    <r>
      <rPr>
        <sz val="11"/>
        <color theme="1"/>
        <rFont val="Calibri"/>
        <family val="2"/>
        <scheme val="minor"/>
      </rPr>
      <t>)</t>
    </r>
  </si>
  <si>
    <r>
      <rPr>
        <b/>
        <sz val="11"/>
        <color theme="1"/>
        <rFont val="Calibri"/>
        <family val="2"/>
        <scheme val="minor"/>
      </rPr>
      <t>2. Get product names from workbook reference:</t>
    </r>
    <r>
      <rPr>
        <sz val="11"/>
        <color theme="1"/>
        <rFont val="Calibri"/>
        <family val="2"/>
        <scheme val="minor"/>
      </rPr>
      <t xml:space="preserve"> =SUMPRODUCT(
'C:\Users\mgirvin\Desktop\TheOnlyAppThatMatters\Ch12\[Ch12-Excel365-LookupTable.xlsx]SUMIFSDataTable'!$C$3:$C$11,
--(</t>
    </r>
    <r>
      <rPr>
        <b/>
        <sz val="11"/>
        <color theme="1"/>
        <rFont val="Calibri"/>
        <family val="2"/>
        <scheme val="minor"/>
      </rPr>
      <t>{"Quad";"Carlota";"Aspen";"Aspen";"Carlota";"Quad";"Quad";"Carlota";"Aspen"}</t>
    </r>
    <r>
      <rPr>
        <sz val="11"/>
        <color theme="1"/>
        <rFont val="Calibri"/>
        <family val="2"/>
        <scheme val="minor"/>
      </rPr>
      <t>=B8))</t>
    </r>
  </si>
  <si>
    <r>
      <rPr>
        <b/>
        <sz val="11"/>
        <color theme="1"/>
        <rFont val="Calibri"/>
        <family val="2"/>
        <scheme val="minor"/>
      </rPr>
      <t>6. Get units from workbook reference:</t>
    </r>
    <r>
      <rPr>
        <sz val="11"/>
        <color theme="1"/>
        <rFont val="Calibri"/>
        <family val="2"/>
        <scheme val="minor"/>
      </rPr>
      <t xml:space="preserve"> =SUMPRODUCT(
</t>
    </r>
    <r>
      <rPr>
        <b/>
        <sz val="11"/>
        <color theme="1"/>
        <rFont val="Calibri"/>
        <family val="2"/>
        <scheme val="minor"/>
      </rPr>
      <t>{39;41;10;44;20;20;47;36;32}</t>
    </r>
    <r>
      <rPr>
        <sz val="11"/>
        <color theme="1"/>
        <rFont val="Calibri"/>
        <family val="2"/>
        <scheme val="minor"/>
      </rPr>
      <t>,
{1;0;0;0;0;1;1;0;0})</t>
    </r>
  </si>
  <si>
    <r>
      <rPr>
        <b/>
        <sz val="11"/>
        <color theme="1"/>
        <rFont val="Calibri"/>
        <family val="2"/>
        <scheme val="minor"/>
      </rPr>
      <t>7. SUMPRODUCT multiplies two arrays:</t>
    </r>
    <r>
      <rPr>
        <sz val="11"/>
        <color theme="1"/>
        <rFont val="Calibri"/>
        <family val="2"/>
        <scheme val="minor"/>
      </rPr>
      <t xml:space="preserve"> =SUMPRODUCT(
</t>
    </r>
    <r>
      <rPr>
        <b/>
        <sz val="11"/>
        <color theme="1"/>
        <rFont val="Calibri"/>
        <family val="2"/>
        <scheme val="minor"/>
      </rPr>
      <t>{39;0;0;0;0;20;47;0;0}</t>
    </r>
    <r>
      <rPr>
        <sz val="11"/>
        <color theme="1"/>
        <rFont val="Calibri"/>
        <family val="2"/>
        <scheme val="minor"/>
      </rPr>
      <t>)</t>
    </r>
  </si>
  <si>
    <r>
      <rPr>
        <b/>
        <sz val="11"/>
        <color theme="1"/>
        <rFont val="Calibri"/>
        <family val="2"/>
        <scheme val="minor"/>
      </rPr>
      <t>8. SUMPRODUCT function adds result of multiplication.</t>
    </r>
    <r>
      <rPr>
        <sz val="11"/>
        <color theme="1"/>
        <rFont val="Calibri"/>
        <family val="2"/>
        <scheme val="minor"/>
      </rPr>
      <t xml:space="preserve"> 106</t>
    </r>
  </si>
  <si>
    <r>
      <t>Formula #2 Elements:</t>
    </r>
    <r>
      <rPr>
        <sz val="11"/>
        <color theme="1"/>
        <rFont val="Calibri"/>
        <family val="2"/>
        <scheme val="minor"/>
      </rPr>
      <t xml:space="preserve"> Equal sign, SUMPRODUCT function, cell reference, workbook references,</t>
    </r>
  </si>
  <si>
    <t>comparative operator equal sign, math operators: parentheses and negation.</t>
  </si>
  <si>
    <t>#</t>
  </si>
  <si>
    <r>
      <t>Goal:</t>
    </r>
    <r>
      <rPr>
        <sz val="11"/>
        <color theme="1"/>
        <rFont val="Calibri"/>
        <family val="2"/>
        <scheme val="minor"/>
      </rPr>
      <t xml:space="preserve"> Lookup intersecting value from two ranges. </t>
    </r>
  </si>
  <si>
    <t>#22</t>
  </si>
  <si>
    <t>Call Rep/Month</t>
  </si>
  <si>
    <t>Gigi</t>
  </si>
  <si>
    <t>Column Header</t>
  </si>
  <si>
    <t>Row Header</t>
  </si>
  <si>
    <t>Reverse Lookup:</t>
  </si>
  <si>
    <r>
      <t>Formula Type:</t>
    </r>
    <r>
      <rPr>
        <sz val="11"/>
        <color theme="1"/>
        <rFont val="Calibri"/>
        <family val="2"/>
        <scheme val="minor"/>
      </rPr>
      <t xml:space="preserve"> Lookup formula that delivers a number.</t>
    </r>
  </si>
  <si>
    <r>
      <t>Formula Elements:</t>
    </r>
    <r>
      <rPr>
        <sz val="11"/>
        <color theme="1"/>
        <rFont val="Calibri"/>
        <family val="2"/>
        <scheme val="minor"/>
      </rPr>
      <t xml:space="preserve"> Equal sign, range of cells, space operator.</t>
    </r>
  </si>
  <si>
    <r>
      <t>Goal:</t>
    </r>
    <r>
      <rPr>
        <sz val="11"/>
        <color theme="1"/>
        <rFont val="Calibri"/>
        <family val="2"/>
        <scheme val="minor"/>
      </rPr>
      <t xml:space="preserve"> Lookup intersecting value from two lookup values. </t>
    </r>
  </si>
  <si>
    <t>#23</t>
  </si>
  <si>
    <r>
      <t>Formula Elements:</t>
    </r>
    <r>
      <rPr>
        <sz val="11"/>
        <color theme="1"/>
        <rFont val="Calibri"/>
        <family val="2"/>
        <scheme val="minor"/>
      </rPr>
      <t xml:space="preserve"> Equal sign, XLOOKUP function,</t>
    </r>
  </si>
  <si>
    <t>cell reference, range of cells.</t>
  </si>
  <si>
    <t>Other formulas you may see for two-way lookup:</t>
  </si>
  <si>
    <t>Line Sales ($)</t>
  </si>
  <si>
    <t>Line Costs ($)</t>
  </si>
  <si>
    <r>
      <rPr>
        <b/>
        <sz val="11"/>
        <color theme="1"/>
        <rFont val="Calibri"/>
        <family val="2"/>
        <scheme val="minor"/>
      </rPr>
      <t>Hints:</t>
    </r>
    <r>
      <rPr>
        <sz val="11"/>
        <color theme="1"/>
        <rFont val="Calibri"/>
        <family val="2"/>
        <scheme val="minor"/>
      </rPr>
      <t xml:space="preserve"> For the first record, line sales = 144*27.25 = 4,024.80 and line costs = 144*14.53.</t>
    </r>
  </si>
  <si>
    <t>But the AND function can not do this.</t>
  </si>
  <si>
    <t xml:space="preserve"> =XLOOKUP(
B11,
'C:\Users\mgirvin\Desktop\TheOnlyAppThatMatters\Ch12\[Ch12-Excel365-LookupTable.xlsx]LookupTable'!$B$3:$B$6,
'C:\Users\mgirvin\Desktop\TheOnlyAppThatMatters\Ch12\[Ch12-Excel365-LookupTable.xlsx]LookupTable'!$D$3:$D$6,
"Not Found")</t>
  </si>
  <si>
    <t xml:space="preserve"> Formula in cell D11 from author's computer:</t>
  </si>
  <si>
    <t>=XLOOKUP(B11,'C:\Users\mgirvin\Desktop\TheOnlyAppThatMatters\Ch12\[Ch12-Excel365-LookupTable.xlsx]LookupTable'!$B$3:$B$6,'C:\Users\mgirvin\Desktop\TheOnlyAppThatMatters\Ch12\[Ch12-Excel365-LookupTable.xlsx]LookupTable'!$D$3:$D$6,"Not Found")</t>
  </si>
  <si>
    <t xml:space="preserve"> Formula #1 in cell C8:</t>
  </si>
  <si>
    <t xml:space="preserve"> =SUMIFS(
'C:\Users\mgirvin\Desktop\TheOnlyAppThatMatters\Ch12\[Ch12-Excel365-LookupTable.xlsx]SUMIFSDataTable'!$C$3:$C$11,
'C:\Users\mgirvin\Desktop\TheOnlyAppThatMatters\Ch12\[Ch12-Excel365-LookupTable.xlsx]SUMIFSDataTable'!$B$3:$B$11,
B8)</t>
  </si>
  <si>
    <t xml:space="preserve"> Formula #2 in cell D8:</t>
  </si>
  <si>
    <t xml:space="preserve"> =SUMPRODUCT(
'C:\Users\mgirvin\Desktop\TheOnlyAppThatMatters\Ch12\[Ch12-Excel365-LookupTable.xlsx]SUMIFSDataTable'!$C$3:$C$11,
--('C:\Users\mgirvin\Desktop\TheOnlyAppThatMatters\Ch12\[Ch12-Excel365-LookupTable.xlsx]SUMIFSDataTable'!$B$3:$B$11=B8))</t>
  </si>
  <si>
    <t xml:space="preserve">
</t>
  </si>
  <si>
    <t>#24</t>
  </si>
  <si>
    <t>Store Units</t>
  </si>
  <si>
    <r>
      <t>Goal:</t>
    </r>
    <r>
      <rPr>
        <sz val="11"/>
        <color theme="1"/>
        <rFont val="Calibri"/>
        <family val="2"/>
        <scheme val="minor"/>
      </rPr>
      <t xml:space="preserve"> Add Sales Rep/Product Units for Jan. to Apr.</t>
    </r>
  </si>
  <si>
    <r>
      <t>Formula Type:</t>
    </r>
    <r>
      <rPr>
        <sz val="11"/>
        <color theme="1"/>
        <rFont val="Calibri"/>
        <family val="2"/>
        <scheme val="minor"/>
      </rPr>
      <t xml:space="preserve"> Aggregate Formula. Number Formula.</t>
    </r>
  </si>
  <si>
    <r>
      <t>Formula Elements:</t>
    </r>
    <r>
      <rPr>
        <sz val="11"/>
        <color theme="1"/>
        <rFont val="Calibri"/>
        <family val="2"/>
        <scheme val="minor"/>
      </rPr>
      <t xml:space="preserve"> Equal sign, SUM function,</t>
    </r>
  </si>
  <si>
    <t>worksheet names with colon operator.</t>
  </si>
  <si>
    <t xml:space="preserve">3-D cell reference across worksheets, </t>
  </si>
  <si>
    <t>Add top 3 call amounts from Day 1 and Day 5:</t>
  </si>
  <si>
    <t>Total Day 1 and Day 5:</t>
  </si>
  <si>
    <t>Display top 3 call amounts from Day 1 and Day 5:</t>
  </si>
  <si>
    <t>or</t>
  </si>
  <si>
    <t>the correct total sales and total costs.</t>
  </si>
  <si>
    <t>Old School Method:</t>
  </si>
  <si>
    <t>Then copy through range.</t>
  </si>
  <si>
    <t xml:space="preserve">text prefix "Item # " to each number. For example, the first number </t>
  </si>
  <si>
    <t>Goals:</t>
  </si>
  <si>
    <t>Calculate total sales and total costs with spilled array formula that spills from cell G7.</t>
  </si>
  <si>
    <r>
      <rPr>
        <b/>
        <sz val="11"/>
        <color theme="1"/>
        <rFont val="Calibri"/>
        <family val="2"/>
        <scheme val="minor"/>
      </rPr>
      <t>Goal:</t>
    </r>
    <r>
      <rPr>
        <sz val="11"/>
        <color theme="1"/>
        <rFont val="Calibri"/>
        <family val="2"/>
        <scheme val="minor"/>
      </rPr>
      <t xml:space="preserve"> Create a formula is cell G7 that can spill through the range G7:H16 and calculate</t>
    </r>
  </si>
  <si>
    <r>
      <rPr>
        <b/>
        <sz val="11"/>
        <color theme="1"/>
        <rFont val="Calibri"/>
        <family val="2"/>
        <scheme val="minor"/>
      </rPr>
      <t>Goal:</t>
    </r>
    <r>
      <rPr>
        <sz val="11"/>
        <color theme="1"/>
        <rFont val="Calibri"/>
        <family val="2"/>
        <scheme val="minor"/>
      </rPr>
      <t xml:space="preserve"> Create formula in cell D7 that will spill down column and add the</t>
    </r>
  </si>
  <si>
    <t>Goal:</t>
  </si>
  <si>
    <r>
      <rPr>
        <b/>
        <sz val="11"/>
        <color theme="1"/>
        <rFont val="Calibri"/>
        <family val="2"/>
        <scheme val="minor"/>
      </rPr>
      <t>Hint #2:</t>
    </r>
    <r>
      <rPr>
        <sz val="11"/>
        <color theme="1"/>
        <rFont val="Calibri"/>
        <family val="2"/>
        <scheme val="minor"/>
      </rPr>
      <t xml:space="preserve"> "Item # " will not change, so we are not violating Excel's Golden Rule.</t>
    </r>
  </si>
  <si>
    <r>
      <rPr>
        <b/>
        <sz val="11"/>
        <color theme="1"/>
        <rFont val="Calibri"/>
        <family val="2"/>
        <scheme val="minor"/>
      </rPr>
      <t>Hint #1:</t>
    </r>
    <r>
      <rPr>
        <sz val="11"/>
        <color theme="1"/>
        <rFont val="Calibri"/>
        <family val="2"/>
        <scheme val="minor"/>
      </rPr>
      <t xml:space="preserve"> The first number 517231 should be converted to: Item # 517231.</t>
    </r>
  </si>
  <si>
    <t>Add text prefix "Item # " to each number.</t>
  </si>
  <si>
    <t>Text will not change so we are not violating Excel's Golden Rule.</t>
  </si>
  <si>
    <t>Create spilled formula.</t>
  </si>
  <si>
    <t>What is it?</t>
  </si>
  <si>
    <t>Spilled Array</t>
  </si>
  <si>
    <t>Number Formula</t>
  </si>
  <si>
    <t>What do we use in it?</t>
  </si>
  <si>
    <t>Equal sign</t>
  </si>
  <si>
    <t>Ranges</t>
  </si>
  <si>
    <t>Math Operator *</t>
  </si>
  <si>
    <t>Text Formula</t>
  </si>
  <si>
    <t>Text in Double Quotes</t>
  </si>
  <si>
    <t>Join Operator = Ampersand</t>
  </si>
  <si>
    <r>
      <rPr>
        <b/>
        <sz val="11"/>
        <color theme="1"/>
        <rFont val="Calibri"/>
        <family val="2"/>
        <scheme val="minor"/>
      </rPr>
      <t>Goal:</t>
    </r>
    <r>
      <rPr>
        <sz val="11"/>
        <color theme="1"/>
        <rFont val="Calibri"/>
        <family val="2"/>
        <scheme val="minor"/>
      </rPr>
      <t xml:space="preserve"> In cell C4, add calls for Day 1 and Day 2.</t>
    </r>
  </si>
  <si>
    <t>Add Day 1 and Day 5 calls.</t>
  </si>
  <si>
    <t>What type formula?</t>
  </si>
  <si>
    <t>What formula elements used?</t>
  </si>
  <si>
    <t>Ranges of Cells</t>
  </si>
  <si>
    <t>Not a comma reference operator because the comma is being used to separate the different arguments in the SUM function.</t>
  </si>
  <si>
    <t>Aggregate Formula</t>
  </si>
  <si>
    <r>
      <rPr>
        <b/>
        <sz val="11"/>
        <color theme="1"/>
        <rFont val="Calibri"/>
        <family val="2"/>
        <scheme val="minor"/>
      </rPr>
      <t>Goal:</t>
    </r>
    <r>
      <rPr>
        <sz val="11"/>
        <color theme="1"/>
        <rFont val="Calibri"/>
        <family val="2"/>
        <scheme val="minor"/>
      </rPr>
      <t xml:space="preserve"> In cell E4, create a formula that will spill to display top 3 call amounts from Day 1 and Day 5:</t>
    </r>
  </si>
  <si>
    <t>Create formula that will spill to display top 3 call amounts from Day 1 and Day 5:</t>
  </si>
  <si>
    <t>Ranges of cells</t>
  </si>
  <si>
    <t>Array constant</t>
  </si>
  <si>
    <t>Parentheses and Comma reference operator</t>
  </si>
  <si>
    <r>
      <rPr>
        <b/>
        <sz val="11"/>
        <color theme="1"/>
        <rFont val="Calibri"/>
        <family val="2"/>
        <scheme val="minor"/>
      </rPr>
      <t>Goal:</t>
    </r>
    <r>
      <rPr>
        <sz val="11"/>
        <color theme="1"/>
        <rFont val="Calibri"/>
        <family val="2"/>
        <scheme val="minor"/>
      </rPr>
      <t xml:space="preserve"> In cell E4, Add top 3 call amounts from Day 1 and Day 5:</t>
    </r>
  </si>
  <si>
    <t>Built-in functions: SUM and LARGE</t>
  </si>
  <si>
    <t>Built-in function: LARGE</t>
  </si>
  <si>
    <t>Built-in function: SUM</t>
  </si>
  <si>
    <t>Scalar Array Formula</t>
  </si>
  <si>
    <t>OR</t>
  </si>
  <si>
    <t>Formula:</t>
  </si>
  <si>
    <t>Built-in functions: SUM</t>
  </si>
  <si>
    <t>Spilled range operator (#)</t>
  </si>
  <si>
    <r>
      <rPr>
        <b/>
        <sz val="11"/>
        <color theme="1"/>
        <rFont val="Calibri"/>
        <family val="2"/>
        <scheme val="minor"/>
      </rPr>
      <t>3.</t>
    </r>
    <r>
      <rPr>
        <sz val="11"/>
        <color theme="1"/>
        <rFont val="Calibri"/>
        <family val="2"/>
        <scheme val="minor"/>
      </rPr>
      <t xml:space="preserve"> Comma reference operator inside parentheses combine the Mid-Term and Final columns:</t>
    </r>
  </si>
  <si>
    <r>
      <rPr>
        <b/>
        <sz val="11"/>
        <color theme="1"/>
        <rFont val="Calibri"/>
        <family val="2"/>
        <scheme val="minor"/>
      </rPr>
      <t>4.</t>
    </r>
    <r>
      <rPr>
        <sz val="11"/>
        <color theme="1"/>
        <rFont val="Calibri"/>
        <family val="2"/>
        <scheme val="minor"/>
      </rPr>
      <t xml:space="preserve"> Spilled range operator (#) retrieves sequence of numbers from cell I11:</t>
    </r>
  </si>
  <si>
    <r>
      <t xml:space="preserve">5. </t>
    </r>
    <r>
      <rPr>
        <sz val="11"/>
        <color theme="1"/>
        <rFont val="Calibri"/>
        <family val="2"/>
        <scheme val="minor"/>
      </rPr>
      <t>LARGE makes a function argument array calculation to find and then spill the 5 values:</t>
    </r>
  </si>
  <si>
    <r>
      <t xml:space="preserve">Steps for calculation of  </t>
    </r>
    <r>
      <rPr>
        <b/>
        <sz val="11"/>
        <color theme="0"/>
        <rFont val="Calibri"/>
        <family val="2"/>
        <scheme val="minor"/>
      </rPr>
      <t>=LARGE((D10:D17,G10:G17),I12#)</t>
    </r>
    <r>
      <rPr>
        <sz val="11"/>
        <color theme="0"/>
        <rFont val="Calibri"/>
        <family val="2"/>
        <scheme val="minor"/>
      </rPr>
      <t xml:space="preserve"> in cell J12:</t>
    </r>
  </si>
  <si>
    <r>
      <t>=LARGE(</t>
    </r>
    <r>
      <rPr>
        <b/>
        <sz val="11"/>
        <color theme="1"/>
        <rFont val="Calibri"/>
        <family val="2"/>
        <scheme val="minor"/>
      </rPr>
      <t>(</t>
    </r>
    <r>
      <rPr>
        <sz val="11"/>
        <color theme="1"/>
        <rFont val="Calibri"/>
        <family val="2"/>
        <scheme val="minor"/>
      </rPr>
      <t>D10:D17,G10:G17</t>
    </r>
    <r>
      <rPr>
        <b/>
        <sz val="13"/>
        <color theme="1"/>
        <rFont val="Calibri"/>
        <family val="2"/>
        <scheme val="minor"/>
      </rPr>
      <t>)</t>
    </r>
    <r>
      <rPr>
        <sz val="11"/>
        <color theme="1"/>
        <rFont val="Calibri"/>
        <family val="2"/>
        <scheme val="minor"/>
      </rPr>
      <t>,I11#)</t>
    </r>
  </si>
  <si>
    <r>
      <rPr>
        <b/>
        <sz val="11"/>
        <color theme="1"/>
        <rFont val="Calibri"/>
        <family val="2"/>
        <scheme val="minor"/>
      </rPr>
      <t>2.</t>
    </r>
    <r>
      <rPr>
        <sz val="11"/>
        <color theme="1"/>
        <rFont val="Calibri"/>
        <family val="2"/>
        <scheme val="minor"/>
      </rPr>
      <t xml:space="preserve"> Colon reference operator gets all values between the start cell &amp; end cell for ranges D10:D17 &amp; G10:G17:</t>
    </r>
  </si>
  <si>
    <r>
      <t>=LARGE(</t>
    </r>
    <r>
      <rPr>
        <b/>
        <sz val="11"/>
        <color theme="1"/>
        <rFont val="Calibri"/>
        <family val="2"/>
        <scheme val="minor"/>
      </rPr>
      <t>{81.7;98.3;79.5;75.1;99.1;16.6;68.1;30.7} , {6.1;60.3;25.3;79.8;39.9;70.7;81.6;21.3}</t>
    </r>
    <r>
      <rPr>
        <sz val="11"/>
        <color theme="1"/>
        <rFont val="Calibri"/>
        <family val="2"/>
        <scheme val="minor"/>
      </rPr>
      <t>,I12#)</t>
    </r>
  </si>
  <si>
    <r>
      <t>Formula Type #1:</t>
    </r>
    <r>
      <rPr>
        <sz val="11"/>
        <color theme="1"/>
        <rFont val="Calibri"/>
        <family val="2"/>
        <scheme val="minor"/>
      </rPr>
      <t xml:space="preserve"> Number formula. Dynamic spilled array formula.</t>
    </r>
  </si>
  <si>
    <r>
      <t>Formula Type #2:</t>
    </r>
    <r>
      <rPr>
        <sz val="11"/>
        <color theme="1"/>
        <rFont val="Calibri"/>
        <family val="2"/>
        <scheme val="minor"/>
      </rPr>
      <t xml:space="preserve"> Number Formula. Aggregate formula. Dynamic spilled array formula.</t>
    </r>
  </si>
  <si>
    <r>
      <t>Formula Type #2:</t>
    </r>
    <r>
      <rPr>
        <sz val="11"/>
        <color theme="1"/>
        <rFont val="Calibri"/>
        <family val="2"/>
        <scheme val="minor"/>
      </rPr>
      <t xml:space="preserve"> Number formula. Dynamic spilled array formula.</t>
    </r>
  </si>
  <si>
    <t>Array constant = hard coded array of column values, row values or table values.</t>
  </si>
  <si>
    <r>
      <rPr>
        <b/>
        <sz val="11"/>
        <color theme="1"/>
        <rFont val="Calibri"/>
        <family val="2"/>
        <scheme val="minor"/>
      </rPr>
      <t>4.</t>
    </r>
    <r>
      <rPr>
        <sz val="11"/>
        <color theme="1"/>
        <rFont val="Calibri"/>
        <family val="2"/>
        <scheme val="minor"/>
      </rPr>
      <t xml:space="preserve"> FILTER spilles the results down the rows:   </t>
    </r>
    <r>
      <rPr>
        <b/>
        <sz val="11"/>
        <color theme="1"/>
        <rFont val="Calibri"/>
        <family val="2"/>
        <scheme val="minor"/>
      </rPr>
      <t>Busn 101;    Busn 135;    Busn 216</t>
    </r>
  </si>
  <si>
    <r>
      <t>Formula Type:</t>
    </r>
    <r>
      <rPr>
        <sz val="11"/>
        <color theme="1"/>
        <rFont val="Calibri"/>
        <family val="2"/>
        <scheme val="minor"/>
      </rPr>
      <t xml:space="preserve"> Lookup formula that delivers text values. Dynamic spilled array formula that will be copied.</t>
    </r>
  </si>
  <si>
    <r>
      <t>Formula Type:</t>
    </r>
    <r>
      <rPr>
        <sz val="11"/>
        <color theme="1"/>
        <rFont val="Calibri"/>
        <family val="2"/>
        <scheme val="minor"/>
      </rPr>
      <t xml:space="preserve"> Number formula. Dynamic spilled array formula that will be copied.</t>
    </r>
  </si>
  <si>
    <r>
      <t>Formula Type:</t>
    </r>
    <r>
      <rPr>
        <sz val="11"/>
        <color theme="1"/>
        <rFont val="Calibri"/>
        <family val="2"/>
        <scheme val="minor"/>
      </rPr>
      <t xml:space="preserve"> Lookup formula that delivers mixed data (date-times, text, numbers). Dynamic spilled</t>
    </r>
  </si>
  <si>
    <r>
      <t>Goal:</t>
    </r>
    <r>
      <rPr>
        <sz val="11"/>
        <color theme="1"/>
        <rFont val="Calibri"/>
        <family val="2"/>
        <scheme val="minor"/>
      </rPr>
      <t xml:space="preserve"> Add units by sales rep &amp; product for Jan. to Apr.</t>
    </r>
  </si>
  <si>
    <r>
      <t>Formula Type:</t>
    </r>
    <r>
      <rPr>
        <sz val="11"/>
        <color theme="1"/>
        <rFont val="Calibri"/>
        <family val="2"/>
        <scheme val="minor"/>
      </rPr>
      <t xml:space="preserve"> Aggregate formula. Number formula.</t>
    </r>
  </si>
  <si>
    <r>
      <t>Type of Formula:</t>
    </r>
    <r>
      <rPr>
        <sz val="11"/>
        <color theme="1"/>
        <rFont val="Calibri"/>
        <family val="2"/>
        <scheme val="minor"/>
      </rPr>
      <t xml:space="preserve"> Number formula. Dynamic spilled array formula.</t>
    </r>
  </si>
  <si>
    <t>=SUMIFS('C:\Users\mgirvin\Desktop\TheOnlyAppThatMatters\Ch12\[Ch12-Excel365-LookupTable.xlsx]SUMIFSDataTable'!$C$3:$C$11,'C:\Users\mgirvin\Desktop\TheOnlyAppThatMatters\Ch12\[Ch12-Excel365-LookupTable.xlsx]SUMIFSDataTable'!$B$3:$B$11,B8)</t>
  </si>
  <si>
    <t>=SUMPRODUCT('C:\Users\mgirvin\Desktop\TheOnlyAppThatMatters\Ch12\[Ch12-Excel365-LookupTable.xlsx]SUMIFSDataTable'!$C$3:$C$11,--('C:\Users\mgirvin\Desktop\TheOnlyAppThatMatters\Ch12\[Ch12-Excel365-LookupTable.xlsx]SUMIFSDataTable'!$B$3:$B$11=B8))</t>
  </si>
  <si>
    <t>Assets</t>
  </si>
  <si>
    <t>Late Payments?</t>
  </si>
  <si>
    <t>No</t>
  </si>
  <si>
    <t>Late Payment</t>
  </si>
  <si>
    <t>Yes</t>
  </si>
  <si>
    <t>Credit Rating</t>
  </si>
  <si>
    <t>Rating</t>
  </si>
  <si>
    <t>Assets&gt;$100,000.00</t>
  </si>
  <si>
    <t>Credit Rating&gt;=5</t>
  </si>
  <si>
    <t>Late Payment = No</t>
  </si>
  <si>
    <t>AND</t>
  </si>
  <si>
    <t>The formula determines whether credit can be extended and runs this AND Logical Test:</t>
  </si>
  <si>
    <r>
      <rPr>
        <b/>
        <sz val="11"/>
        <color theme="1"/>
        <rFont val="Calibri"/>
        <family val="2"/>
        <scheme val="minor"/>
      </rPr>
      <t>Goal:</t>
    </r>
    <r>
      <rPr>
        <sz val="11"/>
        <color theme="1"/>
        <rFont val="Calibri"/>
        <family val="2"/>
        <scheme val="minor"/>
      </rPr>
      <t xml:space="preserve"> Create logical formula in cell G13 that you can copy through range G13:G16.</t>
    </r>
  </si>
  <si>
    <t>Create logical formula in cell G13 that you can copy through range G13:G16.</t>
  </si>
  <si>
    <t>Run AND Logical Test</t>
  </si>
  <si>
    <t>Logical Formula</t>
  </si>
  <si>
    <t>AND function</t>
  </si>
  <si>
    <t>Relative Cell References</t>
  </si>
  <si>
    <t>Absolute Cell References</t>
  </si>
  <si>
    <t>Comparative Operators: &gt;, &gt;=. =</t>
  </si>
  <si>
    <t>Product names are listed in the range F8:H8.</t>
  </si>
  <si>
    <t>Below each product name spill the sales values for that product.</t>
  </si>
  <si>
    <t>Then add conditional formatting to color the cells with spilled formulas.</t>
  </si>
  <si>
    <t>Create formula to spill the sales values for each product.</t>
  </si>
  <si>
    <t>Create a spilled formula in cell F10. Then copy the formula through to F10:H10</t>
  </si>
  <si>
    <t>Then add conditional formatting to color the cells with spilled formulas</t>
  </si>
  <si>
    <t>Dynamic Spilled Array Formula</t>
  </si>
  <si>
    <t>Lookup formula that delivers multiple numbers</t>
  </si>
  <si>
    <t>FILTER array function</t>
  </si>
  <si>
    <t>Absolute Range of Cells</t>
  </si>
  <si>
    <t>Comparative Operator:  =</t>
  </si>
  <si>
    <t>Create a spilled formula in cell F9. Then copy the formula through to F9:H9.</t>
  </si>
  <si>
    <t>Miki</t>
  </si>
  <si>
    <t>Sales Rep:</t>
  </si>
  <si>
    <t>Total Sales</t>
  </si>
  <si>
    <t>Sales for each Sales Rep:</t>
  </si>
  <si>
    <t>Add Data Validation List to cell G10 that will only allow the sales rep</t>
  </si>
  <si>
    <t>names from the range B10:D10.</t>
  </si>
  <si>
    <t>Create formula in cell G11 that will add the sales for</t>
  </si>
  <si>
    <t>the sales rep name in cell G10.</t>
  </si>
  <si>
    <t>Lookup formula to lookup column</t>
  </si>
  <si>
    <t>XLOOKUP function</t>
  </si>
  <si>
    <t>SUM function</t>
  </si>
  <si>
    <t>Sales Rep</t>
  </si>
  <si>
    <t>Proper data set with two columns:</t>
  </si>
  <si>
    <t>Sales Reps</t>
  </si>
  <si>
    <t>names from the range M3:M5.</t>
  </si>
  <si>
    <t>Add Data Validation list to cell G10 based on values in M3:M5.</t>
  </si>
  <si>
    <t>Create formula to add sales by sales rep.</t>
  </si>
  <si>
    <t>Aggregate formula</t>
  </si>
  <si>
    <t>Single Input-Output Formulas</t>
  </si>
  <si>
    <t>SUMIFS function</t>
  </si>
  <si>
    <r>
      <t>3.</t>
    </r>
    <r>
      <rPr>
        <sz val="7"/>
        <color theme="1"/>
        <rFont val="Times New Roman"/>
        <family val="1"/>
      </rPr>
      <t xml:space="preserve">       </t>
    </r>
    <r>
      <rPr>
        <sz val="11"/>
        <color theme="1"/>
        <rFont val="Calibri"/>
        <family val="2"/>
        <scheme val="minor"/>
      </rPr>
      <t>When can a formula spill?</t>
    </r>
  </si>
  <si>
    <r>
      <t>4.</t>
    </r>
    <r>
      <rPr>
        <sz val="7"/>
        <color theme="1"/>
        <rFont val="Times New Roman"/>
        <family val="1"/>
      </rPr>
      <t xml:space="preserve">       </t>
    </r>
    <r>
      <rPr>
        <sz val="11"/>
        <color theme="1"/>
        <rFont val="Calibri"/>
        <family val="2"/>
        <scheme val="minor"/>
      </rPr>
      <t>List all the different types of references that you can use in an Excel formula.</t>
    </r>
  </si>
  <si>
    <t>Number Formulas</t>
  </si>
  <si>
    <t>Text Formulas</t>
  </si>
  <si>
    <t>Logical Formulas</t>
  </si>
  <si>
    <t>Scalar Array Formulas</t>
  </si>
  <si>
    <t>Spilled Dynamic Array Formulas</t>
  </si>
  <si>
    <t>Aggregate Formulas</t>
  </si>
  <si>
    <t>Lookup formulas</t>
  </si>
  <si>
    <t>(End Time-Start Time)*24</t>
  </si>
  <si>
    <t>"Item #"&amp;C2</t>
  </si>
  <si>
    <t xml:space="preserve"> AND(B2&gt;=SalesHurdle,C2="No")</t>
  </si>
  <si>
    <t>SUM(LARGE((C7:C13,G7:G13),{1,2,3}))</t>
  </si>
  <si>
    <t>FILTER($D$9:$D$20,$B$9:$B$20=F8)</t>
  </si>
  <si>
    <t>SUM(A2:A10)</t>
  </si>
  <si>
    <t>[@Stock].[Ticker symbol]</t>
  </si>
  <si>
    <t>Number Formulas, example: (End Time-Start Time)*24
Text Formulas, example: "Item #"&amp;C2
Logical Formulas, example:  AND(B2&gt;=SalesHurdle,C2="No")
Single Input-Output Formulas, example: (End Time-Start Time)*24
Scalar Array Formulas, example: SUM(LARGE((C7:C13,G7:G13),{1,2,3}))
Spilled Dynamic Array Formulas, example: FILTER($D$9:$D$20,$B$9:$B$20=F8)
Aggregate Formulas, example: SUM(A2:A10)
Lookup formulas, example: [@Stock].[Ticker symbol]</t>
  </si>
  <si>
    <t>#8 was a "Lookup a column" based on a condition formula. Then we used SUM to add column. #9 was a "adding with one condition" formula. We used SUMIFS on a proper data set. The SUMIFS formula is much more common that the SUM and XLOOKUP formula.</t>
  </si>
  <si>
    <t>Cell Reference, Relative Reference, Absolute Reference, Mixed with Column Locked Reference, Mixed with Row Locked Reference, Worksheet Reference, Workbook Reference, Defined Names, Table Names and Table Formula Nomenclature, Spilled Range Operator (#).</t>
  </si>
  <si>
    <t>A formula can spill when one of these happens: 1) you make a function argument array operation in a function that delivers result to cell, 2) You have more than one item on one or more sides of an operator, like A1*B2:B10, B2:B10*A1 or A2:A10*B2:B10, 3) You use an array function like SORT or UNIQUE to deliver values as the last step in the evaluation process.</t>
  </si>
  <si>
    <t>0 or omitted = descending (default)
1 = ascending</t>
  </si>
  <si>
    <t>=CallTable[[Rep]:[Rep]]</t>
  </si>
  <si>
    <t>Table[[FieldName]:[FieldName]]</t>
  </si>
  <si>
    <t>Absolute Column References (to lock a reference, you use the colon operator between two field names, and the place that inside of square brackets)</t>
  </si>
  <si>
    <t>Relative Cell Reference (implicit intersection operator only works when reference is parallel to column)</t>
  </si>
  <si>
    <t>Total Row (access totals in last row)</t>
  </si>
  <si>
    <t>Columns (the column is locked when it is copied down across rows and moves relatively as it is copied to the side across the columns)</t>
  </si>
  <si>
    <t>#25</t>
  </si>
  <si>
    <t>Shinea</t>
  </si>
  <si>
    <t>Dylan</t>
  </si>
  <si>
    <t>Math 111</t>
  </si>
  <si>
    <t>Accgt 121</t>
  </si>
  <si>
    <t>Math 148</t>
  </si>
  <si>
    <t>Econ 201</t>
  </si>
  <si>
    <t>Engl 98</t>
  </si>
  <si>
    <r>
      <t>Goal:</t>
    </r>
    <r>
      <rPr>
        <sz val="11"/>
        <color theme="1"/>
        <rFont val="Calibri"/>
        <family val="2"/>
        <scheme val="minor"/>
      </rPr>
      <t xml:space="preserve"> List student class below each student name.</t>
    </r>
  </si>
  <si>
    <r>
      <t>Formula Type:</t>
    </r>
    <r>
      <rPr>
        <sz val="11"/>
        <color theme="1"/>
        <rFont val="Calibri"/>
        <family val="2"/>
        <scheme val="minor"/>
      </rPr>
      <t xml:space="preserve"> Lookup formula. Text formula. Dynamic spilled array formula.</t>
    </r>
  </si>
  <si>
    <r>
      <t>Formula Elements:</t>
    </r>
    <r>
      <rPr>
        <sz val="11"/>
        <color theme="1"/>
        <rFont val="Calibri"/>
        <family val="2"/>
        <scheme val="minor"/>
      </rPr>
      <t xml:space="preserve">  Equal sign, FILTER array function,</t>
    </r>
  </si>
  <si>
    <t>table formula nomenclature with absolute column reference.</t>
  </si>
  <si>
    <r>
      <t>1.</t>
    </r>
    <r>
      <rPr>
        <sz val="7"/>
        <color theme="1"/>
        <rFont val="Times New Roman"/>
        <family val="1"/>
      </rPr>
      <t xml:space="preserve">       </t>
    </r>
    <r>
      <rPr>
        <sz val="11"/>
        <color theme="1"/>
        <rFont val="Calibri"/>
        <family val="2"/>
        <scheme val="minor"/>
      </rPr>
      <t>List the different types of worksheet formulas and give an example of each.</t>
    </r>
  </si>
  <si>
    <r>
      <t>2.</t>
    </r>
    <r>
      <rPr>
        <sz val="7"/>
        <color theme="1"/>
        <rFont val="Times New Roman"/>
        <family val="1"/>
      </rPr>
      <t xml:space="preserve">       </t>
    </r>
    <r>
      <rPr>
        <sz val="11"/>
        <color theme="1"/>
        <rFont val="Calibri"/>
        <family val="2"/>
        <scheme val="minor"/>
      </rPr>
      <t>Describe the difference between what you did in Practice Problem 8 and in Practice Problem 9.</t>
    </r>
  </si>
  <si>
    <r>
      <t>1.</t>
    </r>
    <r>
      <rPr>
        <sz val="7"/>
        <color theme="1"/>
        <rFont val="Times New Roman"/>
        <family val="1"/>
      </rPr>
      <t xml:space="preserve">       </t>
    </r>
    <r>
      <rPr>
        <sz val="11"/>
        <color theme="1"/>
        <rFont val="Calibri"/>
        <family val="2"/>
        <scheme val="minor"/>
      </rPr>
      <t>List the different types of worksheet formulas  and give an example of each.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</si>
</sst>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5" formatCode="ddd\,\ m/d/yy"/>
    <numFmt numFmtId="166" formatCode="0.0"/>
    <numFmt numFmtId="167" formatCode="#,###"/>
    <numFmt numFmtId="168" formatCode="m/d/yy\ hh:mm"/>
    <numFmt numFmtId="169" formatCode="m/d/yyyy;@"/>
    <numFmt numFmtId="170" formatCode="&quot;$&quot;#,##0.00"/>
    <numFmt numFmtId="171" formatCode="m/d/yyyy"/>
  </numFmts>
  <fonts count="18"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color theme="0"/>
      <name val="Calibri"/>
      <family val="2"/>
      <scheme val="minor"/>
    </font>
    <font>
      <b/>
      <sz val="13"/>
      <color theme="1"/>
      <name val="Calibri"/>
      <family val="2"/>
      <scheme val="minor"/>
    </font>
    <font>
      <sz val="11"/>
      <color theme="1"/>
      <name val="Wingdings"/>
      <charset val="2"/>
    </font>
    <font>
      <sz val="12"/>
      <color theme="1"/>
      <name val="Calibri"/>
      <family val="2"/>
      <scheme val="minor"/>
    </font>
    <font>
      <b/>
      <sz val="12"/>
      <color theme="1"/>
      <name val="Calibri"/>
      <family val="2"/>
      <scheme val="minor"/>
    </font>
    <font>
      <b/>
      <u/>
      <sz val="11"/>
      <color theme="1"/>
      <name val="Calibri"/>
      <family val="2"/>
      <scheme val="minor"/>
    </font>
    <font>
      <b/>
      <sz val="11"/>
      <color rgb="FF0000FF"/>
      <name val="Calibri"/>
      <family val="2"/>
      <scheme val="minor"/>
    </font>
    <font>
      <b/>
      <sz val="11"/>
      <color rgb="FFFF0000"/>
      <name val="Calibri"/>
      <family val="2"/>
      <scheme val="minor"/>
    </font>
    <font>
      <sz val="7"/>
      <color theme="1"/>
      <name val="Times New Roman"/>
      <family val="1"/>
    </font>
    <font>
      <b/>
      <sz val="11"/>
      <color indexed="8"/>
      <name val="Calibri"/>
      <family val="2"/>
      <scheme val="minor"/>
    </font>
    <font>
      <sz val="16"/>
      <color theme="1"/>
      <name val="Calibri"/>
      <family val="2"/>
      <scheme val="minor"/>
    </font>
    <font>
      <sz val="10"/>
      <color theme="0"/>
      <name val="Arial"/>
      <family val="2"/>
    </font>
    <font>
      <sz val="10"/>
      <name val="Arial"/>
      <family val="2"/>
    </font>
    <font>
      <sz val="13"/>
      <color theme="1"/>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1F7ED"/>
        <bgColor indexed="64"/>
      </patternFill>
    </fill>
    <fill>
      <patternFill patternType="solid">
        <fgColor theme="1"/>
        <bgColor indexed="64"/>
      </patternFill>
    </fill>
    <fill>
      <patternFill patternType="solid">
        <fgColor rgb="FF0070C0"/>
        <bgColor indexed="64"/>
      </patternFill>
    </fill>
    <fill>
      <patternFill patternType="solid">
        <fgColor theme="4" tint="0.79998168889431442"/>
        <bgColor theme="4" tint="0.79998168889431442"/>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auto="1"/>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auto="1"/>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double">
        <color indexed="64"/>
      </bottom>
      <diagonal/>
    </border>
    <border>
      <left style="thin">
        <color indexed="64"/>
      </left>
      <right style="thin">
        <color theme="0"/>
      </right>
      <top/>
      <bottom style="thin">
        <color indexed="64"/>
      </bottom>
      <diagonal/>
    </border>
    <border>
      <left style="thin">
        <color indexed="64"/>
      </left>
      <right style="thin">
        <color theme="0"/>
      </right>
      <top/>
      <bottom style="thin">
        <color theme="0"/>
      </bottom>
      <diagonal/>
    </border>
    <border>
      <left style="thin">
        <color theme="0"/>
      </left>
      <right style="thin">
        <color indexed="64"/>
      </right>
      <top/>
      <bottom/>
      <diagonal/>
    </border>
    <border>
      <left style="thin">
        <color theme="1"/>
      </left>
      <right style="thin">
        <color theme="0"/>
      </right>
      <top style="thin">
        <color theme="0"/>
      </top>
      <bottom style="thin">
        <color auto="1"/>
      </bottom>
      <diagonal/>
    </border>
    <border>
      <left style="thin">
        <color theme="1"/>
      </left>
      <right style="thin">
        <color theme="0"/>
      </right>
      <top/>
      <bottom style="thin">
        <color theme="0"/>
      </bottom>
      <diagonal/>
    </border>
    <border>
      <left style="thin">
        <color theme="0"/>
      </left>
      <right style="thin">
        <color theme="0"/>
      </right>
      <top/>
      <bottom style="thin">
        <color theme="0"/>
      </bottom>
      <diagonal/>
    </border>
    <border>
      <left style="thin">
        <color auto="1"/>
      </left>
      <right style="thin">
        <color theme="0"/>
      </right>
      <top style="thin">
        <color indexed="64"/>
      </top>
      <bottom/>
      <diagonal/>
    </border>
    <border>
      <left style="thin">
        <color auto="1"/>
      </left>
      <right style="thin">
        <color theme="0"/>
      </right>
      <top style="thin">
        <color theme="0"/>
      </top>
      <bottom style="thin">
        <color theme="0"/>
      </bottom>
      <diagonal/>
    </border>
    <border>
      <left style="thin">
        <color theme="0"/>
      </left>
      <right style="thin">
        <color theme="0"/>
      </right>
      <top/>
      <bottom style="thin">
        <color auto="1"/>
      </bottom>
      <diagonal/>
    </border>
    <border>
      <left style="thin">
        <color theme="0"/>
      </left>
      <right style="thin">
        <color auto="1"/>
      </right>
      <top/>
      <bottom style="thin">
        <color auto="1"/>
      </bottom>
      <diagonal/>
    </border>
    <border>
      <left style="thin">
        <color theme="0"/>
      </left>
      <right style="thin">
        <color theme="0"/>
      </right>
      <top/>
      <bottom/>
      <diagonal/>
    </border>
    <border>
      <left style="thin">
        <color theme="0"/>
      </left>
      <right style="thin">
        <color indexed="64"/>
      </right>
      <top style="thin">
        <color theme="0"/>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bottom style="thin">
        <color theme="0"/>
      </bottom>
      <diagonal/>
    </border>
    <border>
      <left style="thin">
        <color theme="0"/>
      </left>
      <right style="thin">
        <color theme="0"/>
      </right>
      <top style="thin">
        <color theme="0"/>
      </top>
      <bottom/>
      <diagonal/>
    </border>
    <border>
      <left style="thin">
        <color theme="0"/>
      </left>
      <right style="thin">
        <color indexed="64"/>
      </right>
      <top style="thin">
        <color theme="0"/>
      </top>
      <bottom/>
      <diagonal/>
    </border>
    <border>
      <left style="thin">
        <color auto="1"/>
      </left>
      <right style="thin">
        <color theme="0"/>
      </right>
      <top style="thin">
        <color theme="0"/>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
      <left style="thin">
        <color theme="1"/>
      </left>
      <right style="thin">
        <color theme="0"/>
      </right>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1"/>
      </left>
      <right style="thick">
        <color theme="1"/>
      </right>
      <top style="thick">
        <color theme="1"/>
      </top>
      <bottom style="thin">
        <color theme="0"/>
      </bottom>
      <diagonal/>
    </border>
    <border>
      <left style="thick">
        <color theme="1"/>
      </left>
      <right style="thick">
        <color theme="1"/>
      </right>
      <top style="thin">
        <color theme="0"/>
      </top>
      <bottom style="thin">
        <color theme="0"/>
      </bottom>
      <diagonal/>
    </border>
    <border>
      <left style="thick">
        <color theme="1"/>
      </left>
      <right style="thick">
        <color theme="1"/>
      </right>
      <top style="thin">
        <color theme="0"/>
      </top>
      <bottom style="thick">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4">
    <xf numFmtId="0" fontId="0" fillId="0" borderId="0"/>
    <xf numFmtId="0" fontId="4" fillId="2" borderId="1"/>
    <xf numFmtId="0" fontId="15" fillId="2" borderId="1">
      <alignment wrapText="1"/>
    </xf>
    <xf numFmtId="0" fontId="16" fillId="0" borderId="0"/>
  </cellStyleXfs>
  <cellXfs count="200">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quotePrefix="1" applyBorder="1"/>
    <xf numFmtId="0" fontId="0" fillId="0" borderId="0" xfId="0" applyAlignment="1">
      <alignment horizontal="left" indent="1"/>
    </xf>
    <xf numFmtId="0" fontId="0" fillId="0" borderId="0" xfId="0" applyAlignment="1">
      <alignment wrapText="1"/>
    </xf>
    <xf numFmtId="0" fontId="2" fillId="0" borderId="0" xfId="0" applyFont="1"/>
    <xf numFmtId="0" fontId="0" fillId="0" borderId="3" xfId="0" applyBorder="1"/>
    <xf numFmtId="0" fontId="1" fillId="2" borderId="2" xfId="0" applyFont="1" applyFill="1" applyBorder="1"/>
    <xf numFmtId="0" fontId="4" fillId="2" borderId="3" xfId="0" applyFont="1" applyFill="1" applyBorder="1"/>
    <xf numFmtId="0" fontId="2" fillId="4" borderId="4" xfId="0" applyFont="1" applyFill="1" applyBorder="1"/>
    <xf numFmtId="0" fontId="0" fillId="4" borderId="5" xfId="0" applyFill="1" applyBorder="1"/>
    <xf numFmtId="0" fontId="2" fillId="4" borderId="6" xfId="0" applyFont="1" applyFill="1" applyBorder="1"/>
    <xf numFmtId="0" fontId="0" fillId="4" borderId="7" xfId="0" applyFill="1" applyBorder="1"/>
    <xf numFmtId="0" fontId="0" fillId="4" borderId="8" xfId="0" applyFill="1" applyBorder="1" applyAlignment="1">
      <alignment horizontal="left"/>
    </xf>
    <xf numFmtId="0" fontId="0" fillId="4" borderId="9" xfId="0" applyFill="1" applyBorder="1"/>
    <xf numFmtId="0" fontId="4" fillId="2" borderId="1" xfId="0" applyFont="1" applyFill="1" applyBorder="1" applyAlignment="1">
      <alignment wrapText="1"/>
    </xf>
    <xf numFmtId="3" fontId="0" fillId="3" borderId="1" xfId="0" applyNumberFormat="1" applyFill="1" applyBorder="1"/>
    <xf numFmtId="0" fontId="0" fillId="4" borderId="10" xfId="0" applyFill="1" applyBorder="1"/>
    <xf numFmtId="0" fontId="0" fillId="4" borderId="0" xfId="0" applyFill="1"/>
    <xf numFmtId="0" fontId="0" fillId="4" borderId="11" xfId="0" applyFill="1" applyBorder="1"/>
    <xf numFmtId="0" fontId="4" fillId="2" borderId="1" xfId="0" applyFont="1" applyFill="1" applyBorder="1"/>
    <xf numFmtId="0" fontId="0" fillId="3" borderId="1" xfId="0" applyFill="1" applyBorder="1"/>
    <xf numFmtId="0" fontId="0" fillId="0" borderId="1" xfId="0" applyNumberFormat="1" applyBorder="1"/>
    <xf numFmtId="0" fontId="0" fillId="4" borderId="0" xfId="0" applyFill="1" applyBorder="1"/>
    <xf numFmtId="165" fontId="4" fillId="2" borderId="1" xfId="0" applyNumberFormat="1" applyFont="1" applyFill="1" applyBorder="1"/>
    <xf numFmtId="0" fontId="0" fillId="5" borderId="1" xfId="0" applyFill="1" applyBorder="1"/>
    <xf numFmtId="0" fontId="2" fillId="0" borderId="1" xfId="0" applyFont="1" applyBorder="1" applyAlignment="1">
      <alignment vertical="center"/>
    </xf>
    <xf numFmtId="0" fontId="0" fillId="0" borderId="1" xfId="0" applyBorder="1" applyAlignment="1">
      <alignment horizontal="left" vertical="center" wrapText="1" indent="3"/>
    </xf>
    <xf numFmtId="0" fontId="4" fillId="2" borderId="2" xfId="0" applyFont="1" applyFill="1" applyBorder="1"/>
    <xf numFmtId="0" fontId="4" fillId="2" borderId="12" xfId="0" applyFont="1" applyFill="1" applyBorder="1"/>
    <xf numFmtId="0" fontId="0" fillId="0" borderId="5" xfId="0" applyBorder="1"/>
    <xf numFmtId="0" fontId="0" fillId="0" borderId="14" xfId="0" applyBorder="1"/>
    <xf numFmtId="0" fontId="0" fillId="0" borderId="15" xfId="0" applyBorder="1"/>
    <xf numFmtId="0" fontId="0" fillId="0" borderId="17" xfId="0" applyBorder="1"/>
    <xf numFmtId="0" fontId="0" fillId="0" borderId="18" xfId="0" applyBorder="1"/>
    <xf numFmtId="0" fontId="0" fillId="3" borderId="2" xfId="0" applyFill="1" applyBorder="1"/>
    <xf numFmtId="0" fontId="4" fillId="2" borderId="9" xfId="0" applyFont="1" applyFill="1" applyBorder="1"/>
    <xf numFmtId="0" fontId="4" fillId="2" borderId="19" xfId="0" applyFont="1" applyFill="1" applyBorder="1"/>
    <xf numFmtId="0" fontId="4" fillId="2" borderId="8" xfId="0" applyFont="1" applyFill="1" applyBorder="1"/>
    <xf numFmtId="0" fontId="0" fillId="0" borderId="20" xfId="0" applyBorder="1"/>
    <xf numFmtId="0" fontId="0" fillId="3" borderId="4" xfId="0" applyFill="1" applyBorder="1"/>
    <xf numFmtId="0" fontId="0" fillId="0" borderId="13" xfId="0" applyBorder="1"/>
    <xf numFmtId="0" fontId="0" fillId="0" borderId="16" xfId="0" quotePrefix="1" applyFont="1" applyBorder="1" applyAlignment="1">
      <alignment horizontal="left" indent="2"/>
    </xf>
    <xf numFmtId="0" fontId="4" fillId="2" borderId="1" xfId="1"/>
    <xf numFmtId="0" fontId="0" fillId="3" borderId="21" xfId="0" applyFill="1" applyBorder="1"/>
    <xf numFmtId="1" fontId="0" fillId="3" borderId="21" xfId="0" applyNumberFormat="1" applyFill="1" applyBorder="1"/>
    <xf numFmtId="166" fontId="0" fillId="0" borderId="1" xfId="0" applyNumberFormat="1" applyBorder="1"/>
    <xf numFmtId="0" fontId="7" fillId="0" borderId="0" xfId="0" applyFont="1"/>
    <xf numFmtId="0" fontId="0" fillId="4" borderId="8" xfId="0" applyFont="1" applyFill="1" applyBorder="1"/>
    <xf numFmtId="0" fontId="4" fillId="6" borderId="1" xfId="0" applyFont="1" applyFill="1" applyBorder="1"/>
    <xf numFmtId="0" fontId="1" fillId="2" borderId="3" xfId="0" applyFont="1" applyFill="1" applyBorder="1"/>
    <xf numFmtId="0" fontId="4" fillId="2" borderId="4" xfId="0" applyFont="1" applyFill="1" applyBorder="1"/>
    <xf numFmtId="0" fontId="0" fillId="0" borderId="23" xfId="0" applyBorder="1"/>
    <xf numFmtId="0" fontId="0" fillId="0" borderId="24" xfId="0" applyBorder="1"/>
    <xf numFmtId="0" fontId="0" fillId="0" borderId="25" xfId="0" quotePrefix="1" applyBorder="1" applyAlignment="1">
      <alignment horizontal="left" indent="2"/>
    </xf>
    <xf numFmtId="0" fontId="0" fillId="0" borderId="22" xfId="0" quotePrefix="1" applyBorder="1" applyAlignment="1">
      <alignment horizontal="left" indent="2"/>
    </xf>
    <xf numFmtId="0" fontId="0" fillId="0" borderId="26" xfId="0" quotePrefix="1" applyBorder="1" applyAlignment="1">
      <alignment horizontal="left" indent="2"/>
    </xf>
    <xf numFmtId="0" fontId="0" fillId="0" borderId="27" xfId="0" applyBorder="1"/>
    <xf numFmtId="0" fontId="0" fillId="0" borderId="28" xfId="0" applyBorder="1"/>
    <xf numFmtId="0" fontId="0" fillId="0" borderId="29" xfId="0" quotePrefix="1" applyBorder="1" applyAlignment="1">
      <alignment horizontal="left" indent="2"/>
    </xf>
    <xf numFmtId="0" fontId="0" fillId="0" borderId="16" xfId="0" quotePrefix="1" applyBorder="1" applyAlignment="1">
      <alignment horizontal="left" indent="2"/>
    </xf>
    <xf numFmtId="166" fontId="0" fillId="0" borderId="2" xfId="0" applyNumberFormat="1" applyBorder="1"/>
    <xf numFmtId="166" fontId="0" fillId="0" borderId="1" xfId="0" applyNumberFormat="1" applyFill="1" applyBorder="1"/>
    <xf numFmtId="166" fontId="0" fillId="0" borderId="3" xfId="0" applyNumberFormat="1" applyBorder="1"/>
    <xf numFmtId="0" fontId="0" fillId="4" borderId="6" xfId="0" applyFill="1" applyBorder="1" applyAlignment="1">
      <alignment horizontal="left"/>
    </xf>
    <xf numFmtId="0" fontId="0" fillId="4" borderId="6" xfId="0" applyFont="1" applyFill="1" applyBorder="1"/>
    <xf numFmtId="0" fontId="0" fillId="0" borderId="30" xfId="0" applyBorder="1"/>
    <xf numFmtId="0" fontId="0" fillId="0" borderId="31" xfId="0" applyBorder="1"/>
    <xf numFmtId="0" fontId="2" fillId="0" borderId="13" xfId="0" applyFont="1" applyBorder="1"/>
    <xf numFmtId="0" fontId="2" fillId="0" borderId="22" xfId="0" quotePrefix="1" applyFont="1" applyBorder="1" applyAlignment="1">
      <alignment horizontal="left" indent="2"/>
    </xf>
    <xf numFmtId="2" fontId="0" fillId="0" borderId="2" xfId="0" applyNumberFormat="1" applyBorder="1"/>
    <xf numFmtId="2" fontId="0" fillId="0" borderId="1" xfId="0" applyNumberFormat="1" applyFill="1" applyBorder="1"/>
    <xf numFmtId="2" fontId="0" fillId="0" borderId="3" xfId="0" applyNumberFormat="1" applyBorder="1"/>
    <xf numFmtId="0" fontId="0" fillId="0" borderId="32" xfId="0" applyBorder="1"/>
    <xf numFmtId="0" fontId="0" fillId="0" borderId="33" xfId="0" applyBorder="1"/>
    <xf numFmtId="0" fontId="0" fillId="0" borderId="34" xfId="0" quotePrefix="1" applyBorder="1" applyAlignment="1">
      <alignment horizontal="left" indent="2"/>
    </xf>
    <xf numFmtId="0" fontId="0" fillId="0" borderId="35" xfId="0" applyBorder="1"/>
    <xf numFmtId="0" fontId="4" fillId="2" borderId="4" xfId="0" applyFont="1" applyFill="1" applyBorder="1" applyAlignment="1">
      <alignment horizontal="left" indent="1"/>
    </xf>
    <xf numFmtId="0" fontId="2" fillId="0" borderId="23" xfId="0" applyFont="1" applyBorder="1" applyAlignment="1">
      <alignment horizontal="left" indent="1"/>
    </xf>
    <xf numFmtId="0" fontId="0" fillId="0" borderId="29" xfId="0" quotePrefix="1" applyBorder="1" applyAlignment="1">
      <alignment horizontal="left" indent="3"/>
    </xf>
    <xf numFmtId="0" fontId="0" fillId="0" borderId="13" xfId="0" applyBorder="1" applyAlignment="1">
      <alignment horizontal="left" indent="1"/>
    </xf>
    <xf numFmtId="0" fontId="0" fillId="0" borderId="23" xfId="0" applyBorder="1" applyAlignment="1">
      <alignment horizontal="left" indent="1"/>
    </xf>
    <xf numFmtId="0" fontId="2" fillId="0" borderId="25" xfId="0" quotePrefix="1" applyFont="1" applyBorder="1" applyAlignment="1">
      <alignment horizontal="left" indent="3"/>
    </xf>
    <xf numFmtId="0" fontId="0" fillId="0" borderId="36" xfId="0" applyBorder="1"/>
    <xf numFmtId="0" fontId="4" fillId="2" borderId="10" xfId="0" applyFont="1" applyFill="1" applyBorder="1"/>
    <xf numFmtId="0" fontId="4" fillId="2" borderId="5" xfId="0" applyFont="1" applyFill="1" applyBorder="1"/>
    <xf numFmtId="0" fontId="0" fillId="0" borderId="19" xfId="0" applyBorder="1"/>
    <xf numFmtId="0" fontId="9" fillId="0" borderId="0" xfId="0" applyFont="1"/>
    <xf numFmtId="0" fontId="2" fillId="4" borderId="2" xfId="0" applyFont="1" applyFill="1" applyBorder="1"/>
    <xf numFmtId="0" fontId="2" fillId="4" borderId="12" xfId="0" applyFont="1" applyFill="1" applyBorder="1"/>
    <xf numFmtId="0" fontId="0" fillId="4" borderId="12" xfId="0" applyFill="1" applyBorder="1"/>
    <xf numFmtId="0" fontId="0" fillId="4" borderId="3" xfId="0" applyFill="1" applyBorder="1"/>
    <xf numFmtId="0" fontId="0" fillId="0" borderId="16" xfId="0" quotePrefix="1" applyBorder="1" applyAlignment="1">
      <alignment horizontal="left" indent="3"/>
    </xf>
    <xf numFmtId="0" fontId="1" fillId="2" borderId="1" xfId="0" applyFont="1" applyFill="1" applyBorder="1" applyAlignment="1">
      <alignment horizontal="left"/>
    </xf>
    <xf numFmtId="4" fontId="0" fillId="0" borderId="1" xfId="0" applyNumberFormat="1" applyBorder="1"/>
    <xf numFmtId="0" fontId="1" fillId="6" borderId="1" xfId="0" applyFont="1" applyFill="1" applyBorder="1"/>
    <xf numFmtId="4" fontId="0" fillId="3" borderId="1" xfId="0" applyNumberFormat="1" applyFill="1" applyBorder="1"/>
    <xf numFmtId="0" fontId="0" fillId="0" borderId="37" xfId="0" applyBorder="1"/>
    <xf numFmtId="0" fontId="0" fillId="0" borderId="38" xfId="0" applyBorder="1"/>
    <xf numFmtId="0" fontId="0" fillId="0" borderId="39" xfId="0" quotePrefix="1" applyBorder="1" applyAlignment="1">
      <alignment horizontal="left" indent="2"/>
    </xf>
    <xf numFmtId="0" fontId="0" fillId="0" borderId="0" xfId="0" applyFont="1"/>
    <xf numFmtId="0" fontId="0" fillId="0" borderId="13" xfId="0" applyFont="1" applyBorder="1"/>
    <xf numFmtId="0" fontId="0" fillId="0" borderId="28" xfId="0" quotePrefix="1" applyBorder="1" applyAlignment="1">
      <alignment horizontal="left"/>
    </xf>
    <xf numFmtId="0" fontId="0" fillId="0" borderId="40" xfId="0" applyBorder="1"/>
    <xf numFmtId="0" fontId="0" fillId="0" borderId="41" xfId="0" applyBorder="1"/>
    <xf numFmtId="0" fontId="0" fillId="0" borderId="42" xfId="0" quotePrefix="1" applyBorder="1" applyAlignment="1">
      <alignment horizontal="left"/>
    </xf>
    <xf numFmtId="0" fontId="0" fillId="0" borderId="29" xfId="0" applyBorder="1" applyAlignment="1">
      <alignment horizontal="left" indent="4"/>
    </xf>
    <xf numFmtId="0" fontId="0" fillId="0" borderId="29" xfId="0" applyBorder="1" applyAlignment="1">
      <alignment horizontal="left" indent="5"/>
    </xf>
    <xf numFmtId="0" fontId="0" fillId="0" borderId="16" xfId="0" applyBorder="1" applyAlignment="1">
      <alignment horizontal="left" indent="5"/>
    </xf>
    <xf numFmtId="14" fontId="0" fillId="0" borderId="1" xfId="0" applyNumberFormat="1" applyBorder="1"/>
    <xf numFmtId="4" fontId="0" fillId="0" borderId="1" xfId="0" applyNumberFormat="1" applyFill="1" applyBorder="1"/>
    <xf numFmtId="0" fontId="0" fillId="7" borderId="1" xfId="0" applyFill="1" applyBorder="1"/>
    <xf numFmtId="167" fontId="0" fillId="0" borderId="1" xfId="0" applyNumberFormat="1" applyBorder="1"/>
    <xf numFmtId="0" fontId="4" fillId="8" borderId="2" xfId="0" applyFont="1" applyFill="1" applyBorder="1" applyAlignment="1">
      <alignment horizontal="centerContinuous"/>
    </xf>
    <xf numFmtId="0" fontId="4" fillId="8" borderId="12" xfId="0" applyFont="1" applyFill="1" applyBorder="1" applyAlignment="1">
      <alignment horizontal="centerContinuous"/>
    </xf>
    <xf numFmtId="0" fontId="4" fillId="6" borderId="0" xfId="0" applyFont="1" applyFill="1" applyAlignment="1">
      <alignment wrapText="1"/>
    </xf>
    <xf numFmtId="0" fontId="2" fillId="0" borderId="16" xfId="0" quotePrefix="1" applyFont="1" applyBorder="1" applyAlignment="1">
      <alignment horizontal="left" indent="2"/>
    </xf>
    <xf numFmtId="0" fontId="0" fillId="0" borderId="23" xfId="0" applyFont="1" applyBorder="1" applyAlignment="1">
      <alignment horizontal="left" indent="2"/>
    </xf>
    <xf numFmtId="0" fontId="2" fillId="0" borderId="1" xfId="0" applyFont="1" applyBorder="1"/>
    <xf numFmtId="0" fontId="2" fillId="4" borderId="4" xfId="0" applyFont="1" applyFill="1" applyBorder="1" applyAlignment="1">
      <alignment horizontal="left"/>
    </xf>
    <xf numFmtId="0" fontId="2" fillId="4" borderId="6" xfId="0" applyFont="1" applyFill="1" applyBorder="1" applyAlignment="1">
      <alignment horizontal="left"/>
    </xf>
    <xf numFmtId="0" fontId="0" fillId="3" borderId="1" xfId="0" applyNumberFormat="1" applyFill="1" applyBorder="1"/>
    <xf numFmtId="0" fontId="0" fillId="0" borderId="1" xfId="0" applyNumberFormat="1" applyFill="1" applyBorder="1"/>
    <xf numFmtId="0" fontId="0" fillId="4" borderId="2" xfId="0" applyFill="1" applyBorder="1"/>
    <xf numFmtId="0" fontId="0" fillId="0" borderId="2" xfId="0" applyNumberFormat="1" applyFill="1" applyBorder="1"/>
    <xf numFmtId="0" fontId="0" fillId="0" borderId="20" xfId="0" applyNumberFormat="1" applyFill="1" applyBorder="1"/>
    <xf numFmtId="0" fontId="0" fillId="0" borderId="4" xfId="0" applyNumberFormat="1" applyFill="1" applyBorder="1"/>
    <xf numFmtId="168" fontId="0" fillId="0" borderId="3" xfId="0" applyNumberFormat="1" applyBorder="1"/>
    <xf numFmtId="168" fontId="0" fillId="0" borderId="5" xfId="0" applyNumberFormat="1" applyBorder="1"/>
    <xf numFmtId="168" fontId="0" fillId="0" borderId="0" xfId="0" applyNumberFormat="1"/>
    <xf numFmtId="0" fontId="2" fillId="4" borderId="8" xfId="0" applyFont="1" applyFill="1" applyBorder="1" applyAlignment="1">
      <alignment horizontal="left"/>
    </xf>
    <xf numFmtId="0" fontId="0" fillId="4" borderId="8" xfId="0" applyFont="1" applyFill="1" applyBorder="1" applyAlignment="1">
      <alignment horizontal="left"/>
    </xf>
    <xf numFmtId="0" fontId="0" fillId="4" borderId="6" xfId="0" applyFont="1" applyFill="1" applyBorder="1" applyAlignment="1">
      <alignment horizontal="left"/>
    </xf>
    <xf numFmtId="0" fontId="0" fillId="0" borderId="43" xfId="0" applyBorder="1" applyAlignment="1">
      <alignment horizontal="left"/>
    </xf>
    <xf numFmtId="0" fontId="0" fillId="0" borderId="44" xfId="0" applyBorder="1"/>
    <xf numFmtId="0" fontId="0" fillId="0" borderId="45" xfId="0" applyBorder="1"/>
    <xf numFmtId="169" fontId="0" fillId="0" borderId="1" xfId="0" applyNumberFormat="1" applyBorder="1"/>
    <xf numFmtId="170" fontId="0" fillId="3" borderId="1" xfId="0" applyNumberFormat="1" applyFill="1" applyBorder="1"/>
    <xf numFmtId="170" fontId="0" fillId="3" borderId="2" xfId="0" applyNumberFormat="1" applyFill="1" applyBorder="1"/>
    <xf numFmtId="169" fontId="0" fillId="0" borderId="20" xfId="0" applyNumberFormat="1" applyBorder="1"/>
    <xf numFmtId="170" fontId="0" fillId="3" borderId="20" xfId="0" applyNumberFormat="1" applyFill="1" applyBorder="1"/>
    <xf numFmtId="170" fontId="0" fillId="3" borderId="4" xfId="0" applyNumberFormat="1" applyFill="1" applyBorder="1"/>
    <xf numFmtId="170" fontId="0" fillId="0" borderId="1" xfId="0" applyNumberFormat="1" applyBorder="1"/>
    <xf numFmtId="170" fontId="0" fillId="0" borderId="20" xfId="0" applyNumberFormat="1" applyBorder="1"/>
    <xf numFmtId="0" fontId="5" fillId="0" borderId="0" xfId="0" applyFont="1"/>
    <xf numFmtId="0" fontId="1" fillId="2" borderId="8" xfId="0" applyFont="1" applyFill="1" applyBorder="1" applyAlignment="1">
      <alignment wrapText="1"/>
    </xf>
    <xf numFmtId="0" fontId="0" fillId="0" borderId="0" xfId="0" applyBorder="1"/>
    <xf numFmtId="0" fontId="1" fillId="9" borderId="1" xfId="0" applyFont="1" applyFill="1" applyBorder="1"/>
    <xf numFmtId="0" fontId="0" fillId="3" borderId="19" xfId="0" applyFill="1" applyBorder="1"/>
    <xf numFmtId="0" fontId="0" fillId="0" borderId="1" xfId="0" applyFill="1" applyBorder="1"/>
    <xf numFmtId="0" fontId="0" fillId="0" borderId="0" xfId="0" applyAlignment="1">
      <alignment horizontal="left" vertical="center" indent="5"/>
    </xf>
    <xf numFmtId="0" fontId="1" fillId="2" borderId="4" xfId="0" applyFont="1" applyFill="1" applyBorder="1"/>
    <xf numFmtId="0" fontId="1" fillId="2" borderId="20" xfId="0" applyFont="1" applyFill="1" applyBorder="1"/>
    <xf numFmtId="168" fontId="0" fillId="10" borderId="4" xfId="0" applyNumberFormat="1" applyFont="1" applyFill="1" applyBorder="1"/>
    <xf numFmtId="0" fontId="0" fillId="10" borderId="4" xfId="0" applyFont="1" applyFill="1" applyBorder="1"/>
    <xf numFmtId="0" fontId="0" fillId="10" borderId="4" xfId="0" applyNumberFormat="1" applyFont="1" applyFill="1" applyBorder="1"/>
    <xf numFmtId="0" fontId="0" fillId="10" borderId="20" xfId="0" applyNumberFormat="1" applyFont="1" applyFill="1" applyBorder="1"/>
    <xf numFmtId="168" fontId="0" fillId="0" borderId="4" xfId="0" applyNumberFormat="1" applyFont="1" applyBorder="1"/>
    <xf numFmtId="0" fontId="0" fillId="0" borderId="4" xfId="0" applyFont="1" applyBorder="1"/>
    <xf numFmtId="0" fontId="0" fillId="0" borderId="4" xfId="0" applyNumberFormat="1" applyFont="1" applyBorder="1"/>
    <xf numFmtId="0" fontId="0" fillId="0" borderId="20" xfId="0" applyNumberFormat="1" applyFont="1" applyBorder="1"/>
    <xf numFmtId="168" fontId="0" fillId="10" borderId="2" xfId="0" applyNumberFormat="1" applyFont="1" applyFill="1" applyBorder="1"/>
    <xf numFmtId="0" fontId="0" fillId="10" borderId="2" xfId="0" applyFont="1" applyFill="1" applyBorder="1"/>
    <xf numFmtId="0" fontId="0" fillId="10" borderId="2" xfId="0" applyNumberFormat="1" applyFont="1" applyFill="1" applyBorder="1"/>
    <xf numFmtId="0" fontId="0" fillId="10" borderId="1" xfId="0" applyNumberFormat="1" applyFont="1" applyFill="1" applyBorder="1"/>
    <xf numFmtId="0" fontId="1" fillId="2" borderId="9" xfId="0" applyFont="1" applyFill="1" applyBorder="1" applyAlignment="1">
      <alignment wrapText="1"/>
    </xf>
    <xf numFmtId="0" fontId="1" fillId="2" borderId="19" xfId="0" applyFont="1" applyFill="1" applyBorder="1" applyAlignment="1">
      <alignment wrapText="1"/>
    </xf>
    <xf numFmtId="0" fontId="0" fillId="3" borderId="1" xfId="0" quotePrefix="1" applyFill="1" applyBorder="1"/>
    <xf numFmtId="0" fontId="13" fillId="0" borderId="0" xfId="0" applyFont="1"/>
    <xf numFmtId="0" fontId="14" fillId="0" borderId="0" xfId="0" applyFont="1"/>
    <xf numFmtId="0" fontId="4" fillId="2" borderId="1" xfId="0" applyFont="1" applyFill="1" applyBorder="1" applyAlignment="1"/>
    <xf numFmtId="0" fontId="11" fillId="0" borderId="0" xfId="0" applyFont="1"/>
    <xf numFmtId="0" fontId="0" fillId="0" borderId="2" xfId="0" applyBorder="1" applyAlignment="1">
      <alignment wrapText="1"/>
    </xf>
    <xf numFmtId="0" fontId="0" fillId="0" borderId="49" xfId="0" applyBorder="1" applyAlignment="1">
      <alignment horizontal="center"/>
    </xf>
    <xf numFmtId="0" fontId="2" fillId="0" borderId="50" xfId="0" applyFont="1"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4" fillId="6" borderId="1" xfId="0" applyFont="1" applyFill="1" applyBorder="1" applyAlignment="1">
      <alignment wrapText="1"/>
    </xf>
    <xf numFmtId="171" fontId="0" fillId="0" borderId="1" xfId="0" applyNumberFormat="1"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60" xfId="0" applyFill="1" applyBorder="1" applyAlignment="1">
      <alignment wrapText="1"/>
    </xf>
    <xf numFmtId="0" fontId="17" fillId="0" borderId="0" xfId="0" applyFont="1"/>
    <xf numFmtId="0" fontId="0" fillId="0" borderId="2" xfId="0" applyBorder="1" applyAlignment="1">
      <alignment wrapText="1"/>
    </xf>
    <xf numFmtId="0" fontId="0" fillId="0" borderId="12" xfId="0" applyBorder="1" applyAlignment="1">
      <alignment wrapText="1"/>
    </xf>
    <xf numFmtId="0" fontId="0" fillId="0" borderId="3" xfId="0" applyBorder="1" applyAlignment="1">
      <alignment wrapText="1"/>
    </xf>
    <xf numFmtId="0" fontId="0" fillId="0" borderId="2" xfId="0" applyFont="1" applyBorder="1" applyAlignment="1">
      <alignment wrapText="1"/>
    </xf>
    <xf numFmtId="0" fontId="0" fillId="0" borderId="12" xfId="0" applyFont="1" applyBorder="1" applyAlignment="1">
      <alignment wrapText="1"/>
    </xf>
    <xf numFmtId="0" fontId="0" fillId="0" borderId="3" xfId="0" applyFont="1" applyBorder="1" applyAlignment="1">
      <alignment wrapText="1"/>
    </xf>
    <xf numFmtId="0" fontId="0" fillId="0" borderId="46" xfId="0" applyBorder="1" applyAlignment="1">
      <alignment wrapText="1"/>
    </xf>
    <xf numFmtId="0" fontId="0" fillId="0" borderId="47" xfId="0" applyBorder="1" applyAlignment="1">
      <alignment wrapText="1"/>
    </xf>
    <xf numFmtId="0" fontId="0" fillId="0" borderId="48" xfId="0" applyBorder="1" applyAlignment="1">
      <alignment wrapText="1"/>
    </xf>
  </cellXfs>
  <cellStyles count="4">
    <cellStyle name="blue 2" xfId="2" xr:uid="{9232E07E-2F1E-4776-9D7D-50856298EF29}"/>
    <cellStyle name="BlueHeader" xfId="1" xr:uid="{9E9FF5B3-28B1-4B37-9493-4EAADE60E91F}"/>
    <cellStyle name="Normal" xfId="0" builtinId="0"/>
    <cellStyle name="Normal 2" xfId="3" xr:uid="{60D3B8C9-4124-402B-9038-6EB917CD4E44}"/>
  </cellStyles>
  <dxfs count="89">
    <dxf>
      <fill>
        <patternFill>
          <bgColor rgb="FFCCFFCC"/>
        </patternFill>
      </fill>
      <border>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dxf>
    <dxf>
      <fill>
        <patternFill>
          <bgColor rgb="FFCCFFCC"/>
        </patternFill>
      </fill>
      <border>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dxf>
    <dxf>
      <fill>
        <patternFill>
          <bgColor rgb="FFCCFFCC"/>
        </patternFill>
      </fill>
      <border>
        <left style="thin">
          <color auto="1"/>
        </left>
        <right style="thin">
          <color auto="1"/>
        </right>
        <top style="thin">
          <color auto="1"/>
        </top>
        <bottom style="thin">
          <color auto="1"/>
        </bottom>
        <vertical/>
        <horizontal/>
      </border>
    </dxf>
    <dxf>
      <font>
        <color theme="1"/>
      </font>
      <fill>
        <patternFill>
          <bgColor rgb="FFFFFF00"/>
        </patternFill>
      </fill>
    </dxf>
    <dxf>
      <font>
        <color theme="1"/>
      </font>
      <fill>
        <patternFill>
          <bgColor rgb="FFFFC000"/>
        </patternFill>
      </fill>
    </dxf>
    <dxf>
      <font>
        <color theme="0"/>
      </font>
      <fill>
        <patternFill>
          <bgColor rgb="FFFF0000"/>
        </patternFill>
      </fill>
    </dxf>
    <dxf>
      <font>
        <color theme="1"/>
      </font>
      <fill>
        <patternFill>
          <bgColor rgb="FFFFFF00"/>
        </patternFill>
      </fill>
    </dxf>
    <dxf>
      <font>
        <color theme="1"/>
      </font>
      <fill>
        <patternFill>
          <bgColor rgb="FFFFC000"/>
        </patternFill>
      </fill>
    </dxf>
    <dxf>
      <font>
        <color theme="0"/>
      </font>
      <fill>
        <patternFill>
          <bgColor rgb="FFFF0000"/>
        </patternFill>
      </fill>
    </dxf>
    <dxf>
      <font>
        <color theme="1"/>
      </font>
      <fill>
        <patternFill>
          <bgColor rgb="FFFFFF00"/>
        </patternFill>
      </fill>
    </dxf>
    <dxf>
      <font>
        <color theme="1"/>
      </font>
      <fill>
        <patternFill>
          <bgColor rgb="FFFFC000"/>
        </patternFill>
      </fill>
    </dxf>
    <dxf>
      <font>
        <color theme="0"/>
      </font>
      <fill>
        <patternFill>
          <bgColor rgb="FFFF0000"/>
        </patternFill>
      </fill>
    </dxf>
    <dxf>
      <font>
        <color theme="1"/>
      </font>
      <fill>
        <patternFill>
          <bgColor rgb="FFFFFF00"/>
        </patternFill>
      </fill>
    </dxf>
    <dxf>
      <font>
        <color theme="1"/>
      </font>
      <fill>
        <patternFill>
          <bgColor rgb="FFFFC000"/>
        </patternFill>
      </fill>
    </dxf>
    <dxf>
      <font>
        <color theme="0"/>
      </font>
      <fill>
        <patternFill>
          <bgColor rgb="FFFF0000"/>
        </patternFill>
      </fill>
    </dxf>
    <dxf>
      <numFmt numFmtId="170" formatCode="&quot;$&quot;#,##0.00"/>
      <fill>
        <patternFill patternType="solid">
          <fgColor indexed="64"/>
          <bgColor rgb="FFCCFFCC"/>
        </patternFill>
      </fill>
      <border diagonalUp="0" diagonalDown="0">
        <left style="thin">
          <color auto="1"/>
        </left>
        <right/>
        <top style="thin">
          <color auto="1"/>
        </top>
        <bottom style="thin">
          <color auto="1"/>
        </bottom>
      </border>
    </dxf>
    <dxf>
      <numFmt numFmtId="170" formatCode="&quot;$&quot;#,##0.00"/>
      <fill>
        <patternFill patternType="solid">
          <fgColor indexed="64"/>
          <bgColor rgb="FFCCFFCC"/>
        </patternFill>
      </fill>
      <border diagonalUp="0" diagonalDown="0">
        <left style="thin">
          <color indexed="64"/>
        </left>
        <right style="thin">
          <color indexed="64"/>
        </right>
        <top style="thin">
          <color indexed="64"/>
        </top>
        <bottom style="thin">
          <color indexed="64"/>
        </bottom>
        <vertical/>
        <horizontal/>
      </border>
    </dxf>
    <dxf>
      <numFmt numFmtId="170" formatCode="&quot;$&quot;#,##0.00"/>
      <fill>
        <patternFill patternType="solid">
          <fgColor indexed="64"/>
          <bgColor rgb="FFCCFFCC"/>
        </patternFill>
      </fill>
      <border diagonalUp="0" diagonalDown="0">
        <left style="thin">
          <color indexed="64"/>
        </left>
        <right style="thin">
          <color indexed="64"/>
        </right>
        <top style="thin">
          <color indexed="64"/>
        </top>
        <bottom style="thin">
          <color indexed="64"/>
        </bottom>
        <vertical/>
        <horizontal/>
      </border>
    </dxf>
    <dxf>
      <numFmt numFmtId="169" formatCode="m/d/yyyy;@"/>
      <border diagonalUp="0" diagonalDown="0" outline="0">
        <left style="thin">
          <color indexed="64"/>
        </left>
        <right style="thin">
          <color indexed="64"/>
        </right>
        <top style="thin">
          <color indexed="64"/>
        </top>
        <bottom style="thin">
          <color indexed="64"/>
        </bottom>
      </border>
    </dxf>
    <dxf>
      <numFmt numFmtId="170" formatCode="&quot;$&quot;#,##0.00"/>
      <border diagonalUp="0" diagonalDown="0" outline="0">
        <left style="thin">
          <color indexed="64"/>
        </left>
        <right style="thin">
          <color indexed="64"/>
        </right>
        <top style="thin">
          <color indexed="64"/>
        </top>
        <bottom style="thin">
          <color indexed="64"/>
        </bottom>
      </border>
    </dxf>
    <dxf>
      <numFmt numFmtId="170" formatCode="&quot;$&quot;#,##0.0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right style="thin">
          <color auto="1"/>
        </right>
        <top style="thin">
          <color auto="1"/>
        </top>
        <bottom style="thin">
          <color auto="1"/>
        </bottom>
        <vertical/>
        <horizontal/>
      </border>
    </dxf>
    <dxf>
      <border outline="0">
        <top style="thin">
          <color rgb="FF000000"/>
        </top>
      </border>
    </dxf>
    <dxf>
      <border outline="0">
        <left style="thin">
          <color rgb="FF000000"/>
        </left>
        <right style="thin">
          <color rgb="FF000000"/>
        </right>
        <top style="thin">
          <color auto="1"/>
        </top>
        <bottom style="thin">
          <color auto="1"/>
        </bottom>
      </border>
    </dxf>
    <dxf>
      <border outline="0">
        <bottom style="thin">
          <color rgb="FF000000"/>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numFmt numFmtId="170" formatCode="&quot;$&quot;#,##0.00"/>
      <fill>
        <patternFill patternType="solid">
          <fgColor indexed="64"/>
          <bgColor rgb="FFCCFFCC"/>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170" formatCode="&quot;$&quot;#,##0.00"/>
      <fill>
        <patternFill patternType="solid">
          <fgColor indexed="64"/>
          <bgColor rgb="FFCC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0.00"/>
      <fill>
        <patternFill patternType="solid">
          <fgColor indexed="64"/>
          <bgColor rgb="FFCC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left style="thin">
          <color indexed="64"/>
        </left>
        <right style="thin">
          <color indexed="64"/>
        </right>
        <top/>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auto="1"/>
        </left>
        <right/>
        <top style="thin">
          <color auto="1"/>
        </top>
        <bottom style="thin">
          <color auto="1"/>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8" formatCode="m/d/yy\ hh:mm"/>
      <border diagonalUp="0" diagonalDown="0">
        <left/>
        <right style="thin">
          <color auto="1"/>
        </right>
        <top style="thin">
          <color auto="1"/>
        </top>
        <bottom style="thin">
          <color auto="1"/>
        </bottom>
        <vertical/>
        <horizontal/>
      </border>
    </dxf>
    <dxf>
      <border outline="0">
        <top style="thin">
          <color rgb="FF000000"/>
        </top>
      </border>
    </dxf>
    <dxf>
      <border outline="0">
        <left style="thin">
          <color rgb="FF000000"/>
        </left>
        <right style="thin">
          <color rgb="FF000000"/>
        </right>
        <top style="thin">
          <color auto="1"/>
        </top>
        <bottom style="thin">
          <color auto="1"/>
        </bottom>
      </border>
    </dxf>
    <dxf>
      <border outline="0">
        <bottom style="thin">
          <color rgb="FF000000"/>
        </bottom>
      </border>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fill>
        <patternFill>
          <bgColor rgb="FFCCFFCC"/>
        </patternFill>
      </fill>
      <border>
        <left style="thin">
          <color auto="1"/>
        </left>
        <right style="thin">
          <color auto="1"/>
        </right>
        <top style="thin">
          <color auto="1"/>
        </top>
        <bottom style="thin">
          <color auto="1"/>
        </bottom>
        <vertical/>
        <horizontal/>
      </border>
    </dxf>
    <dxf>
      <fill>
        <patternFill>
          <bgColor rgb="FFFFFF00"/>
        </patternFill>
      </fill>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numFmt numFmtId="0" formatCode="General"/>
      <fill>
        <patternFill patternType="solid">
          <fgColor indexed="64"/>
          <bgColor rgb="FFCCFFCC"/>
        </patternFill>
      </fill>
      <border diagonalUp="0" diagonalDown="0">
        <left style="thin">
          <color auto="1"/>
        </left>
        <right/>
        <top style="thin">
          <color auto="1"/>
        </top>
        <bottom style="thin">
          <color auto="1"/>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auto="1"/>
        </right>
        <top style="thin">
          <color auto="1"/>
        </top>
        <bottom style="thin">
          <color auto="1"/>
        </bottom>
        <vertical/>
        <horizontal/>
      </border>
    </dxf>
    <dxf>
      <border outline="0">
        <top style="thin">
          <color rgb="FF000000"/>
        </top>
      </border>
    </dxf>
    <dxf>
      <border outline="0">
        <left style="thin">
          <color rgb="FF000000"/>
        </left>
        <right style="thin">
          <color rgb="FF000000"/>
        </right>
        <top style="thin">
          <color auto="1"/>
        </top>
        <bottom style="thin">
          <color auto="1"/>
        </bottom>
      </border>
    </dxf>
    <dxf>
      <border outline="0">
        <bottom style="thin">
          <color rgb="FF000000"/>
        </bottom>
      </border>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numFmt numFmtId="0" formatCode="General"/>
      <fill>
        <patternFill patternType="solid">
          <fgColor indexed="64"/>
          <bgColor rgb="FFCCFFCC"/>
        </patternFill>
      </fill>
      <border diagonalUp="0" diagonalDown="0">
        <left style="thin">
          <color auto="1"/>
        </left>
        <right/>
        <top style="thin">
          <color auto="1"/>
        </top>
        <bottom style="thin">
          <color auto="1"/>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auto="1"/>
        </right>
        <top style="thin">
          <color auto="1"/>
        </top>
        <bottom style="thin">
          <color auto="1"/>
        </bottom>
        <vertical/>
        <horizontal/>
      </border>
    </dxf>
    <dxf>
      <border outline="0">
        <top style="thin">
          <color indexed="64"/>
        </top>
      </border>
    </dxf>
    <dxf>
      <border outline="0">
        <left style="thin">
          <color indexed="64"/>
        </left>
        <right style="thin">
          <color indexed="64"/>
        </right>
        <top style="thin">
          <color auto="1"/>
        </top>
        <bottom style="thin">
          <color auto="1"/>
        </bottom>
      </border>
    </dxf>
    <dxf>
      <border outline="0">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numFmt numFmtId="0" formatCode="General"/>
      <fill>
        <patternFill patternType="solid">
          <fgColor indexed="64"/>
          <bgColor rgb="FFCCFFCC"/>
        </patternFill>
      </fill>
      <border diagonalUp="0" diagonalDown="0">
        <left style="thin">
          <color auto="1"/>
        </left>
        <right/>
        <top style="thin">
          <color auto="1"/>
        </top>
        <bottom style="thin">
          <color auto="1"/>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auto="1"/>
        </right>
        <top style="thin">
          <color auto="1"/>
        </top>
        <bottom style="thin">
          <color auto="1"/>
        </bottom>
        <vertical/>
        <horizontal/>
      </border>
    </dxf>
    <dxf>
      <border outline="0">
        <top style="thin">
          <color rgb="FF000000"/>
        </top>
      </border>
    </dxf>
    <dxf>
      <border outline="0">
        <left style="thin">
          <color rgb="FF000000"/>
        </left>
        <right style="thin">
          <color rgb="FF000000"/>
        </right>
        <top style="thin">
          <color auto="1"/>
        </top>
        <bottom style="thin">
          <color auto="1"/>
        </bottom>
      </border>
    </dxf>
    <dxf>
      <border outline="0">
        <bottom style="thin">
          <color rgb="FF000000"/>
        </bottom>
      </border>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numFmt numFmtId="0" formatCode="General"/>
      <fill>
        <patternFill patternType="solid">
          <fgColor indexed="64"/>
          <bgColor rgb="FFCCFFCC"/>
        </patternFill>
      </fill>
      <border diagonalUp="0" diagonalDown="0">
        <left style="thin">
          <color auto="1"/>
        </left>
        <right/>
        <top style="thin">
          <color auto="1"/>
        </top>
        <bottom style="thin">
          <color auto="1"/>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auto="1"/>
        </right>
        <top style="thin">
          <color auto="1"/>
        </top>
        <bottom style="thin">
          <color auto="1"/>
        </bottom>
        <vertical/>
        <horizontal/>
      </border>
    </dxf>
    <dxf>
      <border outline="0">
        <top style="thin">
          <color rgb="FF000000"/>
        </top>
      </border>
    </dxf>
    <dxf>
      <border outline="0">
        <left style="thin">
          <color rgb="FF000000"/>
        </left>
        <right style="thin">
          <color rgb="FF000000"/>
        </right>
        <top style="thin">
          <color auto="1"/>
        </top>
        <bottom style="thin">
          <color auto="1"/>
        </bottom>
      </border>
    </dxf>
    <dxf>
      <border outline="0">
        <bottom style="thin">
          <color rgb="FF000000"/>
        </bottom>
      </border>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5F80B85D-AD8F-44FF-8547-1A021BC71943}"/>
  </tableStyles>
  <colors>
    <mruColors>
      <color rgb="FF0000FF"/>
      <color rgb="FFCCFFCC"/>
      <color rgb="FFFFFFCC"/>
      <color rgb="FFF1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microsoft.com/office/2017/06/relationships/rdRichValue" Target="richData/rdrichvalue.xml"/><Relationship Id="rId89" Type="http://schemas.microsoft.com/office/2017/06/relationships/rdRichValueTypes" Target="richData/rdRichValueTyp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calcChain" Target="calcChain.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85"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eetMetadata" Target="metadata.xml"/><Relationship Id="rId88" Type="http://schemas.microsoft.com/office/2017/06/relationships/rdSupportingPropertyBag" Target="richData/rdsupportingpropertybag.xml"/><Relationship Id="rId9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86"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microsoft.com/office/2017/06/relationships/rdSupportingPropertyBagStructure" Target="richData/rdsupportingpropertybagstructure.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jpg"/></Relationships>
</file>

<file path=xl/drawings/_rels/drawing3.xml.rels><?xml version="1.0" encoding="UTF-8" standalone="yes"?>
<Relationships xmlns="http://schemas.openxmlformats.org/package/2006/relationships"><Relationship Id="rId2" Type="http://schemas.openxmlformats.org/officeDocument/2006/relationships/image" Target="../media/image7.jpg"/><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xdr:from>
      <xdr:col>10</xdr:col>
      <xdr:colOff>219304</xdr:colOff>
      <xdr:row>4</xdr:row>
      <xdr:rowOff>153943</xdr:rowOff>
    </xdr:from>
    <xdr:to>
      <xdr:col>10</xdr:col>
      <xdr:colOff>553793</xdr:colOff>
      <xdr:row>8</xdr:row>
      <xdr:rowOff>27792</xdr:rowOff>
    </xdr:to>
    <xdr:cxnSp macro="">
      <xdr:nvCxnSpPr>
        <xdr:cNvPr id="2" name="Straight Arrow Connector 1">
          <a:extLst>
            <a:ext uri="{FF2B5EF4-FFF2-40B4-BE49-F238E27FC236}">
              <a16:creationId xmlns:a16="http://schemas.microsoft.com/office/drawing/2014/main" id="{CE23746E-534F-4E9A-A3E9-DBED6DE01BCF}"/>
            </a:ext>
          </a:extLst>
        </xdr:cNvPr>
        <xdr:cNvCxnSpPr/>
      </xdr:nvCxnSpPr>
      <xdr:spPr>
        <a:xfrm flipH="1">
          <a:off x="5658407" y="784564"/>
          <a:ext cx="334489" cy="504469"/>
        </a:xfrm>
        <a:prstGeom prst="straightConnector1">
          <a:avLst/>
        </a:prstGeom>
        <a:ln w="19050">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517984</xdr:colOff>
      <xdr:row>4</xdr:row>
      <xdr:rowOff>89819</xdr:rowOff>
    </xdr:from>
    <xdr:to>
      <xdr:col>10</xdr:col>
      <xdr:colOff>1660984</xdr:colOff>
      <xdr:row>5</xdr:row>
      <xdr:rowOff>189865</xdr:rowOff>
    </xdr:to>
    <xdr:sp macro="" textlink="">
      <xdr:nvSpPr>
        <xdr:cNvPr id="3" name="Rectangle 2">
          <a:extLst>
            <a:ext uri="{FF2B5EF4-FFF2-40B4-BE49-F238E27FC236}">
              <a16:creationId xmlns:a16="http://schemas.microsoft.com/office/drawing/2014/main" id="{7641E9CA-1F03-4D8D-88CC-6C84DF9721F0}"/>
            </a:ext>
          </a:extLst>
        </xdr:cNvPr>
        <xdr:cNvSpPr/>
      </xdr:nvSpPr>
      <xdr:spPr>
        <a:xfrm>
          <a:off x="5346745" y="719297"/>
          <a:ext cx="1747630" cy="2905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solidFill>
            </a:rPr>
            <a:t>Array Constant  {1,2,3}</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221183</xdr:colOff>
      <xdr:row>10</xdr:row>
      <xdr:rowOff>40931</xdr:rowOff>
    </xdr:from>
    <xdr:to>
      <xdr:col>3</xdr:col>
      <xdr:colOff>23002</xdr:colOff>
      <xdr:row>16</xdr:row>
      <xdr:rowOff>44608</xdr:rowOff>
    </xdr:to>
    <xdr:pic>
      <xdr:nvPicPr>
        <xdr:cNvPr id="17" name="Picture 16">
          <a:extLst>
            <a:ext uri="{FF2B5EF4-FFF2-40B4-BE49-F238E27FC236}">
              <a16:creationId xmlns:a16="http://schemas.microsoft.com/office/drawing/2014/main" id="{4643A071-06F3-4B69-942D-8DFAA1FE1B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1183" y="1945931"/>
          <a:ext cx="1627831" cy="1146677"/>
        </a:xfrm>
        <a:prstGeom prst="rect">
          <a:avLst/>
        </a:prstGeom>
      </xdr:spPr>
    </xdr:pic>
    <xdr:clientData/>
  </xdr:twoCellAnchor>
  <xdr:twoCellAnchor editAs="oneCell">
    <xdr:from>
      <xdr:col>0</xdr:col>
      <xdr:colOff>243481</xdr:colOff>
      <xdr:row>3</xdr:row>
      <xdr:rowOff>99634</xdr:rowOff>
    </xdr:from>
    <xdr:to>
      <xdr:col>3</xdr:col>
      <xdr:colOff>49796</xdr:colOff>
      <xdr:row>9</xdr:row>
      <xdr:rowOff>98813</xdr:rowOff>
    </xdr:to>
    <xdr:pic>
      <xdr:nvPicPr>
        <xdr:cNvPr id="15" name="Picture 14">
          <a:extLst>
            <a:ext uri="{FF2B5EF4-FFF2-40B4-BE49-F238E27FC236}">
              <a16:creationId xmlns:a16="http://schemas.microsoft.com/office/drawing/2014/main" id="{662ADEC7-206E-4BBC-A7E8-74EE43EFB4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3481" y="671134"/>
          <a:ext cx="1632327" cy="1142179"/>
        </a:xfrm>
        <a:prstGeom prst="rect">
          <a:avLst/>
        </a:prstGeom>
      </xdr:spPr>
    </xdr:pic>
    <xdr:clientData/>
  </xdr:twoCellAnchor>
  <xdr:twoCellAnchor editAs="oneCell">
    <xdr:from>
      <xdr:col>3</xdr:col>
      <xdr:colOff>83804</xdr:colOff>
      <xdr:row>3</xdr:row>
      <xdr:rowOff>102201</xdr:rowOff>
    </xdr:from>
    <xdr:to>
      <xdr:col>5</xdr:col>
      <xdr:colOff>494293</xdr:colOff>
      <xdr:row>9</xdr:row>
      <xdr:rowOff>92387</xdr:rowOff>
    </xdr:to>
    <xdr:pic>
      <xdr:nvPicPr>
        <xdr:cNvPr id="13" name="Picture 12">
          <a:extLst>
            <a:ext uri="{FF2B5EF4-FFF2-40B4-BE49-F238E27FC236}">
              <a16:creationId xmlns:a16="http://schemas.microsoft.com/office/drawing/2014/main" id="{9C00CE16-171D-4E94-82F4-79038AB01D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09816" y="673701"/>
          <a:ext cx="1627831" cy="1133186"/>
        </a:xfrm>
        <a:prstGeom prst="rect">
          <a:avLst/>
        </a:prstGeom>
      </xdr:spPr>
    </xdr:pic>
    <xdr:clientData/>
  </xdr:twoCellAnchor>
  <xdr:twoCellAnchor editAs="oneCell">
    <xdr:from>
      <xdr:col>3</xdr:col>
      <xdr:colOff>74340</xdr:colOff>
      <xdr:row>10</xdr:row>
      <xdr:rowOff>42771</xdr:rowOff>
    </xdr:from>
    <xdr:to>
      <xdr:col>5</xdr:col>
      <xdr:colOff>498319</xdr:colOff>
      <xdr:row>16</xdr:row>
      <xdr:rowOff>59938</xdr:rowOff>
    </xdr:to>
    <xdr:pic>
      <xdr:nvPicPr>
        <xdr:cNvPr id="11" name="Picture 10">
          <a:extLst>
            <a:ext uri="{FF2B5EF4-FFF2-40B4-BE49-F238E27FC236}">
              <a16:creationId xmlns:a16="http://schemas.microsoft.com/office/drawing/2014/main" id="{C54034B9-D42A-413F-BB9F-54A94EC9B16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0352" y="1947771"/>
          <a:ext cx="1641321" cy="1160167"/>
        </a:xfrm>
        <a:prstGeom prst="rect">
          <a:avLst/>
        </a:prstGeom>
      </xdr:spPr>
    </xdr:pic>
    <xdr:clientData/>
  </xdr:twoCellAnchor>
  <xdr:twoCellAnchor>
    <xdr:from>
      <xdr:col>1</xdr:col>
      <xdr:colOff>543621</xdr:colOff>
      <xdr:row>16</xdr:row>
      <xdr:rowOff>60402</xdr:rowOff>
    </xdr:from>
    <xdr:to>
      <xdr:col>2</xdr:col>
      <xdr:colOff>288074</xdr:colOff>
      <xdr:row>18</xdr:row>
      <xdr:rowOff>9293</xdr:rowOff>
    </xdr:to>
    <xdr:cxnSp macro="">
      <xdr:nvCxnSpPr>
        <xdr:cNvPr id="19" name="Straight Arrow Connector 18">
          <a:extLst>
            <a:ext uri="{FF2B5EF4-FFF2-40B4-BE49-F238E27FC236}">
              <a16:creationId xmlns:a16="http://schemas.microsoft.com/office/drawing/2014/main" id="{99340A7F-3EDA-4CAD-BD16-C07E2DF14A4B}"/>
            </a:ext>
          </a:extLst>
        </xdr:cNvPr>
        <xdr:cNvCxnSpPr/>
      </xdr:nvCxnSpPr>
      <xdr:spPr>
        <a:xfrm>
          <a:off x="1152292" y="3108402"/>
          <a:ext cx="353123" cy="329891"/>
        </a:xfrm>
        <a:prstGeom prst="straightConnector1">
          <a:avLst/>
        </a:prstGeom>
        <a:ln w="31750">
          <a:solidFill>
            <a:srgbClr val="FF0000"/>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462778</xdr:colOff>
      <xdr:row>16</xdr:row>
      <xdr:rowOff>74341</xdr:rowOff>
    </xdr:from>
    <xdr:to>
      <xdr:col>5</xdr:col>
      <xdr:colOff>334536</xdr:colOff>
      <xdr:row>18</xdr:row>
      <xdr:rowOff>12082</xdr:rowOff>
    </xdr:to>
    <xdr:cxnSp macro="">
      <xdr:nvCxnSpPr>
        <xdr:cNvPr id="27" name="Straight Arrow Connector 26">
          <a:extLst>
            <a:ext uri="{FF2B5EF4-FFF2-40B4-BE49-F238E27FC236}">
              <a16:creationId xmlns:a16="http://schemas.microsoft.com/office/drawing/2014/main" id="{E1C2047F-26B8-4F7B-B942-124D087FA403}"/>
            </a:ext>
          </a:extLst>
        </xdr:cNvPr>
        <xdr:cNvCxnSpPr/>
      </xdr:nvCxnSpPr>
      <xdr:spPr>
        <a:xfrm flipH="1">
          <a:off x="2288790" y="3122341"/>
          <a:ext cx="1089100" cy="318741"/>
        </a:xfrm>
        <a:prstGeom prst="straightConnector1">
          <a:avLst/>
        </a:prstGeom>
        <a:ln w="31750">
          <a:solidFill>
            <a:srgbClr val="FF0000"/>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183071</xdr:colOff>
      <xdr:row>9</xdr:row>
      <xdr:rowOff>111512</xdr:rowOff>
    </xdr:from>
    <xdr:to>
      <xdr:col>5</xdr:col>
      <xdr:colOff>162622</xdr:colOff>
      <xdr:row>18</xdr:row>
      <xdr:rowOff>1859</xdr:rowOff>
    </xdr:to>
    <xdr:cxnSp macro="">
      <xdr:nvCxnSpPr>
        <xdr:cNvPr id="29" name="Straight Arrow Connector 28">
          <a:extLst>
            <a:ext uri="{FF2B5EF4-FFF2-40B4-BE49-F238E27FC236}">
              <a16:creationId xmlns:a16="http://schemas.microsoft.com/office/drawing/2014/main" id="{5ADA0A87-BC30-458D-8C8F-F6AFD84B7F70}"/>
            </a:ext>
          </a:extLst>
        </xdr:cNvPr>
        <xdr:cNvCxnSpPr/>
      </xdr:nvCxnSpPr>
      <xdr:spPr>
        <a:xfrm flipH="1">
          <a:off x="2009083" y="1826012"/>
          <a:ext cx="1196893" cy="1604847"/>
        </a:xfrm>
        <a:prstGeom prst="straightConnector1">
          <a:avLst/>
        </a:prstGeom>
        <a:ln w="31750">
          <a:solidFill>
            <a:srgbClr val="FF0000"/>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148683</xdr:colOff>
      <xdr:row>9</xdr:row>
      <xdr:rowOff>120805</xdr:rowOff>
    </xdr:from>
    <xdr:to>
      <xdr:col>2</xdr:col>
      <xdr:colOff>579866</xdr:colOff>
      <xdr:row>18</xdr:row>
      <xdr:rowOff>13011</xdr:rowOff>
    </xdr:to>
    <xdr:cxnSp macro="">
      <xdr:nvCxnSpPr>
        <xdr:cNvPr id="21" name="Straight Arrow Connector 20">
          <a:extLst>
            <a:ext uri="{FF2B5EF4-FFF2-40B4-BE49-F238E27FC236}">
              <a16:creationId xmlns:a16="http://schemas.microsoft.com/office/drawing/2014/main" id="{7F04FB07-2028-4CA8-A480-CC28037DE569}"/>
            </a:ext>
          </a:extLst>
        </xdr:cNvPr>
        <xdr:cNvCxnSpPr/>
      </xdr:nvCxnSpPr>
      <xdr:spPr>
        <a:xfrm>
          <a:off x="1366024" y="1835305"/>
          <a:ext cx="431183" cy="1606706"/>
        </a:xfrm>
        <a:prstGeom prst="straightConnector1">
          <a:avLst/>
        </a:prstGeom>
        <a:ln w="31750">
          <a:solidFill>
            <a:srgbClr val="FF0000"/>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166154</xdr:colOff>
      <xdr:row>3</xdr:row>
      <xdr:rowOff>74342</xdr:rowOff>
    </xdr:from>
    <xdr:to>
      <xdr:col>5</xdr:col>
      <xdr:colOff>557793</xdr:colOff>
      <xdr:row>19</xdr:row>
      <xdr:rowOff>39494</xdr:rowOff>
    </xdr:to>
    <xdr:pic>
      <xdr:nvPicPr>
        <xdr:cNvPr id="42" name="Picture 41">
          <a:extLst>
            <a:ext uri="{FF2B5EF4-FFF2-40B4-BE49-F238E27FC236}">
              <a16:creationId xmlns:a16="http://schemas.microsoft.com/office/drawing/2014/main" id="{147739EA-0123-4E7D-9964-8F0ECDA48B9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6154" y="645842"/>
          <a:ext cx="3434993" cy="30131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6</xdr:col>
      <xdr:colOff>845526</xdr:colOff>
      <xdr:row>10</xdr:row>
      <xdr:rowOff>167672</xdr:rowOff>
    </xdr:to>
    <xdr:pic>
      <xdr:nvPicPr>
        <xdr:cNvPr id="7" name="Picture 6">
          <a:extLst>
            <a:ext uri="{FF2B5EF4-FFF2-40B4-BE49-F238E27FC236}">
              <a16:creationId xmlns:a16="http://schemas.microsoft.com/office/drawing/2014/main" id="{6C4157C7-DCC3-4735-AF08-331A34C06D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1712" y="762000"/>
          <a:ext cx="6340719" cy="1310672"/>
        </a:xfrm>
        <a:prstGeom prst="rect">
          <a:avLst/>
        </a:prstGeom>
      </xdr:spPr>
    </xdr:pic>
    <xdr:clientData/>
  </xdr:twoCellAnchor>
  <xdr:twoCellAnchor editAs="oneCell">
    <xdr:from>
      <xdr:col>1</xdr:col>
      <xdr:colOff>859322</xdr:colOff>
      <xdr:row>12</xdr:row>
      <xdr:rowOff>0</xdr:rowOff>
    </xdr:from>
    <xdr:to>
      <xdr:col>2</xdr:col>
      <xdr:colOff>3190876</xdr:colOff>
      <xdr:row>20</xdr:row>
      <xdr:rowOff>66675</xdr:rowOff>
    </xdr:to>
    <xdr:pic>
      <xdr:nvPicPr>
        <xdr:cNvPr id="9" name="Picture 8">
          <a:extLst>
            <a:ext uri="{FF2B5EF4-FFF2-40B4-BE49-F238E27FC236}">
              <a16:creationId xmlns:a16="http://schemas.microsoft.com/office/drawing/2014/main" id="{E282EC23-F7AC-41C1-ACD3-12B5EBD7C5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7149" y="2286000"/>
          <a:ext cx="3192467" cy="1590675"/>
        </a:xfrm>
        <a:prstGeom prst="rect">
          <a:avLst/>
        </a:prstGeom>
      </xdr:spPr>
    </xdr:pic>
    <xdr:clientData/>
  </xdr:twoCellAnchor>
  <xdr:twoCellAnchor>
    <xdr:from>
      <xdr:col>2</xdr:col>
      <xdr:colOff>3604847</xdr:colOff>
      <xdr:row>12</xdr:row>
      <xdr:rowOff>87923</xdr:rowOff>
    </xdr:from>
    <xdr:to>
      <xdr:col>6</xdr:col>
      <xdr:colOff>783980</xdr:colOff>
      <xdr:row>19</xdr:row>
      <xdr:rowOff>161192</xdr:rowOff>
    </xdr:to>
    <xdr:sp macro="" textlink="">
      <xdr:nvSpPr>
        <xdr:cNvPr id="12" name="Rectangle 11">
          <a:extLst>
            <a:ext uri="{FF2B5EF4-FFF2-40B4-BE49-F238E27FC236}">
              <a16:creationId xmlns:a16="http://schemas.microsoft.com/office/drawing/2014/main" id="{C367ED07-C7D5-42A0-B2A3-10AB13D9B58D}"/>
            </a:ext>
          </a:extLst>
        </xdr:cNvPr>
        <xdr:cNvSpPr/>
      </xdr:nvSpPr>
      <xdr:spPr>
        <a:xfrm>
          <a:off x="3949212" y="2315308"/>
          <a:ext cx="2674326" cy="1406769"/>
        </a:xfrm>
        <a:prstGeom prst="rect">
          <a:avLst/>
        </a:prstGeom>
        <a:solidFill>
          <a:srgbClr val="FFFFCC"/>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aseline="0">
              <a:solidFill>
                <a:schemeClr val="tx1"/>
              </a:solidFill>
            </a:rPr>
            <a:t>Square brackets around argumnet names in screen tips means =</a:t>
          </a:r>
        </a:p>
        <a:p>
          <a:pPr algn="ctr"/>
          <a:endParaRPr lang="en-US" sz="1400" baseline="0">
            <a:solidFill>
              <a:schemeClr val="tx1"/>
            </a:solidFill>
          </a:endParaRPr>
        </a:p>
        <a:p>
          <a:pPr algn="ctr"/>
          <a:r>
            <a:rPr lang="en-US" sz="1400" baseline="0">
              <a:solidFill>
                <a:schemeClr val="tx1"/>
              </a:solidFill>
            </a:rPr>
            <a:t>"If you want the default value, you can omit the argument!"</a:t>
          </a:r>
        </a:p>
      </xdr:txBody>
    </xdr:sp>
    <xdr:clientData/>
  </xdr:twoCellAnchor>
  <xdr:twoCellAnchor>
    <xdr:from>
      <xdr:col>2</xdr:col>
      <xdr:colOff>2967405</xdr:colOff>
      <xdr:row>14</xdr:row>
      <xdr:rowOff>175846</xdr:rowOff>
    </xdr:from>
    <xdr:to>
      <xdr:col>2</xdr:col>
      <xdr:colOff>3604847</xdr:colOff>
      <xdr:row>16</xdr:row>
      <xdr:rowOff>29308</xdr:rowOff>
    </xdr:to>
    <xdr:cxnSp macro="">
      <xdr:nvCxnSpPr>
        <xdr:cNvPr id="14" name="Straight Arrow Connector 13">
          <a:extLst>
            <a:ext uri="{FF2B5EF4-FFF2-40B4-BE49-F238E27FC236}">
              <a16:creationId xmlns:a16="http://schemas.microsoft.com/office/drawing/2014/main" id="{38F30A1C-2FA3-40B3-92E5-8DC8208DFF48}"/>
            </a:ext>
          </a:extLst>
        </xdr:cNvPr>
        <xdr:cNvCxnSpPr>
          <a:stCxn id="12" idx="1"/>
        </xdr:cNvCxnSpPr>
      </xdr:nvCxnSpPr>
      <xdr:spPr>
        <a:xfrm flipH="1" flipV="1">
          <a:off x="3311770" y="2784231"/>
          <a:ext cx="637442" cy="234462"/>
        </a:xfrm>
        <a:prstGeom prst="straightConnector1">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139211</xdr:colOff>
      <xdr:row>6</xdr:row>
      <xdr:rowOff>27843</xdr:rowOff>
    </xdr:from>
    <xdr:to>
      <xdr:col>3</xdr:col>
      <xdr:colOff>320920</xdr:colOff>
      <xdr:row>12</xdr:row>
      <xdr:rowOff>80596</xdr:rowOff>
    </xdr:to>
    <xdr:cxnSp macro="">
      <xdr:nvCxnSpPr>
        <xdr:cNvPr id="17" name="Straight Arrow Connector 16">
          <a:extLst>
            <a:ext uri="{FF2B5EF4-FFF2-40B4-BE49-F238E27FC236}">
              <a16:creationId xmlns:a16="http://schemas.microsoft.com/office/drawing/2014/main" id="{4906200C-5C22-4372-AA45-728C5CC30FBB}"/>
            </a:ext>
          </a:extLst>
        </xdr:cNvPr>
        <xdr:cNvCxnSpPr/>
      </xdr:nvCxnSpPr>
      <xdr:spPr>
        <a:xfrm flipV="1">
          <a:off x="4154365" y="1112228"/>
          <a:ext cx="181709" cy="1195753"/>
        </a:xfrm>
        <a:prstGeom prst="straightConnector1">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6">
  <rv s="0">
    <fb>46.3</fb>
    <v>0</v>
  </rv>
  <rv s="0">
    <fb>131.52000000000001</fb>
    <v>0</v>
  </rv>
  <rv s="0">
    <fb>212.83</fb>
    <v>0</v>
  </rv>
  <rv s="0">
    <fb>1510.99</fb>
    <v>0</v>
  </rv>
  <rv s="1">
    <v>https://www.bing.com/financeapi/forcetrigger?t=a1wljc&amp;q=XNYS%3aKO&amp;form=skydnc</v>
    <v>Learn more on Bing</v>
  </rv>
  <rv s="2">
    <v>en-US</v>
    <v>a1wljc</v>
    <v>268435456</v>
    <v>1</v>
    <v>Powered by Refinitiv</v>
    <v>1</v>
    <v>THE COCA-COLA COMPANY (XNYS:KO)</v>
    <v>3</v>
    <v>4</v>
    <v>Finance</v>
    <v>5</v>
    <v>57.56</v>
    <v>48.11</v>
    <v>0.69399999999999995</v>
    <v>1.42</v>
    <v>0</v>
    <v>2.5884000000000001E-2</v>
    <v>0</v>
    <v>USD</v>
    <v>The Coca-Cola Company is a beverage company. The Company owns or licenses and markets non-alcoholic beverage brands, primarily sparkling soft drinks; water, enhanced water and sports drinks; juice, dairy and plant-based beverages; tea and coffee; and energy drinks. The Company's segments include Europe, Middle East and Africa; Latin America; North America; Asia Pacific; Global Ventures; Bottling Investments, and Corporate. The Company markets, manufactures and sells beverage concentrates (beverage bases) and syrups, including fountain syrups and finished sparkling soft drinks and other nonalcoholic beverages. It owns and markets a range of non-alcoholic sparkling soft drink brands, including Coca-Cola, Diet Coke, Fanta and Sprite. The Company's branded beverage products are available to consumers in more than 200 countries and territories through its network of independent bottling partners, distributors, wholesalers and retailers as well as its bottling and distribution operations.</v>
    <v>80300</v>
    <v>New York Stock Exchange</v>
    <v>XNYS</v>
    <v>XNYS</v>
    <v>1 Coca Cola Plz NW, ATLANTA, GA, 30313-2420 US</v>
    <v>56.32</v>
    <v>Beverages</v>
    <v>Stock</v>
    <v>44540.885856318753</v>
    <v>4</v>
    <v>55.07</v>
    <v>243097000000</v>
    <v>THE COCA-COLA COMPANY</v>
    <v>THE COCA-COLA COMPANY</v>
    <v>55.25</v>
    <v>26.991900000000001</v>
    <v>54.86</v>
    <v>56.28</v>
    <v>56.28</v>
    <v>4319420000</v>
    <v>KO</v>
    <v>THE COCA-COLA COMPANY (XNYS:KO)</v>
    <v>23153567</v>
    <v>15677545</v>
    <v>1919</v>
  </rv>
  <rv s="3">
    <v>5</v>
  </rv>
  <rv s="1">
    <v>http://en.wikipedia.org/wiki/Public_domain</v>
    <v>Public domain</v>
  </rv>
  <rv s="1">
    <v>http://en.wikipedia.org/wiki/Caterpillar_Inc.</v>
    <v>Wikipedia</v>
  </rv>
  <rv s="4">
    <v>7</v>
    <v>8</v>
  </rv>
  <rv s="5">
    <v>11</v>
    <v>https://www.bing.com/th?id=AMMS_5f946e09982396613622ebabae1bd253&amp;qlt=95</v>
    <v>9</v>
    <v>0</v>
    <v>https://www.bing.com/images/search?form=xlimg&amp;q=caterpillar+inc.</v>
    <v>Image of CATERPILLAR INC.</v>
  </rv>
  <rv s="1">
    <v>https://www.bing.com/financeapi/forcetrigger?t=a1p7zr&amp;q=XNYS%3aCAT&amp;form=skydnc</v>
    <v>Learn more on Bing</v>
  </rv>
  <rv s="6">
    <v>en-US</v>
    <v>a1p7zr</v>
    <v>268435456</v>
    <v>1</v>
    <v>Powered by Refinitiv</v>
    <v>6</v>
    <v>CATERPILLAR INC. (XNYS:CAT)</v>
    <v>8</v>
    <v>9</v>
    <v>Finance</v>
    <v>10</v>
    <v>246.69</v>
    <v>175.11</v>
    <v>0.90490000000000004</v>
    <v>-0.7</v>
    <v>-2.261E-3</v>
    <v>-3.4289999999999998E-3</v>
    <v>-0.46</v>
    <v>USD</v>
    <v>Caterpillar Inc. is a manufacturer of construction and mining equipment, diesel and natural gas engines, industrial gas turbines and diesel-electric locomotives. The Company operates through segments, including Construction Industries, which is engaged in supporting customers using machinery in infrastructure, forestry and building construction; Resource Industries, which is engaged in supporting customers using machinery in mining, heavy construction, quarry, waste and material handling applications; Energy &amp; Transportation, which supports customers in oil and gas, power generation, marine, rail and industrial applications, including Cat machines; Financial Products segment, which provides financing and related services, and All Other operating segments, which includes activities, such as product management and development, and manufacturing of filters and fluids, undercarriage, ground engaging tools, fluid transfer products, and sealing and connecting components for Cat products.</v>
    <v>97300</v>
    <v>New York Stock Exchange</v>
    <v>XNYS</v>
    <v>XNYS</v>
    <v>510 Lake Cook Rd Ste 100, DEERFIELD, IL, 60015-4971 US</v>
    <v>205.9</v>
    <v>10</v>
    <v>Machinery, Equipment &amp; Components</v>
    <v>Stock</v>
    <v>44540.900492765628</v>
    <v>11</v>
    <v>202.11</v>
    <v>110060000000</v>
    <v>CATERPILLAR INC.</v>
    <v>CATERPILLAR INC.</v>
    <v>205.4</v>
    <v>22.167300000000001</v>
    <v>204.13</v>
    <v>203.43</v>
    <v>203</v>
    <v>540941600</v>
    <v>CAT</v>
    <v>CATERPILLAR INC. (XNYS:CAT)</v>
    <v>3315166</v>
    <v>3241790</v>
    <v>1986</v>
  </rv>
  <rv s="3">
    <v>12</v>
  </rv>
  <rv s="1">
    <v>https://en.wikipedia.org/wiki/Microsoft</v>
    <v>Wikipedia</v>
  </rv>
  <rv s="4">
    <v>7</v>
    <v>14</v>
  </rv>
  <rv s="5">
    <v>11</v>
    <v>https://www.bing.com/th?id=AMMS_1435b697418eae5bfbed034f46c28dc4&amp;qlt=95</v>
    <v>15</v>
    <v>0</v>
    <v>https://www.bing.com/images/search?form=xlimg&amp;q=microsoft</v>
    <v>Image of MICROSOFT CORPORATION</v>
  </rv>
  <rv s="1">
    <v>https://www.bing.com/financeapi/forcetrigger?t=a1xzim&amp;q=XNAS%3aMSFT&amp;form=skydnc</v>
    <v>Learn more on Bing</v>
  </rv>
  <rv s="6">
    <v>en-US</v>
    <v>a1xzim</v>
    <v>268435456</v>
    <v>1</v>
    <v>Powered by Refinitiv</v>
    <v>6</v>
    <v>MICROSOFT CORPORATION (XNAS:MSFT)</v>
    <v>8</v>
    <v>9</v>
    <v>Finance</v>
    <v>5</v>
    <v>349.67</v>
    <v>209.11</v>
    <v>0.87109999999999999</v>
    <v>9.44</v>
    <v>-1.1679999999999999E-4</v>
    <v>2.8340000000000001E-2</v>
    <v>-0.04</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343</v>
    <v>16</v>
    <v>Software &amp; IT Services</v>
    <v>Stock</v>
    <v>44540.925477800782</v>
    <v>17</v>
    <v>334.79</v>
    <v>2571784000000</v>
    <v>MICROSOFT CORPORATION</v>
    <v>MICROSOFT CORPORATION</v>
    <v>334.98</v>
    <v>37.235799999999998</v>
    <v>333.1</v>
    <v>342.54</v>
    <v>342.5</v>
    <v>7507980000</v>
    <v>MSFT</v>
    <v>MICROSOFT CORPORATION (XNAS:MSFT)</v>
    <v>38095694</v>
    <v>25952041</v>
    <v>1993</v>
  </rv>
  <rv s="3">
    <v>18</v>
  </rv>
  <rv s="1">
    <v>http://en.wikipedia.org/wiki/Alphabet_Inc.</v>
    <v>Wikipedia</v>
  </rv>
  <rv s="4">
    <v>7</v>
    <v>20</v>
  </rv>
  <rv s="5">
    <v>11</v>
    <v>https://www.bing.com/th?id=AMMS_91f59ff6c9305ce24b1cf0389cd856f8&amp;qlt=95</v>
    <v>21</v>
    <v>0</v>
    <v>https://www.bing.com/images/search?form=xlimg&amp;q=alphabet+inc.</v>
    <v>Image of ALPHABET INC.</v>
  </rv>
  <rv s="1">
    <v>https://www.bing.com/financeapi/forcetrigger?t=a1u3rw&amp;q=XNAS%3aGOOGL&amp;form=skydnc</v>
    <v>Learn more on Bing</v>
  </rv>
  <rv s="6">
    <v>en-US</v>
    <v>a1u3rw</v>
    <v>268435456</v>
    <v>1</v>
    <v>Powered by Refinitiv</v>
    <v>6</v>
    <v>ALPHABET INC. (XNAS:GOOGL)</v>
    <v>8</v>
    <v>9</v>
    <v>Finance</v>
    <v>5</v>
    <v>3019.33</v>
    <v>1694</v>
    <v>1.0679000000000001</v>
    <v>7.26</v>
    <v>-2.3649999999999999E-5</v>
    <v>2.4590000000000002E-3</v>
    <v>-7.0000000000000007E-2</v>
    <v>USD</v>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v>150028</v>
    <v>Nasdaq Stock Market</v>
    <v>XNAS</v>
    <v>XNAS</v>
    <v>1600 Amphitheatre Pkwy, MOUNTAIN VIEW, CA, 94043-1351 US</v>
    <v>2979.55</v>
    <v>22</v>
    <v>Software &amp; IT Services</v>
    <v>Stock</v>
    <v>44540.925477060155</v>
    <v>23</v>
    <v>2934.0749999999998</v>
    <v>1969041000000</v>
    <v>ALPHABET INC.</v>
    <v>ALPHABET INC.</v>
    <v>2974</v>
    <v>28.448399999999999</v>
    <v>2952.77</v>
    <v>2960.03</v>
    <v>2959.96</v>
    <v>663764000</v>
    <v>GOOGL</v>
    <v>ALPHABET INC. (XNAS:GOOGL)</v>
    <v>1223138</v>
    <v>1430889</v>
    <v>2015</v>
  </rv>
  <rv s="3">
    <v>24</v>
  </rv>
</rvData>
</file>

<file path=xl/richData/rdrichvaluestructure.xml><?xml version="1.0" encoding="utf-8"?>
<rvStructures xmlns="http://schemas.microsoft.com/office/spreadsheetml/2017/richdata" count="7">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2">
    <spb s="0">
      <v>1</v>
    </spb>
    <spb s="1">
      <v>0</v>
      <v>Name</v>
      <v>LearnMoreOnLink</v>
    </spb>
    <spb s="2">
      <v>0</v>
      <v>0</v>
      <v>0</v>
    </spb>
    <spb s="3">
      <v>2</v>
      <v>2</v>
      <v>2</v>
      <v>2</v>
    </spb>
    <spb s="4">
      <v>2</v>
      <v>3</v>
      <v>3</v>
      <v>2</v>
      <v>4</v>
      <v>2</v>
      <v>2</v>
      <v>2</v>
      <v>5</v>
      <v>5</v>
      <v>6</v>
      <v>7</v>
      <v>2</v>
      <v>2</v>
      <v>2</v>
      <v>5</v>
      <v>8</v>
      <v>9</v>
      <v>10</v>
      <v>5</v>
      <v>2</v>
      <v>2</v>
      <v>6</v>
    </spb>
    <spb s="5">
      <v>at close</v>
      <v>from previous close</v>
      <v>from previous close</v>
      <v>Source: Nasdaq</v>
      <v>GMT</v>
      <v>Delayed 15 minutes</v>
      <v>from close</v>
      <v>from close</v>
    </spb>
    <spb s="1">
      <v>1</v>
      <v>Name</v>
      <v>LearnMoreOnLink</v>
    </spb>
    <spb s="6">
      <v>0</v>
      <v>0</v>
    </spb>
    <spb s="7">
      <v>7</v>
      <v>2</v>
      <v>2</v>
      <v>2</v>
      <v>2</v>
    </spb>
    <spb s="8">
      <v>2</v>
      <v>3</v>
      <v>3</v>
      <v>2</v>
      <v>4</v>
      <v>2</v>
      <v>11</v>
      <v>2</v>
      <v>2</v>
      <v>5</v>
      <v>5</v>
      <v>6</v>
      <v>7</v>
      <v>2</v>
      <v>2</v>
      <v>2</v>
      <v>5</v>
      <v>8</v>
      <v>9</v>
      <v>10</v>
      <v>5</v>
      <v>2</v>
      <v>2</v>
      <v>6</v>
    </spb>
    <spb s="5">
      <v>at close</v>
      <v>from previous close</v>
      <v>from previous close</v>
      <v>Source: Nasdaq Last Sale</v>
      <v>GMT</v>
      <v>Real-Time Nasdaq Last Sale</v>
      <v>from close</v>
      <v>from close</v>
    </spb>
    <spb s="9">
      <v>Powered by Refinitiv</v>
    </spb>
  </spbData>
</supportingPropertyBags>
</file>

<file path=xl/richData/rdsupportingpropertybagstructure.xml><?xml version="1.0" encoding="utf-8"?>
<spbStructures xmlns="http://schemas.microsoft.com/office/spreadsheetml/2017/richdata2" count="10">
  <s>
    <k n="_Self" t="i"/>
  </s>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4" formatCode="_([$$-409]* #,##0.00_);_([$$-409]* \(#,##0.00\);_([$$-409]* &quot;-&quot;??_);_(@_)"/>
    </x:dxf>
    <x:dxf>
      <x:numFmt numFmtId="4" formatCode="#,##0.00"/>
    </x:dxf>
    <x:dxf>
      <x:numFmt numFmtId="3" formatCode="#,##0"/>
    </x:dxf>
    <x:dxf>
      <x:numFmt numFmtId="14" formatCode="0.00%"/>
    </x:dxf>
    <x:dxf>
      <x:numFmt numFmtId="27" formatCode="m/d/yy\ h:mm"/>
    </x:dxf>
    <x:dxf>
      <x:numFmt numFmtId="1" formatCode="0"/>
    </x:dxf>
    <x:dxf>
      <x:numFmt numFmtId="2" formatCode="0.00"/>
    </x:dxf>
    <x:dxf>
      <x:numFmt numFmtId="0" formatCode="General"/>
    </x:dxf>
  </dxfs>
  <richProperties>
    <rPr n="NumberFormat" t="s"/>
    <rPr n="IsTitleField" t="b"/>
    <rPr n="IsHeroField" t="b"/>
  </richProperties>
  <richStyles>
    <rSty dxfid="0"/>
    <rSty dxfid="7">
      <rpv i="0">_([$$-en-US]* #,##0.00_);_([$$-en-US]* (#,##0.00);_([$$-en-US]* "-"??_);_(@_)</rpv>
    </rSty>
    <rSty dxfid="1">
      <rpv i="0">#,##0.00</rpv>
    </rSty>
    <rSty>
      <rpv i="1">1</rpv>
    </rSty>
    <rSty dxfid="2">
      <rpv i="0">#,##0</rpv>
    </rSty>
    <rSty dxfid="3"/>
    <rSty dxfid="7">
      <rpv i="0">_([$$-en-US]* #,##0_);_([$$-en-US]* (#,##0);_([$$-en-US]* "-"_);_(@_)</rpv>
    </rSty>
    <rSty dxfid="4"/>
    <rSty dxfid="5">
      <rpv i="0">0</rpv>
    </rSty>
    <rSty dxfid="6">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C1B383-9797-4638-9904-122B08DC2ACC}" name="UnitsTableEx09" displayName="UnitsTableEx09" ref="B7:F12" totalsRowShown="0" headerRowDxfId="88" headerRowBorderDxfId="87" tableBorderDxfId="86" totalsRowBorderDxfId="85">
  <autoFilter ref="B7:F12" xr:uid="{622CB78A-7DD3-47AA-A29D-E2E72A334962}"/>
  <tableColumns count="5">
    <tableColumn id="1" xr3:uid="{EC147837-2EF5-4DDB-B0F1-7505095C07DF}" name="Product" dataDxfId="84"/>
    <tableColumn id="2" xr3:uid="{C6762600-E978-44A1-BB90-8B48A5167FB8}" name="Begin Units" dataDxfId="83"/>
    <tableColumn id="3" xr3:uid="{EAF009A5-737A-4F26-8E88-DC1AF9B9D9B4}" name="End Units" dataDxfId="82"/>
    <tableColumn id="4" xr3:uid="{71AB2774-4730-4801-A6C1-BFCD01358382}" name="Cost Each ($)" dataDxfId="81"/>
    <tableColumn id="5" xr3:uid="{BEE1B983-3035-43DF-8F27-B292D9096A99}" name="COGS ($)" dataDxfId="8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056E9D-393A-4830-B44F-82E19E202630}" name="UnitsTableEx09Answer" displayName="UnitsTableEx09Answer" ref="B7:F12" totalsRowShown="0" headerRowDxfId="79" headerRowBorderDxfId="78" tableBorderDxfId="77" totalsRowBorderDxfId="76">
  <autoFilter ref="B7:F12" xr:uid="{622CB78A-7DD3-47AA-A29D-E2E72A334962}"/>
  <tableColumns count="5">
    <tableColumn id="1" xr3:uid="{19679720-5A81-47E3-80FB-49D2D6108E9D}" name="Product" dataDxfId="75"/>
    <tableColumn id="2" xr3:uid="{BF2CAF72-3396-4339-B556-143B8847C66C}" name="Begin Units" dataDxfId="74"/>
    <tableColumn id="3" xr3:uid="{29D3BEF8-9622-4947-A307-0283DF39FF76}" name="End Units" dataDxfId="73"/>
    <tableColumn id="4" xr3:uid="{5916B9F0-F4AD-42A7-838F-346622A7F2CB}" name="Cost Each ($)" dataDxfId="72"/>
    <tableColumn id="5" xr3:uid="{60BC8996-E586-4DA3-B1CB-4D116DAC3893}" name="COGS ($)" dataDxfId="71">
      <calculatedColumnFormula>(C8-D8)*E8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4B2E3A-7E42-43AC-AC1A-1F9A1C8C213D}" name="UnitsTableEx10" displayName="UnitsTableEx10" ref="B7:F12" totalsRowShown="0" headerRowDxfId="70" headerRowBorderDxfId="69" tableBorderDxfId="68" totalsRowBorderDxfId="67">
  <autoFilter ref="B7:F12" xr:uid="{622CB78A-7DD3-47AA-A29D-E2E72A334962}"/>
  <tableColumns count="5">
    <tableColumn id="1" xr3:uid="{EC5E6A64-F0CB-4755-BB81-6E75E7B30F06}" name="Product" dataDxfId="66"/>
    <tableColumn id="2" xr3:uid="{C450FDA8-8662-409D-996B-846FBBA3D9E1}" name="Begin Units" dataDxfId="65"/>
    <tableColumn id="3" xr3:uid="{8AA6215A-8B79-4204-B013-109EB5A98C99}" name="End Units" dataDxfId="64"/>
    <tableColumn id="4" xr3:uid="{F6ED7EA5-D8EB-4A21-A59D-D8E09432A8B5}" name="Cost Each ($)" dataDxfId="63"/>
    <tableColumn id="5" xr3:uid="{EDFFE64C-51ED-4241-BA07-461ABC29AA37}" name="COGS ($)" dataDxfId="6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C4DF9C-8E62-4B90-BABD-71903361B8CD}" name="UnitsTableEx10Answer" displayName="UnitsTableEx10Answer" ref="B7:F12" totalsRowShown="0" headerRowDxfId="61" headerRowBorderDxfId="60" tableBorderDxfId="59" totalsRowBorderDxfId="58">
  <autoFilter ref="B7:F12" xr:uid="{622CB78A-7DD3-47AA-A29D-E2E72A334962}"/>
  <tableColumns count="5">
    <tableColumn id="1" xr3:uid="{16AB494C-CA59-4458-9C8E-E8314D602308}" name="Product" dataDxfId="57"/>
    <tableColumn id="2" xr3:uid="{9D8C5E97-5EAD-49C3-BA48-CBBFC2103993}" name="Begin Units" dataDxfId="56"/>
    <tableColumn id="3" xr3:uid="{340C5461-D7B0-49BA-B2C6-F5A744268B78}" name="End Units" dataDxfId="55"/>
    <tableColumn id="4" xr3:uid="{56BE3372-423B-4B5E-9042-F74ADEFA7DED}" name="Cost Each ($)" dataDxfId="54"/>
    <tableColumn id="5" xr3:uid="{69D730D2-5387-40A2-A2E0-98E3306016BD}" name="COGS ($)" dataDxfId="53">
      <calculatedColumnFormula>(UnitsTableEx10Answer[[#This Row],[Begin Units]]-UnitsTableEx10Answer[[#This Row],[End Units]])*UnitsTableEx10Answer[[#This Row],[Cost Each ($)]]</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02803E-B2F5-440A-A696-F918D7CEDB8B}" name="CallTable" displayName="CallTable" ref="B8:E25" totalsRowShown="0" headerRowDxfId="48" headerRowBorderDxfId="47" tableBorderDxfId="46" totalsRowBorderDxfId="45">
  <autoFilter ref="B8:E25" xr:uid="{9F6F0CE3-4106-435C-96C7-28D77EA6E2FA}"/>
  <tableColumns count="4">
    <tableColumn id="1" xr3:uid="{4D0D2734-DAFF-46E6-A7AD-6444F454B95E}" name="Date-Time" dataDxfId="44"/>
    <tableColumn id="2" xr3:uid="{F44A265D-75F3-4CFF-84A2-1C2B786F03A9}" name="Call Topic" dataDxfId="43"/>
    <tableColumn id="3" xr3:uid="{113CB52D-914B-4120-8270-6B30B8049533}" name="Rep" dataDxfId="42"/>
    <tableColumn id="4" xr3:uid="{21D7B485-1A77-49EB-A493-DC9AB5C57993}" name="Length (min)" dataDxfId="4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BB4187-55D6-4F4A-983D-14C8EF0C5CB2}" name="MyStocks" displayName="MyStocks" ref="B11:I15" totalsRowShown="0" headerRowDxfId="40" headerRowBorderDxfId="39" tableBorderDxfId="38" totalsRowBorderDxfId="37">
  <autoFilter ref="B11:I15" xr:uid="{F708C6F7-72BC-47FA-A311-D8CC824A3683}"/>
  <tableColumns count="8">
    <tableColumn id="1" xr3:uid="{A20C336B-D393-411B-8ADE-4733A0331686}" name="Stock" dataDxfId="36"/>
    <tableColumn id="2" xr3:uid="{AF4445CB-B188-4A1F-995D-8A656F2F32B7}" name="Units" dataDxfId="35"/>
    <tableColumn id="3" xr3:uid="{DE80DC20-714C-4278-9DBE-D3C906C27DA0}" name="Start_x000a_Price" dataDxfId="34"/>
    <tableColumn id="4" xr3:uid="{C91924D9-3149-4605-AA45-0DEA9CC8DC82}" name="Start_x000a_Value" dataDxfId="33">
      <calculatedColumnFormula>C12*D12</calculatedColumnFormula>
    </tableColumn>
    <tableColumn id="5" xr3:uid="{CA4699AD-BE89-4F9F-BDCB-1A9C73B00655}" name="Date_x000a_Purchased" dataDxfId="32"/>
    <tableColumn id="6" xr3:uid="{4D23632C-EDD5-4202-8A95-689B066BB8C5}" name="Ticker" dataDxfId="31"/>
    <tableColumn id="7" xr3:uid="{2DA859D4-EDE8-4120-B2E4-1FC963ACCA00}" name="End_x000a_Price" dataDxfId="30"/>
    <tableColumn id="8" xr3:uid="{FD887E5A-D391-4E4E-BC43-34B5860F9144}" name="Current_x000a_Value" dataDxfId="2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8BA56F-61D0-494A-9F99-EECA864CFDBE}" name="MyStocksAnswer" displayName="MyStocksAnswer" ref="B11:I15" totalsRowShown="0" headerRowDxfId="28" headerRowBorderDxfId="27" tableBorderDxfId="26" totalsRowBorderDxfId="25">
  <autoFilter ref="B11:I15" xr:uid="{F708C6F7-72BC-47FA-A311-D8CC824A3683}"/>
  <tableColumns count="8">
    <tableColumn id="1" xr3:uid="{DB6313F2-07B6-4638-B179-B1958E865EDE}" name="Stock" dataDxfId="24"/>
    <tableColumn id="2" xr3:uid="{9C54162F-57EF-4237-82EB-8CF43A077430}" name="Units" dataDxfId="23"/>
    <tableColumn id="3" xr3:uid="{9137D929-2FF6-4679-8DB6-72D61DD5093F}" name="Start_x000a_Price" dataDxfId="22"/>
    <tableColumn id="4" xr3:uid="{37F9AA5C-FEC2-4C78-8594-A2C25508FB3A}" name="Start_x000a_Value" dataDxfId="21">
      <calculatedColumnFormula>C12*D12</calculatedColumnFormula>
    </tableColumn>
    <tableColumn id="5" xr3:uid="{607F867F-270D-4016-8798-CBF76535250B}" name="Date_x000a_Purchased" dataDxfId="20"/>
    <tableColumn id="6" xr3:uid="{2FC93FBA-FB99-4580-AD32-73FAA6B8C832}" name="Ticker" dataDxfId="19">
      <calculatedColumnFormula array="1">_FV(MyStocksAnswer[[#This Row],[Stock]],"Ticker symbol",TRUE)</calculatedColumnFormula>
    </tableColumn>
    <tableColumn id="7" xr3:uid="{B8B35C12-D9E7-4183-89E6-146878D9372A}" name="End_x000a_Price" dataDxfId="18">
      <calculatedColumnFormula array="1">_FV(MyStocksAnswer[[#This Row],[Stock]],"Price")</calculatedColumnFormula>
    </tableColumn>
    <tableColumn id="8" xr3:uid="{B5CC7541-469E-4534-AB74-6606AD4FADA9}" name="Current_x000a_Value" dataDxfId="17">
      <calculatedColumnFormula>MyStocksAnswer[[#This Row],[Units]]*MyStocksAnswer[[#This Row],[End
Price]]</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4399E7-B237-40B7-B1BD-6FDFEF2AA6DF}" name="Classes" displayName="Classes" ref="B7:C15" totalsRowShown="0" headerRowDxfId="3">
  <autoFilter ref="B7:C15" xr:uid="{B4EA04EE-88B3-4E51-A0E6-D971C35EAF1A}"/>
  <tableColumns count="2">
    <tableColumn id="1" xr3:uid="{7147A7AB-D7BE-4078-8018-338A46891CE9}" name="Student"/>
    <tableColumn id="2" xr3:uid="{933AAA8E-71F3-4F53-B882-50FBF533F251}" name="Clas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AA8B84-9EA7-48C7-ABF7-70BD01CE29DA}" name="ClassesAnswer" displayName="ClassesAnswer" ref="B7:C15" totalsRowShown="0" headerRowDxfId="1">
  <autoFilter ref="B7:C15" xr:uid="{B4EA04EE-88B3-4E51-A0E6-D971C35EAF1A}"/>
  <tableColumns count="2">
    <tableColumn id="1" xr3:uid="{34FDD0CF-B745-48F3-AB3C-F6C9ECEB3EE7}" name="Student"/>
    <tableColumn id="2" xr3:uid="{34E10C2D-CC1C-4C17-9E46-7EFB8B812C35}" name="Cl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1.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2.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8B2A-2F38-495E-84EE-9CF4F8D580E5}">
  <sheetPr codeName="Sheet1">
    <tabColor rgb="FFFFFF00"/>
  </sheetPr>
  <dimension ref="B2:B13"/>
  <sheetViews>
    <sheetView tabSelected="1" zoomScale="145" zoomScaleNormal="145" workbookViewId="0"/>
  </sheetViews>
  <sheetFormatPr defaultColWidth="8.85546875" defaultRowHeight="15" x14ac:dyDescent="0.25"/>
  <cols>
    <col min="1" max="1" width="2.85546875" customWidth="1"/>
    <col min="2" max="2" width="108.7109375" customWidth="1"/>
  </cols>
  <sheetData>
    <row r="2" spans="2:2" x14ac:dyDescent="0.25">
      <c r="B2" s="28" t="s">
        <v>55</v>
      </c>
    </row>
    <row r="3" spans="2:2" x14ac:dyDescent="0.25">
      <c r="B3" s="29" t="s">
        <v>56</v>
      </c>
    </row>
    <row r="4" spans="2:2" x14ac:dyDescent="0.25">
      <c r="B4" s="29" t="s">
        <v>57</v>
      </c>
    </row>
    <row r="5" spans="2:2" x14ac:dyDescent="0.25">
      <c r="B5" s="29" t="s">
        <v>58</v>
      </c>
    </row>
    <row r="6" spans="2:2" x14ac:dyDescent="0.25">
      <c r="B6" s="28" t="s">
        <v>59</v>
      </c>
    </row>
    <row r="7" spans="2:2" ht="90" x14ac:dyDescent="0.25">
      <c r="B7" s="29" t="s">
        <v>64</v>
      </c>
    </row>
    <row r="8" spans="2:2" ht="60" x14ac:dyDescent="0.25">
      <c r="B8" s="29" t="s">
        <v>65</v>
      </c>
    </row>
    <row r="9" spans="2:2" ht="30" x14ac:dyDescent="0.25">
      <c r="B9" s="29" t="s">
        <v>66</v>
      </c>
    </row>
    <row r="10" spans="2:2" ht="30" x14ac:dyDescent="0.25">
      <c r="B10" s="29" t="s">
        <v>60</v>
      </c>
    </row>
    <row r="11" spans="2:2" x14ac:dyDescent="0.25">
      <c r="B11" s="29" t="s">
        <v>61</v>
      </c>
    </row>
    <row r="12" spans="2:2" x14ac:dyDescent="0.25">
      <c r="B12" s="28" t="s">
        <v>62</v>
      </c>
    </row>
    <row r="13" spans="2:2" x14ac:dyDescent="0.25">
      <c r="B13" s="2"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FFFF00"/>
  </sheetPr>
  <dimension ref="B2:C13"/>
  <sheetViews>
    <sheetView zoomScale="175" zoomScaleNormal="175" workbookViewId="0"/>
  </sheetViews>
  <sheetFormatPr defaultColWidth="8.85546875" defaultRowHeight="15" x14ac:dyDescent="0.25"/>
  <cols>
    <col min="1" max="1" width="4" customWidth="1"/>
  </cols>
  <sheetData>
    <row r="2" spans="2:3" x14ac:dyDescent="0.25">
      <c r="B2">
        <v>1</v>
      </c>
      <c r="C2" t="s">
        <v>1</v>
      </c>
    </row>
    <row r="3" spans="2:3" x14ac:dyDescent="0.25">
      <c r="B3">
        <v>2</v>
      </c>
      <c r="C3" t="s">
        <v>23</v>
      </c>
    </row>
    <row r="4" spans="2:3" x14ac:dyDescent="0.25">
      <c r="B4">
        <v>3</v>
      </c>
      <c r="C4" t="s">
        <v>2</v>
      </c>
    </row>
    <row r="5" spans="2:3" x14ac:dyDescent="0.25">
      <c r="B5">
        <v>4</v>
      </c>
      <c r="C5" t="s">
        <v>6</v>
      </c>
    </row>
    <row r="6" spans="2:3" x14ac:dyDescent="0.25">
      <c r="B6">
        <v>5</v>
      </c>
      <c r="C6" t="s">
        <v>24</v>
      </c>
    </row>
    <row r="7" spans="2:3" x14ac:dyDescent="0.25">
      <c r="B7">
        <v>6</v>
      </c>
      <c r="C7" t="s">
        <v>26</v>
      </c>
    </row>
    <row r="8" spans="2:3" x14ac:dyDescent="0.25">
      <c r="B8">
        <v>7</v>
      </c>
      <c r="C8" t="s">
        <v>3</v>
      </c>
    </row>
    <row r="9" spans="2:3" x14ac:dyDescent="0.25">
      <c r="B9">
        <v>8</v>
      </c>
      <c r="C9" t="s">
        <v>4</v>
      </c>
    </row>
    <row r="10" spans="2:3" x14ac:dyDescent="0.25">
      <c r="B10">
        <v>9</v>
      </c>
      <c r="C10" t="s">
        <v>27</v>
      </c>
    </row>
    <row r="11" spans="2:3" x14ac:dyDescent="0.25">
      <c r="B11">
        <v>10</v>
      </c>
      <c r="C11" t="s">
        <v>21</v>
      </c>
    </row>
    <row r="12" spans="2:3" x14ac:dyDescent="0.25">
      <c r="B12">
        <v>11</v>
      </c>
      <c r="C12" t="s">
        <v>22</v>
      </c>
    </row>
    <row r="13" spans="2:3" x14ac:dyDescent="0.25">
      <c r="B13">
        <v>12</v>
      </c>
      <c r="C13" t="s">
        <v>28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CA16B-37E5-4F00-8CF2-5758EF5B32D7}">
  <sheetPr codeName="Sheet5">
    <tabColor rgb="FF0000FF"/>
  </sheetPr>
  <dimension ref="A1:P17"/>
  <sheetViews>
    <sheetView zoomScale="175" zoomScaleNormal="175" workbookViewId="0"/>
  </sheetViews>
  <sheetFormatPr defaultColWidth="8.85546875" defaultRowHeight="15" x14ac:dyDescent="0.25"/>
  <cols>
    <col min="1" max="1" width="4.42578125" bestFit="1" customWidth="1"/>
    <col min="2" max="2" width="20.42578125" bestFit="1" customWidth="1"/>
    <col min="3" max="3" width="2" customWidth="1"/>
    <col min="4" max="4" width="23.7109375" bestFit="1" customWidth="1"/>
    <col min="5" max="5" width="1.42578125" customWidth="1"/>
    <col min="6" max="8" width="8.7109375" customWidth="1"/>
    <col min="9" max="9" width="11.85546875" customWidth="1"/>
    <col min="16" max="16" width="12.42578125" bestFit="1" customWidth="1"/>
    <col min="17" max="17" width="9.140625" customWidth="1"/>
    <col min="19" max="19" width="9.140625" customWidth="1"/>
  </cols>
  <sheetData>
    <row r="1" spans="1:16" x14ac:dyDescent="0.25">
      <c r="P1" s="7" t="s">
        <v>67</v>
      </c>
    </row>
    <row r="2" spans="1:16" x14ac:dyDescent="0.25">
      <c r="A2" s="7" t="s">
        <v>25</v>
      </c>
      <c r="B2" s="11" t="s">
        <v>82</v>
      </c>
      <c r="C2" s="19"/>
      <c r="D2" s="19"/>
      <c r="E2" s="19"/>
      <c r="F2" s="19"/>
      <c r="G2" s="19"/>
      <c r="H2" s="19"/>
      <c r="I2" s="12"/>
      <c r="P2" t="str" cm="1">
        <f t="array" aca="1" ref="P2" ca="1">REPLACE(CELL("filename",A1),1,SEARCH("]",CELL("filename",A1)),"")</f>
        <v>Ch12(1)</v>
      </c>
    </row>
    <row r="3" spans="1:16" x14ac:dyDescent="0.25">
      <c r="A3" s="7"/>
      <c r="B3" s="67" t="s">
        <v>132</v>
      </c>
      <c r="C3" s="25"/>
      <c r="D3" s="25"/>
      <c r="E3" s="25"/>
      <c r="F3" s="25"/>
      <c r="G3" s="25"/>
      <c r="H3" s="25"/>
      <c r="I3" s="14"/>
    </row>
    <row r="4" spans="1:16" x14ac:dyDescent="0.25">
      <c r="A4" s="7"/>
      <c r="B4" s="13" t="s">
        <v>93</v>
      </c>
      <c r="C4" s="25"/>
      <c r="D4" s="25"/>
      <c r="E4" s="25"/>
      <c r="F4" s="25"/>
      <c r="G4" s="25"/>
      <c r="H4" s="25"/>
      <c r="I4" s="14"/>
    </row>
    <row r="5" spans="1:16" x14ac:dyDescent="0.25">
      <c r="A5" s="7"/>
      <c r="B5" s="13" t="s">
        <v>94</v>
      </c>
      <c r="C5" s="25"/>
      <c r="D5" s="25"/>
      <c r="E5" s="25"/>
      <c r="F5" s="25"/>
      <c r="G5" s="25"/>
      <c r="H5" s="25"/>
      <c r="I5" s="14"/>
    </row>
    <row r="6" spans="1:16" x14ac:dyDescent="0.25">
      <c r="A6" s="7"/>
      <c r="B6" s="15" t="s">
        <v>95</v>
      </c>
      <c r="C6" s="21"/>
      <c r="D6" s="21"/>
      <c r="E6" s="21"/>
      <c r="F6" s="21"/>
      <c r="G6" s="21"/>
      <c r="H6" s="21"/>
      <c r="I6" s="16"/>
    </row>
    <row r="8" spans="1:16" x14ac:dyDescent="0.25">
      <c r="B8" s="22" t="s">
        <v>80</v>
      </c>
      <c r="D8" s="22" t="s">
        <v>81</v>
      </c>
      <c r="F8" s="7" t="str">
        <f>" Formula in cell "&amp;ADDRESS(ROW(D9),COLUMN(D9),4)&amp;":"</f>
        <v xml:space="preserve"> Formula in cell D9:</v>
      </c>
    </row>
    <row r="9" spans="1:16" ht="15.75" x14ac:dyDescent="0.25">
      <c r="B9" s="2">
        <v>3</v>
      </c>
      <c r="D9" s="23"/>
      <c r="F9" s="49" t="str">
        <f ca="1">IF(_xlfn.ISFORMULA(D9)," "&amp;_xlfn.FORMULATEXT(D9),"")</f>
        <v/>
      </c>
    </row>
    <row r="10" spans="1:16" x14ac:dyDescent="0.25">
      <c r="B10" s="2">
        <v>2</v>
      </c>
    </row>
    <row r="11" spans="1:16" x14ac:dyDescent="0.25">
      <c r="B11" s="2">
        <v>3</v>
      </c>
      <c r="D11" s="30" t="s">
        <v>87</v>
      </c>
      <c r="E11" s="31"/>
      <c r="F11" s="31"/>
      <c r="G11" s="31"/>
      <c r="H11" s="31"/>
      <c r="I11" s="10"/>
    </row>
    <row r="12" spans="1:16" x14ac:dyDescent="0.25">
      <c r="B12" s="2">
        <v>4</v>
      </c>
      <c r="D12" s="43" t="s">
        <v>86</v>
      </c>
      <c r="E12" s="33"/>
      <c r="F12" s="33"/>
      <c r="G12" s="33"/>
      <c r="H12" s="33"/>
      <c r="I12" s="34"/>
    </row>
    <row r="13" spans="1:16" x14ac:dyDescent="0.25">
      <c r="B13" s="2">
        <v>1</v>
      </c>
      <c r="D13" s="44" t="s">
        <v>83</v>
      </c>
      <c r="E13" s="35"/>
      <c r="F13" s="35"/>
      <c r="G13" s="35"/>
      <c r="H13" s="35"/>
      <c r="I13" s="36"/>
    </row>
    <row r="14" spans="1:16" x14ac:dyDescent="0.25">
      <c r="B14" s="2">
        <v>3</v>
      </c>
      <c r="D14" s="43" t="s">
        <v>85</v>
      </c>
      <c r="E14" s="33"/>
      <c r="F14" s="33"/>
      <c r="G14" s="33"/>
      <c r="H14" s="33"/>
      <c r="I14" s="34"/>
    </row>
    <row r="15" spans="1:16" x14ac:dyDescent="0.25">
      <c r="B15" s="2">
        <v>2</v>
      </c>
      <c r="D15" s="44" t="s">
        <v>84</v>
      </c>
      <c r="E15" s="35"/>
      <c r="F15" s="35"/>
      <c r="G15" s="35"/>
      <c r="H15" s="35"/>
      <c r="I15" s="36"/>
    </row>
    <row r="16" spans="1:16" x14ac:dyDescent="0.25">
      <c r="B16" s="2">
        <v>5</v>
      </c>
      <c r="D16" s="43" t="s">
        <v>89</v>
      </c>
      <c r="E16" s="33"/>
      <c r="F16" s="33"/>
      <c r="G16" s="33"/>
      <c r="H16" s="33"/>
      <c r="I16" s="34"/>
    </row>
    <row r="17" spans="2:9" x14ac:dyDescent="0.25">
      <c r="B17" s="2">
        <v>2</v>
      </c>
      <c r="D17" s="44" t="s">
        <v>88</v>
      </c>
      <c r="E17" s="35"/>
      <c r="F17" s="35"/>
      <c r="G17" s="35"/>
      <c r="H17" s="35"/>
      <c r="I17" s="3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E6A8E-55EF-4F8F-AFBB-C9249CCF6A17}">
  <sheetPr>
    <tabColor rgb="FFFF0000"/>
  </sheetPr>
  <dimension ref="A1:P17"/>
  <sheetViews>
    <sheetView zoomScale="175" zoomScaleNormal="175" workbookViewId="0"/>
  </sheetViews>
  <sheetFormatPr defaultColWidth="8.85546875" defaultRowHeight="15" x14ac:dyDescent="0.25"/>
  <cols>
    <col min="1" max="1" width="4.42578125" bestFit="1" customWidth="1"/>
    <col min="2" max="2" width="20.42578125" bestFit="1" customWidth="1"/>
    <col min="3" max="3" width="2" customWidth="1"/>
    <col min="4" max="4" width="23.7109375" bestFit="1" customWidth="1"/>
    <col min="5" max="5" width="1.42578125" customWidth="1"/>
    <col min="6" max="8" width="8.7109375" customWidth="1"/>
    <col min="9" max="9" width="11.85546875" customWidth="1"/>
    <col min="16" max="16" width="12.42578125" bestFit="1" customWidth="1"/>
    <col min="17" max="17" width="9.140625" customWidth="1"/>
    <col min="19" max="19" width="9.140625" customWidth="1"/>
  </cols>
  <sheetData>
    <row r="1" spans="1:16" x14ac:dyDescent="0.25">
      <c r="P1" s="7" t="s">
        <v>67</v>
      </c>
    </row>
    <row r="2" spans="1:16" x14ac:dyDescent="0.25">
      <c r="A2" s="7" t="s">
        <v>25</v>
      </c>
      <c r="B2" s="11" t="s">
        <v>82</v>
      </c>
      <c r="C2" s="19"/>
      <c r="D2" s="19"/>
      <c r="E2" s="19"/>
      <c r="F2" s="19"/>
      <c r="G2" s="19"/>
      <c r="H2" s="19"/>
      <c r="I2" s="12"/>
      <c r="P2" t="str" cm="1">
        <f t="array" aca="1" ref="P2" ca="1">REPLACE(CELL("filename",A1),1,SEARCH("]",CELL("filename",A1)),"")</f>
        <v>Ch12(1an)</v>
      </c>
    </row>
    <row r="3" spans="1:16" x14ac:dyDescent="0.25">
      <c r="A3" s="7"/>
      <c r="B3" s="67" t="s">
        <v>132</v>
      </c>
      <c r="C3" s="25"/>
      <c r="D3" s="25"/>
      <c r="E3" s="25"/>
      <c r="F3" s="25"/>
      <c r="G3" s="25"/>
      <c r="H3" s="25"/>
      <c r="I3" s="14"/>
    </row>
    <row r="4" spans="1:16" x14ac:dyDescent="0.25">
      <c r="A4" s="7"/>
      <c r="B4" s="13" t="s">
        <v>93</v>
      </c>
      <c r="C4" s="25"/>
      <c r="D4" s="25"/>
      <c r="E4" s="25"/>
      <c r="F4" s="25"/>
      <c r="G4" s="25"/>
      <c r="H4" s="25"/>
      <c r="I4" s="14"/>
    </row>
    <row r="5" spans="1:16" x14ac:dyDescent="0.25">
      <c r="A5" s="7"/>
      <c r="B5" s="13" t="s">
        <v>94</v>
      </c>
      <c r="C5" s="25"/>
      <c r="D5" s="25"/>
      <c r="E5" s="25"/>
      <c r="F5" s="25"/>
      <c r="G5" s="25"/>
      <c r="H5" s="25"/>
      <c r="I5" s="14"/>
    </row>
    <row r="6" spans="1:16" x14ac:dyDescent="0.25">
      <c r="A6" s="7"/>
      <c r="B6" s="15" t="s">
        <v>95</v>
      </c>
      <c r="C6" s="21"/>
      <c r="D6" s="21"/>
      <c r="E6" s="21"/>
      <c r="F6" s="21"/>
      <c r="G6" s="21"/>
      <c r="H6" s="21"/>
      <c r="I6" s="16"/>
    </row>
    <row r="8" spans="1:16" x14ac:dyDescent="0.25">
      <c r="B8" s="22" t="s">
        <v>80</v>
      </c>
      <c r="D8" s="22" t="s">
        <v>81</v>
      </c>
      <c r="F8" s="7" t="str">
        <f>" Formula in cell "&amp;ADDRESS(ROW(D9),COLUMN(D9),4)&amp;":"</f>
        <v xml:space="preserve"> Formula in cell D9:</v>
      </c>
    </row>
    <row r="9" spans="1:16" ht="15.75" x14ac:dyDescent="0.25">
      <c r="B9" s="2">
        <v>3</v>
      </c>
      <c r="D9" s="23">
        <f>ROUND(AVERAGE(B9:B17),1)</f>
        <v>2.8</v>
      </c>
      <c r="F9" s="49" t="str">
        <f ca="1">IF(_xlfn.ISFORMULA(D9)," "&amp;_xlfn.FORMULATEXT(D9),"")</f>
        <v xml:space="preserve"> =ROUND(AVERAGE(B9:B17),1)</v>
      </c>
    </row>
    <row r="10" spans="1:16" x14ac:dyDescent="0.25">
      <c r="B10" s="2">
        <v>2</v>
      </c>
    </row>
    <row r="11" spans="1:16" x14ac:dyDescent="0.25">
      <c r="B11" s="2">
        <v>3</v>
      </c>
      <c r="D11" s="30" t="s">
        <v>87</v>
      </c>
      <c r="E11" s="31"/>
      <c r="F11" s="31"/>
      <c r="G11" s="31"/>
      <c r="H11" s="31"/>
      <c r="I11" s="10"/>
    </row>
    <row r="12" spans="1:16" x14ac:dyDescent="0.25">
      <c r="B12" s="2">
        <v>4</v>
      </c>
      <c r="D12" s="43" t="s">
        <v>86</v>
      </c>
      <c r="E12" s="33"/>
      <c r="F12" s="33"/>
      <c r="G12" s="33"/>
      <c r="H12" s="33"/>
      <c r="I12" s="34"/>
    </row>
    <row r="13" spans="1:16" x14ac:dyDescent="0.25">
      <c r="B13" s="2">
        <v>1</v>
      </c>
      <c r="D13" s="44" t="s">
        <v>83</v>
      </c>
      <c r="E13" s="35"/>
      <c r="F13" s="35"/>
      <c r="G13" s="35"/>
      <c r="H13" s="35"/>
      <c r="I13" s="36"/>
    </row>
    <row r="14" spans="1:16" x14ac:dyDescent="0.25">
      <c r="B14" s="2">
        <v>3</v>
      </c>
      <c r="D14" s="43" t="s">
        <v>85</v>
      </c>
      <c r="E14" s="33"/>
      <c r="F14" s="33"/>
      <c r="G14" s="33"/>
      <c r="H14" s="33"/>
      <c r="I14" s="34"/>
    </row>
    <row r="15" spans="1:16" x14ac:dyDescent="0.25">
      <c r="B15" s="2">
        <v>2</v>
      </c>
      <c r="D15" s="44" t="s">
        <v>84</v>
      </c>
      <c r="E15" s="35"/>
      <c r="F15" s="35"/>
      <c r="G15" s="35"/>
      <c r="H15" s="35"/>
      <c r="I15" s="36"/>
    </row>
    <row r="16" spans="1:16" x14ac:dyDescent="0.25">
      <c r="B16" s="2">
        <v>5</v>
      </c>
      <c r="D16" s="43" t="s">
        <v>89</v>
      </c>
      <c r="E16" s="33"/>
      <c r="F16" s="33"/>
      <c r="G16" s="33"/>
      <c r="H16" s="33"/>
      <c r="I16" s="34"/>
    </row>
    <row r="17" spans="2:9" x14ac:dyDescent="0.25">
      <c r="B17" s="2">
        <v>2</v>
      </c>
      <c r="D17" s="44" t="s">
        <v>88</v>
      </c>
      <c r="E17" s="35"/>
      <c r="F17" s="35"/>
      <c r="G17" s="35"/>
      <c r="H17" s="35"/>
      <c r="I17" s="3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1017-B63E-4CC5-AFFA-1A9A2CB2FFEA}">
  <sheetPr codeName="Sheet6">
    <tabColor rgb="FF0000FF"/>
  </sheetPr>
  <dimension ref="A1:P18"/>
  <sheetViews>
    <sheetView zoomScale="175" zoomScaleNormal="175" workbookViewId="0"/>
  </sheetViews>
  <sheetFormatPr defaultColWidth="8.85546875" defaultRowHeight="15" x14ac:dyDescent="0.25"/>
  <cols>
    <col min="1" max="1" width="4.42578125" bestFit="1" customWidth="1"/>
    <col min="2" max="3" width="16.140625" customWidth="1"/>
    <col min="4" max="4" width="20.7109375" customWidth="1"/>
    <col min="5" max="5" width="1.7109375" customWidth="1"/>
    <col min="6" max="6" width="17.7109375" customWidth="1"/>
    <col min="7" max="9" width="8.7109375" customWidth="1"/>
    <col min="16" max="16" width="12.42578125" bestFit="1" customWidth="1"/>
    <col min="17" max="17" width="9.140625" customWidth="1"/>
    <col min="19" max="19" width="9.140625" customWidth="1"/>
  </cols>
  <sheetData>
    <row r="1" spans="1:16" x14ac:dyDescent="0.25">
      <c r="P1" s="7" t="s">
        <v>67</v>
      </c>
    </row>
    <row r="2" spans="1:16" x14ac:dyDescent="0.25">
      <c r="A2" s="7" t="s">
        <v>68</v>
      </c>
      <c r="B2" s="11" t="s">
        <v>137</v>
      </c>
      <c r="C2" s="19"/>
      <c r="D2" s="19"/>
      <c r="E2" s="19"/>
      <c r="F2" s="12"/>
      <c r="P2" t="str" cm="1">
        <f t="array" aca="1" ref="P2" ca="1">REPLACE(CELL("filename",A1),1,SEARCH("]",CELL("filename",A1)),"")</f>
        <v>Ch12(2)</v>
      </c>
    </row>
    <row r="3" spans="1:16" x14ac:dyDescent="0.25">
      <c r="A3" s="7"/>
      <c r="B3" s="13" t="s">
        <v>189</v>
      </c>
      <c r="C3" s="25"/>
      <c r="D3" s="25"/>
      <c r="E3" s="25"/>
      <c r="F3" s="14"/>
    </row>
    <row r="4" spans="1:16" x14ac:dyDescent="0.25">
      <c r="A4" s="7"/>
      <c r="B4" s="13" t="s">
        <v>190</v>
      </c>
      <c r="C4" s="25"/>
      <c r="D4" s="25"/>
      <c r="E4" s="25"/>
      <c r="F4" s="14"/>
    </row>
    <row r="5" spans="1:16" x14ac:dyDescent="0.25">
      <c r="A5" s="7"/>
      <c r="B5" s="50" t="s">
        <v>119</v>
      </c>
      <c r="C5" s="21"/>
      <c r="D5" s="21"/>
      <c r="E5" s="21"/>
      <c r="F5" s="16"/>
    </row>
    <row r="7" spans="1:16" x14ac:dyDescent="0.25">
      <c r="B7" s="22" t="s">
        <v>102</v>
      </c>
      <c r="C7" s="22" t="s">
        <v>101</v>
      </c>
      <c r="D7" s="22" t="s">
        <v>90</v>
      </c>
      <c r="F7" s="7" t="str">
        <f>" Formula in cell "&amp;ADDRESS(ROW(D8),COLUMN(D8),4)&amp;":"</f>
        <v xml:space="preserve"> Formula in cell D8:</v>
      </c>
    </row>
    <row r="8" spans="1:16" ht="15.75" x14ac:dyDescent="0.25">
      <c r="B8" s="2" t="s">
        <v>91</v>
      </c>
      <c r="C8" s="2" t="s">
        <v>92</v>
      </c>
      <c r="D8" s="23"/>
      <c r="F8" s="49" t="str">
        <f ca="1">IF(_xlfn.ISFORMULA(D8)," "&amp;_xlfn.FORMULATEXT(D8),"")</f>
        <v/>
      </c>
    </row>
    <row r="10" spans="1:16" x14ac:dyDescent="0.25">
      <c r="B10" s="30" t="s">
        <v>96</v>
      </c>
      <c r="C10" s="31"/>
      <c r="D10" s="10"/>
    </row>
    <row r="11" spans="1:16" x14ac:dyDescent="0.25">
      <c r="B11" s="43" t="s">
        <v>97</v>
      </c>
      <c r="C11" s="33"/>
      <c r="D11" s="34"/>
    </row>
    <row r="12" spans="1:16" x14ac:dyDescent="0.25">
      <c r="B12" s="44" t="s">
        <v>112</v>
      </c>
      <c r="C12" s="35"/>
      <c r="D12" s="36"/>
    </row>
    <row r="13" spans="1:16" x14ac:dyDescent="0.25">
      <c r="B13" s="43" t="s">
        <v>98</v>
      </c>
      <c r="C13" s="33"/>
      <c r="D13" s="34"/>
    </row>
    <row r="14" spans="1:16" x14ac:dyDescent="0.25">
      <c r="B14" s="44" t="s">
        <v>113</v>
      </c>
      <c r="C14" s="35"/>
      <c r="D14" s="36"/>
    </row>
    <row r="15" spans="1:16" x14ac:dyDescent="0.25">
      <c r="B15" s="43" t="s">
        <v>99</v>
      </c>
      <c r="C15" s="33"/>
      <c r="D15" s="34"/>
    </row>
    <row r="16" spans="1:16" x14ac:dyDescent="0.25">
      <c r="B16" s="44" t="s">
        <v>114</v>
      </c>
      <c r="C16" s="35"/>
      <c r="D16" s="36"/>
    </row>
    <row r="17" spans="2:4" x14ac:dyDescent="0.25">
      <c r="B17" s="43" t="s">
        <v>100</v>
      </c>
      <c r="C17" s="33"/>
      <c r="D17" s="34"/>
    </row>
    <row r="18" spans="2:4" x14ac:dyDescent="0.25">
      <c r="B18" s="44" t="s">
        <v>115</v>
      </c>
      <c r="C18" s="35"/>
      <c r="D18"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71B6-D706-471B-A1A8-67D5F86F7D2C}">
  <sheetPr>
    <tabColor rgb="FFFF0000"/>
  </sheetPr>
  <dimension ref="A1:P18"/>
  <sheetViews>
    <sheetView zoomScale="175" zoomScaleNormal="175" workbookViewId="0"/>
  </sheetViews>
  <sheetFormatPr defaultColWidth="8.85546875" defaultRowHeight="15" x14ac:dyDescent="0.25"/>
  <cols>
    <col min="1" max="1" width="4.42578125" bestFit="1" customWidth="1"/>
    <col min="2" max="3" width="16.140625" customWidth="1"/>
    <col min="4" max="4" width="20.7109375" customWidth="1"/>
    <col min="5" max="5" width="1.7109375" customWidth="1"/>
    <col min="6" max="6" width="17.7109375" customWidth="1"/>
    <col min="7" max="9" width="8.7109375" customWidth="1"/>
    <col min="16" max="16" width="12.42578125" bestFit="1" customWidth="1"/>
    <col min="17" max="17" width="9.140625" customWidth="1"/>
    <col min="19" max="19" width="9.140625" customWidth="1"/>
  </cols>
  <sheetData>
    <row r="1" spans="1:16" x14ac:dyDescent="0.25">
      <c r="P1" s="7" t="s">
        <v>67</v>
      </c>
    </row>
    <row r="2" spans="1:16" x14ac:dyDescent="0.25">
      <c r="A2" s="7" t="s">
        <v>68</v>
      </c>
      <c r="B2" s="11" t="s">
        <v>137</v>
      </c>
      <c r="C2" s="19"/>
      <c r="D2" s="19"/>
      <c r="E2" s="19"/>
      <c r="F2" s="12"/>
      <c r="P2" t="str" cm="1">
        <f t="array" aca="1" ref="P2" ca="1">REPLACE(CELL("filename",A1),1,SEARCH("]",CELL("filename",A1)),"")</f>
        <v>Ch12(2an)</v>
      </c>
    </row>
    <row r="3" spans="1:16" x14ac:dyDescent="0.25">
      <c r="A3" s="7"/>
      <c r="B3" s="13" t="s">
        <v>189</v>
      </c>
      <c r="C3" s="25"/>
      <c r="D3" s="25"/>
      <c r="E3" s="25"/>
      <c r="F3" s="14"/>
    </row>
    <row r="4" spans="1:16" x14ac:dyDescent="0.25">
      <c r="A4" s="7"/>
      <c r="B4" s="13" t="s">
        <v>190</v>
      </c>
      <c r="C4" s="25"/>
      <c r="D4" s="25"/>
      <c r="E4" s="25"/>
      <c r="F4" s="14"/>
    </row>
    <row r="5" spans="1:16" x14ac:dyDescent="0.25">
      <c r="A5" s="7"/>
      <c r="B5" s="50" t="s">
        <v>119</v>
      </c>
      <c r="C5" s="21"/>
      <c r="D5" s="21"/>
      <c r="E5" s="21"/>
      <c r="F5" s="16"/>
    </row>
    <row r="7" spans="1:16" x14ac:dyDescent="0.25">
      <c r="B7" s="22" t="s">
        <v>102</v>
      </c>
      <c r="C7" s="22" t="s">
        <v>101</v>
      </c>
      <c r="D7" s="22" t="s">
        <v>90</v>
      </c>
      <c r="F7" s="7" t="str">
        <f>" Formula in cell "&amp;ADDRESS(ROW(D8),COLUMN(D8),4)&amp;":"</f>
        <v xml:space="preserve"> Formula in cell D8:</v>
      </c>
    </row>
    <row r="8" spans="1:16" ht="15.75" x14ac:dyDescent="0.25">
      <c r="B8" s="2" t="s">
        <v>91</v>
      </c>
      <c r="C8" s="2" t="s">
        <v>92</v>
      </c>
      <c r="D8" s="23" t="str">
        <f>C8&amp;", "&amp;B8</f>
        <v>Washington, Booker</v>
      </c>
      <c r="F8" s="49" t="str">
        <f ca="1">IF(_xlfn.ISFORMULA(D8)," "&amp;_xlfn.FORMULATEXT(D8),"")</f>
        <v xml:space="preserve"> =C8&amp;", "&amp;B8</v>
      </c>
    </row>
    <row r="10" spans="1:16" x14ac:dyDescent="0.25">
      <c r="B10" s="30" t="s">
        <v>96</v>
      </c>
      <c r="C10" s="31"/>
      <c r="D10" s="10"/>
    </row>
    <row r="11" spans="1:16" x14ac:dyDescent="0.25">
      <c r="B11" s="43" t="s">
        <v>97</v>
      </c>
      <c r="C11" s="33"/>
      <c r="D11" s="34"/>
    </row>
    <row r="12" spans="1:16" x14ac:dyDescent="0.25">
      <c r="B12" s="44" t="s">
        <v>112</v>
      </c>
      <c r="C12" s="35"/>
      <c r="D12" s="36"/>
    </row>
    <row r="13" spans="1:16" x14ac:dyDescent="0.25">
      <c r="B13" s="43" t="s">
        <v>98</v>
      </c>
      <c r="C13" s="33"/>
      <c r="D13" s="34"/>
    </row>
    <row r="14" spans="1:16" x14ac:dyDescent="0.25">
      <c r="B14" s="44" t="s">
        <v>113</v>
      </c>
      <c r="C14" s="35"/>
      <c r="D14" s="36"/>
    </row>
    <row r="15" spans="1:16" x14ac:dyDescent="0.25">
      <c r="B15" s="43" t="s">
        <v>99</v>
      </c>
      <c r="C15" s="33"/>
      <c r="D15" s="34"/>
    </row>
    <row r="16" spans="1:16" x14ac:dyDescent="0.25">
      <c r="B16" s="44" t="s">
        <v>114</v>
      </c>
      <c r="C16" s="35"/>
      <c r="D16" s="36"/>
    </row>
    <row r="17" spans="2:4" x14ac:dyDescent="0.25">
      <c r="B17" s="43" t="s">
        <v>100</v>
      </c>
      <c r="C17" s="33"/>
      <c r="D17" s="34"/>
    </row>
    <row r="18" spans="2:4" x14ac:dyDescent="0.25">
      <c r="B18" s="44" t="s">
        <v>115</v>
      </c>
      <c r="C18" s="35"/>
      <c r="D18" s="3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2457-0468-4642-AC0B-089EFB66D980}">
  <sheetPr codeName="Sheet7">
    <tabColor rgb="FF0000FF"/>
  </sheetPr>
  <dimension ref="A1:O17"/>
  <sheetViews>
    <sheetView zoomScale="175" zoomScaleNormal="175" workbookViewId="0"/>
  </sheetViews>
  <sheetFormatPr defaultColWidth="8.85546875" defaultRowHeight="15" x14ac:dyDescent="0.25"/>
  <cols>
    <col min="1" max="1" width="4.7109375" customWidth="1"/>
    <col min="2" max="3" width="18.7109375" customWidth="1"/>
    <col min="4" max="4" width="2.7109375" customWidth="1"/>
    <col min="5" max="5" width="13.85546875" customWidth="1"/>
    <col min="6" max="6" width="3.28515625" customWidth="1"/>
    <col min="7" max="7" width="17.7109375" bestFit="1" customWidth="1"/>
    <col min="8" max="8" width="8.7109375" customWidth="1"/>
    <col min="15" max="15" width="12.42578125" bestFit="1" customWidth="1"/>
    <col min="16" max="16" width="9.140625" customWidth="1"/>
    <col min="18" max="18" width="9.140625" customWidth="1"/>
  </cols>
  <sheetData>
    <row r="1" spans="1:15" x14ac:dyDescent="0.25">
      <c r="O1" s="7" t="s">
        <v>67</v>
      </c>
    </row>
    <row r="2" spans="1:15" x14ac:dyDescent="0.25">
      <c r="A2" s="7" t="s">
        <v>47</v>
      </c>
      <c r="B2" s="11" t="s">
        <v>191</v>
      </c>
      <c r="C2" s="19"/>
      <c r="D2" s="19"/>
      <c r="E2" s="19"/>
      <c r="F2" s="19"/>
      <c r="G2" s="12"/>
      <c r="O2" t="str" cm="1">
        <f t="array" aca="1" ref="O2" ca="1">REPLACE(CELL("filename",A1),1,SEARCH("]",CELL("filename",A1)),"")</f>
        <v>Ch12(3)</v>
      </c>
    </row>
    <row r="3" spans="1:15" x14ac:dyDescent="0.25">
      <c r="A3" s="7"/>
      <c r="B3" s="13" t="s">
        <v>192</v>
      </c>
      <c r="C3" s="20"/>
      <c r="D3" s="20"/>
      <c r="E3" s="20"/>
      <c r="F3" s="20"/>
      <c r="G3" s="14"/>
    </row>
    <row r="4" spans="1:15" x14ac:dyDescent="0.25">
      <c r="A4" s="7"/>
      <c r="B4" s="13" t="s">
        <v>106</v>
      </c>
      <c r="C4" s="20"/>
      <c r="D4" s="20"/>
      <c r="E4" s="20"/>
      <c r="F4" s="20"/>
      <c r="G4" s="14"/>
    </row>
    <row r="5" spans="1:15" x14ac:dyDescent="0.25">
      <c r="B5" s="15" t="s">
        <v>107</v>
      </c>
      <c r="C5" s="21"/>
      <c r="D5" s="21"/>
      <c r="E5" s="21"/>
      <c r="F5" s="21"/>
      <c r="G5" s="16"/>
    </row>
    <row r="7" spans="1:15" x14ac:dyDescent="0.25">
      <c r="B7" s="45" t="s">
        <v>103</v>
      </c>
      <c r="C7" s="45" t="s">
        <v>104</v>
      </c>
      <c r="E7" s="45" t="s">
        <v>105</v>
      </c>
      <c r="G7" s="7" t="str">
        <f>" Formula in cell "&amp;ADDRESS(ROW(E8),COLUMN(E8),4)&amp;":"</f>
        <v xml:space="preserve"> Formula in cell E8:</v>
      </c>
    </row>
    <row r="8" spans="1:15" ht="15.75" x14ac:dyDescent="0.25">
      <c r="B8" s="2">
        <v>35.74</v>
      </c>
      <c r="C8" s="2">
        <v>35.74</v>
      </c>
      <c r="E8" s="23" t="b">
        <f>B14=C14</f>
        <v>0</v>
      </c>
      <c r="G8" s="49" t="str">
        <f ca="1">IF(_xlfn.ISFORMULA(E8)," "&amp;_xlfn.FORMULATEXT(E8),"")</f>
        <v xml:space="preserve"> =B14=C14</v>
      </c>
    </row>
    <row r="9" spans="1:15" x14ac:dyDescent="0.25">
      <c r="B9" s="2">
        <v>73.61</v>
      </c>
      <c r="C9" s="2">
        <v>73.61</v>
      </c>
    </row>
    <row r="10" spans="1:15" x14ac:dyDescent="0.25">
      <c r="B10" s="2">
        <v>113.08</v>
      </c>
      <c r="C10" s="2">
        <v>113.08</v>
      </c>
    </row>
    <row r="11" spans="1:15" x14ac:dyDescent="0.25">
      <c r="B11" s="48">
        <v>100.49</v>
      </c>
      <c r="C11" s="2">
        <v>100.5</v>
      </c>
      <c r="E11" s="30" t="s">
        <v>108</v>
      </c>
      <c r="F11" s="31"/>
      <c r="G11" s="10"/>
    </row>
    <row r="12" spans="1:15" x14ac:dyDescent="0.25">
      <c r="B12" s="2">
        <v>17.7</v>
      </c>
      <c r="C12" s="2">
        <v>17.7</v>
      </c>
      <c r="E12" s="43" t="s">
        <v>109</v>
      </c>
      <c r="F12" s="33"/>
      <c r="G12" s="34"/>
    </row>
    <row r="13" spans="1:15" ht="15.75" thickBot="1" x14ac:dyDescent="0.3">
      <c r="B13" s="41">
        <v>107.38</v>
      </c>
      <c r="C13" s="41">
        <v>107.38</v>
      </c>
      <c r="E13" s="44" t="s">
        <v>116</v>
      </c>
      <c r="F13" s="35"/>
      <c r="G13" s="36"/>
    </row>
    <row r="14" spans="1:15" ht="15.75" thickBot="1" x14ac:dyDescent="0.3">
      <c r="B14" s="46">
        <f t="shared" ref="B14:C14" si="0">SUM(B8:B13)</f>
        <v>448</v>
      </c>
      <c r="C14" s="47">
        <f t="shared" si="0"/>
        <v>448.01</v>
      </c>
      <c r="E14" s="43" t="s">
        <v>110</v>
      </c>
      <c r="F14" s="33"/>
      <c r="G14" s="34"/>
    </row>
    <row r="15" spans="1:15" ht="15.75" thickTop="1" x14ac:dyDescent="0.25">
      <c r="E15" s="44" t="s">
        <v>117</v>
      </c>
      <c r="F15" s="35"/>
      <c r="G15" s="36"/>
    </row>
    <row r="16" spans="1:15" x14ac:dyDescent="0.25">
      <c r="B16" s="7" t="str">
        <f>" Formula in cell "&amp;ADDRESS(ROW(B14),COLUMN(B14),4)&amp;":"</f>
        <v xml:space="preserve"> Formula in cell B14:</v>
      </c>
      <c r="C16" s="7" t="str">
        <f>" Formula in cell "&amp;ADDRESS(ROW(C14),COLUMN(C14),4)&amp;":"</f>
        <v xml:space="preserve"> Formula in cell C14:</v>
      </c>
      <c r="E16" s="43" t="s">
        <v>111</v>
      </c>
      <c r="F16" s="33"/>
      <c r="G16" s="34"/>
    </row>
    <row r="17" spans="2:7" ht="15.75" x14ac:dyDescent="0.25">
      <c r="B17" s="49" t="str">
        <f ca="1">IF(_xlfn.ISFORMULA(B14)," "&amp;_xlfn.FORMULATEXT(B14),"")</f>
        <v xml:space="preserve"> =SUM(B8:B13)</v>
      </c>
      <c r="C17" s="49" t="str">
        <f ca="1">IF(_xlfn.ISFORMULA(C14)," "&amp;_xlfn.FORMULATEXT(C14),"")</f>
        <v xml:space="preserve"> =SUM(C8:C13)</v>
      </c>
      <c r="E17" s="44" t="s">
        <v>118</v>
      </c>
      <c r="F17" s="35"/>
      <c r="G17" s="3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D4A8-985D-4D78-878C-B063CB569116}">
  <sheetPr>
    <tabColor rgb="FFFF0000"/>
  </sheetPr>
  <dimension ref="A1:O17"/>
  <sheetViews>
    <sheetView zoomScale="175" zoomScaleNormal="175" workbookViewId="0"/>
  </sheetViews>
  <sheetFormatPr defaultColWidth="8.85546875" defaultRowHeight="15" x14ac:dyDescent="0.25"/>
  <cols>
    <col min="1" max="1" width="4.7109375" customWidth="1"/>
    <col min="2" max="3" width="18.7109375" customWidth="1"/>
    <col min="4" max="4" width="2.7109375" customWidth="1"/>
    <col min="5" max="5" width="13.85546875" customWidth="1"/>
    <col min="6" max="6" width="3.28515625" customWidth="1"/>
    <col min="7" max="7" width="17.7109375" bestFit="1" customWidth="1"/>
    <col min="8" max="8" width="8.7109375" customWidth="1"/>
    <col min="15" max="15" width="12.42578125" bestFit="1" customWidth="1"/>
    <col min="16" max="16" width="9.140625" customWidth="1"/>
    <col min="18" max="18" width="9.140625" customWidth="1"/>
  </cols>
  <sheetData>
    <row r="1" spans="1:15" x14ac:dyDescent="0.25">
      <c r="O1" s="7" t="s">
        <v>67</v>
      </c>
    </row>
    <row r="2" spans="1:15" x14ac:dyDescent="0.25">
      <c r="A2" s="7" t="s">
        <v>47</v>
      </c>
      <c r="B2" s="11" t="s">
        <v>191</v>
      </c>
      <c r="C2" s="19"/>
      <c r="D2" s="19"/>
      <c r="E2" s="19"/>
      <c r="F2" s="19"/>
      <c r="G2" s="12"/>
      <c r="O2" t="str" cm="1">
        <f t="array" aca="1" ref="O2" ca="1">REPLACE(CELL("filename",A1),1,SEARCH("]",CELL("filename",A1)),"")</f>
        <v>Ch12(3an)</v>
      </c>
    </row>
    <row r="3" spans="1:15" x14ac:dyDescent="0.25">
      <c r="A3" s="7"/>
      <c r="B3" s="13" t="s">
        <v>192</v>
      </c>
      <c r="C3" s="20"/>
      <c r="D3" s="20"/>
      <c r="E3" s="20"/>
      <c r="F3" s="20"/>
      <c r="G3" s="14"/>
    </row>
    <row r="4" spans="1:15" x14ac:dyDescent="0.25">
      <c r="A4" s="7"/>
      <c r="B4" s="13" t="s">
        <v>106</v>
      </c>
      <c r="C4" s="20"/>
      <c r="D4" s="20"/>
      <c r="E4" s="20"/>
      <c r="F4" s="20"/>
      <c r="G4" s="14"/>
    </row>
    <row r="5" spans="1:15" x14ac:dyDescent="0.25">
      <c r="B5" s="15" t="s">
        <v>107</v>
      </c>
      <c r="C5" s="21"/>
      <c r="D5" s="21"/>
      <c r="E5" s="21"/>
      <c r="F5" s="21"/>
      <c r="G5" s="16"/>
    </row>
    <row r="7" spans="1:15" x14ac:dyDescent="0.25">
      <c r="B7" s="45" t="s">
        <v>103</v>
      </c>
      <c r="C7" s="45" t="s">
        <v>104</v>
      </c>
      <c r="E7" s="45" t="s">
        <v>105</v>
      </c>
      <c r="G7" s="7" t="str">
        <f>" Formula in cell "&amp;ADDRESS(ROW(E8),COLUMN(E8),4)&amp;":"</f>
        <v xml:space="preserve"> Formula in cell E8:</v>
      </c>
    </row>
    <row r="8" spans="1:15" ht="15.75" x14ac:dyDescent="0.25">
      <c r="B8" s="2">
        <v>35.74</v>
      </c>
      <c r="C8" s="2">
        <v>35.74</v>
      </c>
      <c r="E8" s="23"/>
      <c r="G8" s="49" t="str">
        <f ca="1">IF(_xlfn.ISFORMULA(E8)," "&amp;_xlfn.FORMULATEXT(E8),"")</f>
        <v/>
      </c>
    </row>
    <row r="9" spans="1:15" x14ac:dyDescent="0.25">
      <c r="B9" s="2">
        <v>73.61</v>
      </c>
      <c r="C9" s="2">
        <v>73.61</v>
      </c>
    </row>
    <row r="10" spans="1:15" x14ac:dyDescent="0.25">
      <c r="B10" s="2">
        <v>113.08</v>
      </c>
      <c r="C10" s="2">
        <v>113.08</v>
      </c>
    </row>
    <row r="11" spans="1:15" x14ac:dyDescent="0.25">
      <c r="B11" s="48">
        <v>100.49</v>
      </c>
      <c r="C11" s="2">
        <v>100.5</v>
      </c>
      <c r="E11" s="30" t="s">
        <v>108</v>
      </c>
      <c r="F11" s="31"/>
      <c r="G11" s="10"/>
    </row>
    <row r="12" spans="1:15" x14ac:dyDescent="0.25">
      <c r="B12" s="2">
        <v>17.7</v>
      </c>
      <c r="C12" s="2">
        <v>17.7</v>
      </c>
      <c r="E12" s="43" t="s">
        <v>109</v>
      </c>
      <c r="F12" s="33"/>
      <c r="G12" s="34"/>
    </row>
    <row r="13" spans="1:15" ht="15.75" thickBot="1" x14ac:dyDescent="0.3">
      <c r="B13" s="41">
        <v>107.38</v>
      </c>
      <c r="C13" s="41">
        <v>107.38</v>
      </c>
      <c r="E13" s="44" t="s">
        <v>116</v>
      </c>
      <c r="F13" s="35"/>
      <c r="G13" s="36"/>
    </row>
    <row r="14" spans="1:15" ht="15.75" thickBot="1" x14ac:dyDescent="0.3">
      <c r="B14" s="46">
        <f t="shared" ref="B14:C14" si="0">SUM(B8:B13)</f>
        <v>448</v>
      </c>
      <c r="C14" s="47">
        <f t="shared" si="0"/>
        <v>448.01</v>
      </c>
      <c r="E14" s="43" t="s">
        <v>110</v>
      </c>
      <c r="F14" s="33"/>
      <c r="G14" s="34"/>
    </row>
    <row r="15" spans="1:15" ht="15.75" thickTop="1" x14ac:dyDescent="0.25">
      <c r="E15" s="44" t="s">
        <v>117</v>
      </c>
      <c r="F15" s="35"/>
      <c r="G15" s="36"/>
    </row>
    <row r="16" spans="1:15" x14ac:dyDescent="0.25">
      <c r="B16" s="7" t="str">
        <f>" Formula in cell "&amp;ADDRESS(ROW(B14),COLUMN(B14),4)&amp;":"</f>
        <v xml:space="preserve"> Formula in cell B14:</v>
      </c>
      <c r="C16" s="7" t="str">
        <f>" Formula in cell "&amp;ADDRESS(ROW(C14),COLUMN(C14),4)&amp;":"</f>
        <v xml:space="preserve"> Formula in cell C14:</v>
      </c>
      <c r="E16" s="43" t="s">
        <v>111</v>
      </c>
      <c r="F16" s="33"/>
      <c r="G16" s="34"/>
    </row>
    <row r="17" spans="2:7" ht="15.75" x14ac:dyDescent="0.25">
      <c r="B17" s="49" t="str">
        <f ca="1">IF(_xlfn.ISFORMULA(B14)," "&amp;_xlfn.FORMULATEXT(B14),"")</f>
        <v xml:space="preserve"> =SUM(B8:B13)</v>
      </c>
      <c r="C17" s="49" t="str">
        <f ca="1">IF(_xlfn.ISFORMULA(C14)," "&amp;_xlfn.FORMULATEXT(C14),"")</f>
        <v xml:space="preserve"> =SUM(C8:C13)</v>
      </c>
      <c r="E17" s="44" t="s">
        <v>118</v>
      </c>
      <c r="F17" s="35"/>
      <c r="G17" s="3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D8C5E-0B2D-4782-AFB4-D75E83C378D2}">
  <sheetPr codeName="Sheet8">
    <tabColor rgb="FF0000FF"/>
  </sheetPr>
  <dimension ref="A1:V28"/>
  <sheetViews>
    <sheetView zoomScale="145" zoomScaleNormal="145" workbookViewId="0"/>
  </sheetViews>
  <sheetFormatPr defaultColWidth="8.85546875" defaultRowHeight="15" x14ac:dyDescent="0.25"/>
  <cols>
    <col min="1" max="1" width="4.42578125" bestFit="1" customWidth="1"/>
    <col min="3" max="6" width="11.42578125" customWidth="1"/>
    <col min="7" max="7" width="0.85546875" customWidth="1"/>
    <col min="8" max="8" width="22.7109375" customWidth="1"/>
    <col min="22" max="22" width="12.42578125" bestFit="1" customWidth="1"/>
    <col min="23" max="23" width="9.140625" customWidth="1"/>
    <col min="25" max="25" width="9.140625" customWidth="1"/>
  </cols>
  <sheetData>
    <row r="1" spans="1:22" ht="3" customHeight="1" x14ac:dyDescent="0.25">
      <c r="V1" s="7" t="s">
        <v>67</v>
      </c>
    </row>
    <row r="2" spans="1:22" x14ac:dyDescent="0.25">
      <c r="A2" s="7" t="s">
        <v>48</v>
      </c>
      <c r="B2" s="11" t="s">
        <v>71</v>
      </c>
      <c r="C2" s="19"/>
      <c r="D2" s="19"/>
      <c r="E2" s="19"/>
      <c r="F2" s="19"/>
      <c r="G2" s="19"/>
      <c r="H2" s="12"/>
      <c r="V2" t="str" cm="1">
        <f t="array" aca="1" ref="V2" ca="1">REPLACE(CELL("filename",A1),1,SEARCH("]",CELL("filename",A1)),"")</f>
        <v>Ch12(4-5)</v>
      </c>
    </row>
    <row r="3" spans="1:22" x14ac:dyDescent="0.25">
      <c r="A3" s="7"/>
      <c r="B3" s="13" t="s">
        <v>193</v>
      </c>
      <c r="C3" s="25"/>
      <c r="D3" s="25"/>
      <c r="E3" s="25"/>
      <c r="F3" s="25"/>
      <c r="G3" s="25"/>
      <c r="H3" s="14"/>
    </row>
    <row r="4" spans="1:22" x14ac:dyDescent="0.25">
      <c r="A4" s="7"/>
      <c r="B4" s="13" t="s">
        <v>94</v>
      </c>
      <c r="C4" s="25"/>
      <c r="D4" s="25"/>
      <c r="E4" s="25"/>
      <c r="F4" s="25"/>
      <c r="G4" s="25"/>
      <c r="H4" s="14"/>
    </row>
    <row r="5" spans="1:22" x14ac:dyDescent="0.25">
      <c r="A5" s="7"/>
      <c r="B5" s="15" t="s">
        <v>194</v>
      </c>
      <c r="C5" s="21"/>
      <c r="D5" s="21"/>
      <c r="E5" s="21"/>
      <c r="F5" s="21"/>
      <c r="G5" s="21"/>
      <c r="H5" s="16"/>
    </row>
    <row r="6" spans="1:22" ht="3" customHeight="1" x14ac:dyDescent="0.25">
      <c r="A6" s="7"/>
    </row>
    <row r="7" spans="1:22" x14ac:dyDescent="0.25">
      <c r="A7" s="7"/>
      <c r="B7" s="22" t="s">
        <v>10</v>
      </c>
      <c r="C7" s="22" t="s">
        <v>69</v>
      </c>
      <c r="D7" s="22" t="s">
        <v>70</v>
      </c>
      <c r="E7" s="22" t="s">
        <v>73</v>
      </c>
      <c r="F7" s="22" t="s">
        <v>72</v>
      </c>
      <c r="H7" s="7" t="str">
        <f>"Formula in cell "&amp;ADDRESS(ROW(F8),COLUMN(F8),4)&amp;":"</f>
        <v>Formula in cell F8:</v>
      </c>
    </row>
    <row r="8" spans="1:22" x14ac:dyDescent="0.25">
      <c r="A8" s="7"/>
      <c r="B8" s="2" t="s">
        <v>32</v>
      </c>
      <c r="C8" s="2">
        <v>114</v>
      </c>
      <c r="D8" s="2">
        <v>45</v>
      </c>
      <c r="E8" s="2">
        <v>10</v>
      </c>
      <c r="F8" s="23"/>
      <c r="H8" t="str">
        <f ca="1">IF(_xlfn.ISFORMULA(F8),_xlfn.FORMULATEXT(F8),"")</f>
        <v/>
      </c>
    </row>
    <row r="9" spans="1:22" x14ac:dyDescent="0.25">
      <c r="A9" s="7"/>
      <c r="B9" s="2" t="s">
        <v>11</v>
      </c>
      <c r="C9" s="2">
        <v>146</v>
      </c>
      <c r="D9" s="2">
        <v>117</v>
      </c>
      <c r="E9" s="2">
        <v>20</v>
      </c>
      <c r="F9" s="23"/>
    </row>
    <row r="10" spans="1:22" x14ac:dyDescent="0.25">
      <c r="A10" s="7"/>
      <c r="B10" s="2" t="s">
        <v>12</v>
      </c>
      <c r="C10" s="2">
        <v>108</v>
      </c>
      <c r="D10" s="2">
        <v>102</v>
      </c>
      <c r="E10" s="2">
        <v>15</v>
      </c>
      <c r="F10" s="23"/>
    </row>
    <row r="11" spans="1:22" x14ac:dyDescent="0.25">
      <c r="A11" s="7"/>
      <c r="B11" s="2" t="s">
        <v>33</v>
      </c>
      <c r="C11" s="2">
        <v>61</v>
      </c>
      <c r="D11" s="2">
        <v>47</v>
      </c>
      <c r="E11" s="2">
        <v>10</v>
      </c>
      <c r="F11" s="23"/>
    </row>
    <row r="12" spans="1:22" x14ac:dyDescent="0.25">
      <c r="A12" s="7"/>
      <c r="B12" s="2" t="s">
        <v>13</v>
      </c>
      <c r="C12" s="2">
        <v>54</v>
      </c>
      <c r="D12" s="2">
        <v>51</v>
      </c>
      <c r="E12" s="2">
        <v>12</v>
      </c>
      <c r="F12" s="23"/>
    </row>
    <row r="13" spans="1:22" ht="3" customHeight="1" x14ac:dyDescent="0.25">
      <c r="A13" s="7"/>
    </row>
    <row r="14" spans="1:22" x14ac:dyDescent="0.25">
      <c r="B14" s="53" t="s">
        <v>125</v>
      </c>
      <c r="C14" s="31"/>
      <c r="D14" s="31"/>
      <c r="E14" s="31"/>
      <c r="F14" s="10"/>
    </row>
    <row r="15" spans="1:22" x14ac:dyDescent="0.25">
      <c r="B15" s="54" t="s">
        <v>133</v>
      </c>
      <c r="C15" s="33"/>
      <c r="D15" s="33"/>
      <c r="E15" s="33"/>
      <c r="F15" s="34"/>
    </row>
    <row r="16" spans="1:22" ht="17.25" x14ac:dyDescent="0.3">
      <c r="B16" s="57" t="s">
        <v>79</v>
      </c>
      <c r="C16" s="35"/>
      <c r="D16" s="35"/>
      <c r="E16" s="35"/>
      <c r="F16" s="36"/>
    </row>
    <row r="17" spans="2:6" x14ac:dyDescent="0.25">
      <c r="B17" s="43" t="s">
        <v>126</v>
      </c>
      <c r="C17" s="33"/>
      <c r="D17" s="33"/>
      <c r="E17" s="33"/>
      <c r="F17" s="34"/>
    </row>
    <row r="18" spans="2:6" x14ac:dyDescent="0.25">
      <c r="B18" s="56" t="s">
        <v>232</v>
      </c>
      <c r="C18" s="35"/>
      <c r="D18" s="35"/>
      <c r="E18" s="35"/>
      <c r="F18" s="36"/>
    </row>
    <row r="19" spans="2:6" x14ac:dyDescent="0.25">
      <c r="B19" s="60" t="s">
        <v>127</v>
      </c>
      <c r="C19" s="33"/>
      <c r="D19" s="33"/>
      <c r="E19" s="33"/>
      <c r="F19" s="34"/>
    </row>
    <row r="20" spans="2:6" x14ac:dyDescent="0.25">
      <c r="B20" s="101" t="s">
        <v>74</v>
      </c>
      <c r="C20" s="75"/>
      <c r="D20" s="75"/>
      <c r="E20" s="75"/>
      <c r="F20" s="55"/>
    </row>
    <row r="21" spans="2:6" x14ac:dyDescent="0.25">
      <c r="B21" s="104" t="s">
        <v>233</v>
      </c>
      <c r="C21" s="105"/>
      <c r="D21" s="105"/>
      <c r="E21" s="105"/>
      <c r="F21" s="106"/>
    </row>
    <row r="22" spans="2:6" x14ac:dyDescent="0.25">
      <c r="B22" s="62" t="s">
        <v>75</v>
      </c>
      <c r="C22" s="35"/>
      <c r="D22" s="35"/>
      <c r="E22" s="35"/>
      <c r="F22" s="36"/>
    </row>
    <row r="23" spans="2:6" x14ac:dyDescent="0.25">
      <c r="B23" s="54" t="s">
        <v>234</v>
      </c>
      <c r="C23" s="33"/>
      <c r="D23" s="33"/>
      <c r="E23" s="33"/>
      <c r="F23" s="34"/>
    </row>
    <row r="24" spans="2:6" x14ac:dyDescent="0.25">
      <c r="B24" s="57" t="s">
        <v>76</v>
      </c>
      <c r="C24" s="35"/>
      <c r="D24" s="35"/>
      <c r="E24" s="35"/>
      <c r="F24" s="36"/>
    </row>
    <row r="25" spans="2:6" x14ac:dyDescent="0.25">
      <c r="B25" s="43" t="s">
        <v>235</v>
      </c>
      <c r="C25" s="33"/>
      <c r="D25" s="33"/>
      <c r="E25" s="33"/>
      <c r="F25" s="34"/>
    </row>
    <row r="26" spans="2:6" x14ac:dyDescent="0.25">
      <c r="B26" s="58" t="s">
        <v>77</v>
      </c>
      <c r="C26" s="59"/>
      <c r="D26" s="59"/>
      <c r="E26" s="59"/>
      <c r="F26" s="55"/>
    </row>
    <row r="27" spans="2:6" x14ac:dyDescent="0.25">
      <c r="B27" s="107" t="s">
        <v>236</v>
      </c>
      <c r="C27" s="75"/>
      <c r="D27" s="75"/>
      <c r="E27" s="75"/>
      <c r="F27" s="55"/>
    </row>
    <row r="28" spans="2:6" x14ac:dyDescent="0.25">
      <c r="B28" s="56" t="s">
        <v>78</v>
      </c>
      <c r="C28" s="35"/>
      <c r="D28" s="35"/>
      <c r="E28" s="35"/>
      <c r="F28" s="36"/>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E579-12B6-4061-A7A8-F727D11BB725}">
  <sheetPr>
    <tabColor rgb="FFFF0000"/>
  </sheetPr>
  <dimension ref="A1:V28"/>
  <sheetViews>
    <sheetView zoomScale="145" zoomScaleNormal="145" workbookViewId="0"/>
  </sheetViews>
  <sheetFormatPr defaultColWidth="8.85546875" defaultRowHeight="15" x14ac:dyDescent="0.25"/>
  <cols>
    <col min="1" max="1" width="4.42578125" bestFit="1" customWidth="1"/>
    <col min="3" max="6" width="11.42578125" customWidth="1"/>
    <col min="7" max="7" width="0.85546875" customWidth="1"/>
    <col min="8" max="8" width="22.7109375" customWidth="1"/>
    <col min="22" max="22" width="12.42578125" bestFit="1" customWidth="1"/>
    <col min="23" max="23" width="9.140625" customWidth="1"/>
    <col min="25" max="25" width="9.140625" customWidth="1"/>
  </cols>
  <sheetData>
    <row r="1" spans="1:22" ht="3" customHeight="1" x14ac:dyDescent="0.25">
      <c r="V1" s="7" t="s">
        <v>67</v>
      </c>
    </row>
    <row r="2" spans="1:22" x14ac:dyDescent="0.25">
      <c r="A2" s="7" t="s">
        <v>48</v>
      </c>
      <c r="B2" s="11" t="s">
        <v>71</v>
      </c>
      <c r="C2" s="19"/>
      <c r="D2" s="19"/>
      <c r="E2" s="19"/>
      <c r="F2" s="19"/>
      <c r="G2" s="19"/>
      <c r="H2" s="12"/>
      <c r="V2" t="str" cm="1">
        <f t="array" aca="1" ref="V2" ca="1">REPLACE(CELL("filename",A1),1,SEARCH("]",CELL("filename",A1)),"")</f>
        <v>Ch12(4-5an)</v>
      </c>
    </row>
    <row r="3" spans="1:22" x14ac:dyDescent="0.25">
      <c r="A3" s="7"/>
      <c r="B3" s="13" t="s">
        <v>500</v>
      </c>
      <c r="C3" s="25"/>
      <c r="D3" s="25"/>
      <c r="E3" s="25"/>
      <c r="F3" s="25"/>
      <c r="G3" s="25"/>
      <c r="H3" s="14"/>
    </row>
    <row r="4" spans="1:22" x14ac:dyDescent="0.25">
      <c r="A4" s="7"/>
      <c r="B4" s="13" t="s">
        <v>94</v>
      </c>
      <c r="C4" s="25"/>
      <c r="D4" s="25"/>
      <c r="E4" s="25"/>
      <c r="F4" s="25"/>
      <c r="G4" s="25"/>
      <c r="H4" s="14"/>
    </row>
    <row r="5" spans="1:22" x14ac:dyDescent="0.25">
      <c r="A5" s="7"/>
      <c r="B5" s="15" t="s">
        <v>194</v>
      </c>
      <c r="C5" s="21"/>
      <c r="D5" s="21"/>
      <c r="E5" s="21"/>
      <c r="F5" s="21"/>
      <c r="G5" s="21"/>
      <c r="H5" s="16"/>
    </row>
    <row r="6" spans="1:22" ht="3" customHeight="1" x14ac:dyDescent="0.25">
      <c r="A6" s="7"/>
    </row>
    <row r="7" spans="1:22" x14ac:dyDescent="0.25">
      <c r="A7" s="7"/>
      <c r="B7" s="22" t="s">
        <v>10</v>
      </c>
      <c r="C7" s="22" t="s">
        <v>69</v>
      </c>
      <c r="D7" s="22" t="s">
        <v>70</v>
      </c>
      <c r="E7" s="22" t="s">
        <v>73</v>
      </c>
      <c r="F7" s="22" t="s">
        <v>72</v>
      </c>
      <c r="H7" s="7" t="str">
        <f>"Formula in cell "&amp;ADDRESS(ROW(F8),COLUMN(F8),4)&amp;":"</f>
        <v>Formula in cell F8:</v>
      </c>
    </row>
    <row r="8" spans="1:22" x14ac:dyDescent="0.25">
      <c r="A8" s="7"/>
      <c r="B8" s="2" t="s">
        <v>32</v>
      </c>
      <c r="C8" s="2">
        <v>114</v>
      </c>
      <c r="D8" s="2">
        <v>45</v>
      </c>
      <c r="E8" s="2">
        <v>10</v>
      </c>
      <c r="F8" s="23" cm="1">
        <f t="array" ref="F8:F12">(C8:C12-D8:D12)*E8:E12</f>
        <v>690</v>
      </c>
      <c r="H8" t="str">
        <f ca="1">IF(_xlfn.ISFORMULA(F8),_xlfn.FORMULATEXT(F8),"")</f>
        <v>=(C8:C12-D8:D12)*E8:E12</v>
      </c>
    </row>
    <row r="9" spans="1:22" x14ac:dyDescent="0.25">
      <c r="A9" s="7"/>
      <c r="B9" s="2" t="s">
        <v>11</v>
      </c>
      <c r="C9" s="2">
        <v>146</v>
      </c>
      <c r="D9" s="2">
        <v>117</v>
      </c>
      <c r="E9" s="2">
        <v>20</v>
      </c>
      <c r="F9" s="23">
        <v>580</v>
      </c>
    </row>
    <row r="10" spans="1:22" x14ac:dyDescent="0.25">
      <c r="A10" s="7"/>
      <c r="B10" s="2" t="s">
        <v>12</v>
      </c>
      <c r="C10" s="2">
        <v>108</v>
      </c>
      <c r="D10" s="2">
        <v>102</v>
      </c>
      <c r="E10" s="2">
        <v>15</v>
      </c>
      <c r="F10" s="23">
        <v>90</v>
      </c>
    </row>
    <row r="11" spans="1:22" x14ac:dyDescent="0.25">
      <c r="A11" s="7"/>
      <c r="B11" s="2" t="s">
        <v>33</v>
      </c>
      <c r="C11" s="2">
        <v>61</v>
      </c>
      <c r="D11" s="2">
        <v>47</v>
      </c>
      <c r="E11" s="2">
        <v>10</v>
      </c>
      <c r="F11" s="23">
        <v>140</v>
      </c>
    </row>
    <row r="12" spans="1:22" x14ac:dyDescent="0.25">
      <c r="A12" s="7"/>
      <c r="B12" s="2" t="s">
        <v>13</v>
      </c>
      <c r="C12" s="2">
        <v>54</v>
      </c>
      <c r="D12" s="2">
        <v>51</v>
      </c>
      <c r="E12" s="2">
        <v>12</v>
      </c>
      <c r="F12" s="23">
        <v>36</v>
      </c>
    </row>
    <row r="13" spans="1:22" ht="3" customHeight="1" x14ac:dyDescent="0.25">
      <c r="A13" s="7"/>
    </row>
    <row r="14" spans="1:22" x14ac:dyDescent="0.25">
      <c r="B14" s="53" t="s">
        <v>125</v>
      </c>
      <c r="C14" s="31"/>
      <c r="D14" s="31"/>
      <c r="E14" s="31"/>
      <c r="F14" s="10"/>
    </row>
    <row r="15" spans="1:22" x14ac:dyDescent="0.25">
      <c r="B15" s="54" t="s">
        <v>133</v>
      </c>
      <c r="C15" s="33"/>
      <c r="D15" s="33"/>
      <c r="E15" s="33"/>
      <c r="F15" s="34"/>
    </row>
    <row r="16" spans="1:22" ht="17.25" x14ac:dyDescent="0.3">
      <c r="B16" s="57" t="s">
        <v>79</v>
      </c>
      <c r="C16" s="35"/>
      <c r="D16" s="35"/>
      <c r="E16" s="35"/>
      <c r="F16" s="36"/>
    </row>
    <row r="17" spans="2:6" x14ac:dyDescent="0.25">
      <c r="B17" s="43" t="s">
        <v>126</v>
      </c>
      <c r="C17" s="33"/>
      <c r="D17" s="33"/>
      <c r="E17" s="33"/>
      <c r="F17" s="34"/>
    </row>
    <row r="18" spans="2:6" x14ac:dyDescent="0.25">
      <c r="B18" s="56" t="s">
        <v>232</v>
      </c>
      <c r="C18" s="35"/>
      <c r="D18" s="35"/>
      <c r="E18" s="35"/>
      <c r="F18" s="36"/>
    </row>
    <row r="19" spans="2:6" x14ac:dyDescent="0.25">
      <c r="B19" s="60" t="s">
        <v>127</v>
      </c>
      <c r="C19" s="33"/>
      <c r="D19" s="33"/>
      <c r="E19" s="33"/>
      <c r="F19" s="34"/>
    </row>
    <row r="20" spans="2:6" x14ac:dyDescent="0.25">
      <c r="B20" s="101" t="s">
        <v>74</v>
      </c>
      <c r="C20" s="75"/>
      <c r="D20" s="75"/>
      <c r="E20" s="75"/>
      <c r="F20" s="55"/>
    </row>
    <row r="21" spans="2:6" x14ac:dyDescent="0.25">
      <c r="B21" s="104" t="s">
        <v>233</v>
      </c>
      <c r="C21" s="105"/>
      <c r="D21" s="105"/>
      <c r="E21" s="105"/>
      <c r="F21" s="106"/>
    </row>
    <row r="22" spans="2:6" x14ac:dyDescent="0.25">
      <c r="B22" s="62" t="s">
        <v>75</v>
      </c>
      <c r="C22" s="35"/>
      <c r="D22" s="35"/>
      <c r="E22" s="35"/>
      <c r="F22" s="36"/>
    </row>
    <row r="23" spans="2:6" x14ac:dyDescent="0.25">
      <c r="B23" s="54" t="s">
        <v>234</v>
      </c>
      <c r="C23" s="33"/>
      <c r="D23" s="33"/>
      <c r="E23" s="33"/>
      <c r="F23" s="34"/>
    </row>
    <row r="24" spans="2:6" x14ac:dyDescent="0.25">
      <c r="B24" s="57" t="s">
        <v>76</v>
      </c>
      <c r="C24" s="35"/>
      <c r="D24" s="35"/>
      <c r="E24" s="35"/>
      <c r="F24" s="36"/>
    </row>
    <row r="25" spans="2:6" x14ac:dyDescent="0.25">
      <c r="B25" s="43" t="s">
        <v>235</v>
      </c>
      <c r="C25" s="33"/>
      <c r="D25" s="33"/>
      <c r="E25" s="33"/>
      <c r="F25" s="34"/>
    </row>
    <row r="26" spans="2:6" x14ac:dyDescent="0.25">
      <c r="B26" s="58" t="s">
        <v>77</v>
      </c>
      <c r="C26" s="59"/>
      <c r="D26" s="59"/>
      <c r="E26" s="59"/>
      <c r="F26" s="55"/>
    </row>
    <row r="27" spans="2:6" x14ac:dyDescent="0.25">
      <c r="B27" s="107" t="s">
        <v>236</v>
      </c>
      <c r="C27" s="75"/>
      <c r="D27" s="75"/>
      <c r="E27" s="75"/>
      <c r="F27" s="55"/>
    </row>
    <row r="28" spans="2:6" x14ac:dyDescent="0.25">
      <c r="B28" s="56" t="s">
        <v>78</v>
      </c>
      <c r="C28" s="35"/>
      <c r="D28" s="35"/>
      <c r="E28" s="35"/>
      <c r="F28" s="3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D8A98-5AF1-4BD2-B374-57A3C1BDC03D}">
  <sheetPr codeName="Sheet9">
    <tabColor rgb="FF0000FF"/>
  </sheetPr>
  <dimension ref="A1:Q12"/>
  <sheetViews>
    <sheetView zoomScale="175" zoomScaleNormal="175" workbookViewId="0"/>
  </sheetViews>
  <sheetFormatPr defaultColWidth="8.85546875" defaultRowHeight="15" x14ac:dyDescent="0.25"/>
  <cols>
    <col min="1" max="1" width="5.42578125" bestFit="1" customWidth="1"/>
    <col min="3" max="3" width="11.7109375" customWidth="1"/>
    <col min="4" max="4" width="11.42578125" customWidth="1"/>
    <col min="5" max="5" width="13.140625" customWidth="1"/>
    <col min="6" max="6" width="11.42578125" customWidth="1"/>
    <col min="7" max="7" width="1.42578125" customWidth="1"/>
    <col min="8" max="9" width="9.42578125" customWidth="1"/>
    <col min="10" max="10" width="7.28515625" customWidth="1"/>
    <col min="17" max="17" width="12.42578125" bestFit="1" customWidth="1"/>
    <col min="18" max="18" width="9.140625" customWidth="1"/>
    <col min="20" max="20" width="9.140625" customWidth="1"/>
  </cols>
  <sheetData>
    <row r="1" spans="1:17" x14ac:dyDescent="0.25">
      <c r="Q1" s="7" t="s">
        <v>67</v>
      </c>
    </row>
    <row r="2" spans="1:17" x14ac:dyDescent="0.25">
      <c r="A2" s="7" t="s">
        <v>29</v>
      </c>
      <c r="B2" s="11" t="s">
        <v>71</v>
      </c>
      <c r="C2" s="19"/>
      <c r="D2" s="19"/>
      <c r="E2" s="19"/>
      <c r="F2" s="19"/>
      <c r="G2" s="19"/>
      <c r="H2" s="19"/>
      <c r="I2" s="19"/>
      <c r="J2" s="12"/>
      <c r="Q2" t="str" cm="1">
        <f t="array" aca="1" ref="Q2" ca="1">REPLACE(CELL("filename",A1),1,SEARCH("]",CELL("filename",A1)),"")</f>
        <v>Ch12(6)</v>
      </c>
    </row>
    <row r="3" spans="1:17" x14ac:dyDescent="0.25">
      <c r="A3" s="7"/>
      <c r="B3" s="13" t="s">
        <v>195</v>
      </c>
      <c r="C3" s="25"/>
      <c r="D3" s="25"/>
      <c r="E3" s="25"/>
      <c r="F3" s="25"/>
      <c r="G3" s="25"/>
      <c r="H3" s="25"/>
      <c r="I3" s="25"/>
      <c r="J3" s="14"/>
    </row>
    <row r="4" spans="1:17" x14ac:dyDescent="0.25">
      <c r="A4" s="7"/>
      <c r="B4" s="13" t="s">
        <v>196</v>
      </c>
      <c r="C4" s="25"/>
      <c r="D4" s="25"/>
      <c r="E4" s="25"/>
      <c r="F4" s="25"/>
      <c r="G4" s="25"/>
      <c r="H4" s="25"/>
      <c r="I4" s="25"/>
      <c r="J4" s="14"/>
    </row>
    <row r="5" spans="1:17" x14ac:dyDescent="0.25">
      <c r="A5" s="7"/>
      <c r="B5" s="15" t="s">
        <v>194</v>
      </c>
      <c r="C5" s="21"/>
      <c r="D5" s="21"/>
      <c r="E5" s="21"/>
      <c r="F5" s="21"/>
      <c r="G5" s="21"/>
      <c r="H5" s="21"/>
      <c r="I5" s="21"/>
      <c r="J5" s="16"/>
    </row>
    <row r="6" spans="1:17" x14ac:dyDescent="0.25">
      <c r="A6" s="7"/>
    </row>
    <row r="7" spans="1:17" x14ac:dyDescent="0.25">
      <c r="A7" s="7"/>
      <c r="B7" s="38" t="s">
        <v>10</v>
      </c>
      <c r="C7" s="39" t="s">
        <v>69</v>
      </c>
      <c r="D7" s="39" t="s">
        <v>70</v>
      </c>
      <c r="E7" s="39" t="s">
        <v>73</v>
      </c>
      <c r="F7" s="40" t="s">
        <v>72</v>
      </c>
      <c r="H7" s="7" t="str">
        <f>F7&amp;" Formula in cell "&amp;ADDRESS(ROW(F8),COLUMN(F8),4)&amp;":"</f>
        <v>COGS ($) Formula in cell F8:</v>
      </c>
    </row>
    <row r="8" spans="1:17" x14ac:dyDescent="0.25">
      <c r="A8" s="7"/>
      <c r="B8" s="8" t="s">
        <v>32</v>
      </c>
      <c r="C8" s="2">
        <v>114</v>
      </c>
      <c r="D8" s="2">
        <v>45</v>
      </c>
      <c r="E8" s="2">
        <v>10</v>
      </c>
      <c r="F8" s="37"/>
      <c r="H8" t="str">
        <f ca="1">IF(_xlfn.ISFORMULA(F8)," "&amp;_xlfn.FORMULATEXT(F8),"")</f>
        <v/>
      </c>
    </row>
    <row r="9" spans="1:17" x14ac:dyDescent="0.25">
      <c r="A9" s="7"/>
      <c r="B9" s="8" t="s">
        <v>11</v>
      </c>
      <c r="C9" s="2">
        <v>146</v>
      </c>
      <c r="D9" s="2">
        <v>117</v>
      </c>
      <c r="E9" s="2">
        <v>20</v>
      </c>
      <c r="F9" s="37"/>
    </row>
    <row r="10" spans="1:17" x14ac:dyDescent="0.25">
      <c r="A10" s="7"/>
      <c r="B10" s="8" t="s">
        <v>12</v>
      </c>
      <c r="C10" s="2">
        <v>108</v>
      </c>
      <c r="D10" s="2">
        <v>102</v>
      </c>
      <c r="E10" s="2">
        <v>15</v>
      </c>
      <c r="F10" s="37"/>
    </row>
    <row r="11" spans="1:17" x14ac:dyDescent="0.25">
      <c r="A11" s="7"/>
      <c r="B11" s="8" t="s">
        <v>33</v>
      </c>
      <c r="C11" s="2">
        <v>61</v>
      </c>
      <c r="D11" s="2">
        <v>47</v>
      </c>
      <c r="E11" s="2">
        <v>10</v>
      </c>
      <c r="F11" s="37"/>
    </row>
    <row r="12" spans="1:17" x14ac:dyDescent="0.25">
      <c r="A12" s="7"/>
      <c r="B12" s="32" t="s">
        <v>13</v>
      </c>
      <c r="C12" s="41">
        <v>54</v>
      </c>
      <c r="D12" s="41">
        <v>51</v>
      </c>
      <c r="E12" s="41">
        <v>12</v>
      </c>
      <c r="F12" s="42"/>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F9FC9-CE62-4E79-B71C-3B9296D8E104}">
  <sheetPr>
    <tabColor rgb="FFFF0000"/>
  </sheetPr>
  <dimension ref="A1:Q12"/>
  <sheetViews>
    <sheetView zoomScale="175" zoomScaleNormal="175" workbookViewId="0"/>
  </sheetViews>
  <sheetFormatPr defaultColWidth="8.85546875" defaultRowHeight="15" x14ac:dyDescent="0.25"/>
  <cols>
    <col min="1" max="1" width="5.42578125" bestFit="1" customWidth="1"/>
    <col min="3" max="3" width="11.7109375" customWidth="1"/>
    <col min="4" max="4" width="11.42578125" customWidth="1"/>
    <col min="5" max="5" width="13.140625" customWidth="1"/>
    <col min="6" max="6" width="11.42578125" customWidth="1"/>
    <col min="7" max="7" width="1.42578125" customWidth="1"/>
    <col min="8" max="9" width="9.42578125" customWidth="1"/>
    <col min="10" max="10" width="7.28515625" customWidth="1"/>
    <col min="17" max="17" width="12.42578125" bestFit="1" customWidth="1"/>
    <col min="18" max="18" width="9.140625" customWidth="1"/>
    <col min="20" max="20" width="9.140625" customWidth="1"/>
  </cols>
  <sheetData>
    <row r="1" spans="1:17" x14ac:dyDescent="0.25">
      <c r="Q1" s="7" t="s">
        <v>67</v>
      </c>
    </row>
    <row r="2" spans="1:17" x14ac:dyDescent="0.25">
      <c r="A2" s="7" t="s">
        <v>29</v>
      </c>
      <c r="B2" s="11" t="s">
        <v>71</v>
      </c>
      <c r="C2" s="19"/>
      <c r="D2" s="19"/>
      <c r="E2" s="19"/>
      <c r="F2" s="19"/>
      <c r="G2" s="19"/>
      <c r="H2" s="19"/>
      <c r="I2" s="19"/>
      <c r="J2" s="12"/>
      <c r="Q2" t="str" cm="1">
        <f t="array" aca="1" ref="Q2" ca="1">REPLACE(CELL("filename",A1),1,SEARCH("]",CELL("filename",A1)),"")</f>
        <v>Ch12(6an)</v>
      </c>
    </row>
    <row r="3" spans="1:17" x14ac:dyDescent="0.25">
      <c r="A3" s="7"/>
      <c r="B3" s="13" t="s">
        <v>195</v>
      </c>
      <c r="C3" s="25"/>
      <c r="D3" s="25"/>
      <c r="E3" s="25"/>
      <c r="F3" s="25"/>
      <c r="G3" s="25"/>
      <c r="H3" s="25"/>
      <c r="I3" s="25"/>
      <c r="J3" s="14"/>
    </row>
    <row r="4" spans="1:17" x14ac:dyDescent="0.25">
      <c r="A4" s="7"/>
      <c r="B4" s="13" t="s">
        <v>196</v>
      </c>
      <c r="C4" s="25"/>
      <c r="D4" s="25"/>
      <c r="E4" s="25"/>
      <c r="F4" s="25"/>
      <c r="G4" s="25"/>
      <c r="H4" s="25"/>
      <c r="I4" s="25"/>
      <c r="J4" s="14"/>
    </row>
    <row r="5" spans="1:17" x14ac:dyDescent="0.25">
      <c r="A5" s="7"/>
      <c r="B5" s="15" t="s">
        <v>194</v>
      </c>
      <c r="C5" s="21"/>
      <c r="D5" s="21"/>
      <c r="E5" s="21"/>
      <c r="F5" s="21"/>
      <c r="G5" s="21"/>
      <c r="H5" s="21"/>
      <c r="I5" s="21"/>
      <c r="J5" s="16"/>
    </row>
    <row r="6" spans="1:17" x14ac:dyDescent="0.25">
      <c r="A6" s="7"/>
    </row>
    <row r="7" spans="1:17" x14ac:dyDescent="0.25">
      <c r="A7" s="7"/>
      <c r="B7" s="38" t="s">
        <v>10</v>
      </c>
      <c r="C7" s="39" t="s">
        <v>69</v>
      </c>
      <c r="D7" s="39" t="s">
        <v>70</v>
      </c>
      <c r="E7" s="39" t="s">
        <v>73</v>
      </c>
      <c r="F7" s="40" t="s">
        <v>72</v>
      </c>
      <c r="H7" s="7" t="str">
        <f>F7&amp;" Formula in cell "&amp;ADDRESS(ROW(F8),COLUMN(F8),4)&amp;":"</f>
        <v>COGS ($) Formula in cell F8:</v>
      </c>
    </row>
    <row r="8" spans="1:17" x14ac:dyDescent="0.25">
      <c r="A8" s="7"/>
      <c r="B8" s="8" t="s">
        <v>32</v>
      </c>
      <c r="C8" s="2">
        <v>114</v>
      </c>
      <c r="D8" s="2">
        <v>45</v>
      </c>
      <c r="E8" s="2">
        <v>10</v>
      </c>
      <c r="F8" s="37">
        <f t="shared" ref="F8:F12" si="0">(C8-D8)*E8</f>
        <v>690</v>
      </c>
      <c r="H8" t="str">
        <f ca="1">IF(_xlfn.ISFORMULA(F8)," "&amp;_xlfn.FORMULATEXT(F8),"")</f>
        <v xml:space="preserve"> =(C8-D8)*E8</v>
      </c>
    </row>
    <row r="9" spans="1:17" x14ac:dyDescent="0.25">
      <c r="A9" s="7"/>
      <c r="B9" s="8" t="s">
        <v>11</v>
      </c>
      <c r="C9" s="2">
        <v>146</v>
      </c>
      <c r="D9" s="2">
        <v>117</v>
      </c>
      <c r="E9" s="2">
        <v>20</v>
      </c>
      <c r="F9" s="37">
        <f t="shared" si="0"/>
        <v>580</v>
      </c>
    </row>
    <row r="10" spans="1:17" x14ac:dyDescent="0.25">
      <c r="A10" s="7"/>
      <c r="B10" s="8" t="s">
        <v>12</v>
      </c>
      <c r="C10" s="2">
        <v>108</v>
      </c>
      <c r="D10" s="2">
        <v>102</v>
      </c>
      <c r="E10" s="2">
        <v>15</v>
      </c>
      <c r="F10" s="37">
        <f t="shared" si="0"/>
        <v>90</v>
      </c>
    </row>
    <row r="11" spans="1:17" x14ac:dyDescent="0.25">
      <c r="A11" s="7"/>
      <c r="B11" s="8" t="s">
        <v>33</v>
      </c>
      <c r="C11" s="2">
        <v>61</v>
      </c>
      <c r="D11" s="2">
        <v>47</v>
      </c>
      <c r="E11" s="2">
        <v>10</v>
      </c>
      <c r="F11" s="37">
        <f t="shared" si="0"/>
        <v>140</v>
      </c>
    </row>
    <row r="12" spans="1:17" x14ac:dyDescent="0.25">
      <c r="A12" s="7"/>
      <c r="B12" s="32" t="s">
        <v>13</v>
      </c>
      <c r="C12" s="41">
        <v>54</v>
      </c>
      <c r="D12" s="41">
        <v>51</v>
      </c>
      <c r="E12" s="41">
        <v>12</v>
      </c>
      <c r="F12" s="42">
        <f t="shared" si="0"/>
        <v>36</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B918-1221-498A-891C-CE46738C6C02}">
  <sheetPr codeName="Sheet10">
    <tabColor rgb="FF0000FF"/>
  </sheetPr>
  <dimension ref="A1:R12"/>
  <sheetViews>
    <sheetView zoomScale="175" zoomScaleNormal="175" workbookViewId="0"/>
  </sheetViews>
  <sheetFormatPr defaultColWidth="8.85546875" defaultRowHeight="15" x14ac:dyDescent="0.25"/>
  <cols>
    <col min="1" max="1" width="5.42578125" bestFit="1" customWidth="1"/>
    <col min="3" max="3" width="11.7109375" customWidth="1"/>
    <col min="4" max="4" width="11.42578125" customWidth="1"/>
    <col min="5" max="5" width="13.140625" customWidth="1"/>
    <col min="6" max="6" width="11.42578125" customWidth="1"/>
    <col min="7" max="7" width="1.42578125" customWidth="1"/>
    <col min="8" max="9" width="9.42578125" customWidth="1"/>
    <col min="10" max="10" width="7.28515625" customWidth="1"/>
    <col min="12" max="17" width="13.42578125" customWidth="1"/>
    <col min="18" max="18" width="12.42578125" bestFit="1" customWidth="1"/>
    <col min="19" max="19" width="9.140625" customWidth="1"/>
    <col min="21" max="21" width="9.140625" customWidth="1"/>
  </cols>
  <sheetData>
    <row r="1" spans="1:18" x14ac:dyDescent="0.25">
      <c r="R1" s="7" t="s">
        <v>67</v>
      </c>
    </row>
    <row r="2" spans="1:18" x14ac:dyDescent="0.25">
      <c r="A2" s="7" t="s">
        <v>49</v>
      </c>
      <c r="B2" s="11" t="s">
        <v>71</v>
      </c>
      <c r="C2" s="19"/>
      <c r="D2" s="19"/>
      <c r="E2" s="19"/>
      <c r="F2" s="19"/>
      <c r="G2" s="19"/>
      <c r="H2" s="19"/>
      <c r="I2" s="19"/>
      <c r="J2" s="12"/>
      <c r="R2" t="str" cm="1">
        <f t="array" aca="1" ref="R2" ca="1">REPLACE(CELL("filename",A1),1,SEARCH("]",CELL("filename",A1)),"")</f>
        <v>Ch12(7)</v>
      </c>
    </row>
    <row r="3" spans="1:18" x14ac:dyDescent="0.25">
      <c r="A3" s="7"/>
      <c r="B3" s="13" t="s">
        <v>207</v>
      </c>
      <c r="C3" s="25"/>
      <c r="D3" s="25"/>
      <c r="E3" s="25"/>
      <c r="F3" s="25"/>
      <c r="G3" s="25"/>
      <c r="H3" s="25"/>
      <c r="I3" s="25"/>
      <c r="J3" s="14"/>
    </row>
    <row r="4" spans="1:18" x14ac:dyDescent="0.25">
      <c r="A4" s="7"/>
      <c r="B4" s="13" t="s">
        <v>198</v>
      </c>
      <c r="C4" s="25"/>
      <c r="D4" s="25"/>
      <c r="E4" s="25"/>
      <c r="F4" s="25"/>
      <c r="G4" s="25"/>
      <c r="H4" s="25"/>
      <c r="I4" s="25"/>
      <c r="J4" s="14"/>
    </row>
    <row r="5" spans="1:18" x14ac:dyDescent="0.25">
      <c r="A5" s="7"/>
      <c r="B5" s="15" t="s">
        <v>197</v>
      </c>
      <c r="C5" s="21"/>
      <c r="D5" s="21"/>
      <c r="E5" s="21"/>
      <c r="F5" s="21"/>
      <c r="G5" s="21"/>
      <c r="H5" s="21"/>
      <c r="I5" s="21"/>
      <c r="J5" s="16"/>
    </row>
    <row r="6" spans="1:18" x14ac:dyDescent="0.25">
      <c r="A6" s="7"/>
    </row>
    <row r="7" spans="1:18" x14ac:dyDescent="0.25">
      <c r="A7" s="7"/>
      <c r="B7" s="38" t="s">
        <v>10</v>
      </c>
      <c r="C7" s="39" t="s">
        <v>69</v>
      </c>
      <c r="D7" s="39" t="s">
        <v>70</v>
      </c>
      <c r="E7" s="39" t="s">
        <v>73</v>
      </c>
      <c r="F7" s="40" t="s">
        <v>72</v>
      </c>
      <c r="H7" s="7" t="str">
        <f>F7&amp;" Formula in cell "&amp;ADDRESS(ROW(F8),COLUMN(F8),4)&amp;":"</f>
        <v>COGS ($) Formula in cell F8:</v>
      </c>
    </row>
    <row r="8" spans="1:18" x14ac:dyDescent="0.25">
      <c r="A8" s="7"/>
      <c r="B8" s="8" t="s">
        <v>32</v>
      </c>
      <c r="C8" s="2">
        <v>114</v>
      </c>
      <c r="D8" s="2">
        <v>45</v>
      </c>
      <c r="E8" s="2">
        <v>10</v>
      </c>
      <c r="F8" s="37"/>
      <c r="H8" t="str">
        <f ca="1">IF(_xlfn.ISFORMULA(F8)," "&amp;_xlfn.FORMULATEXT(F8),"")</f>
        <v/>
      </c>
    </row>
    <row r="9" spans="1:18" x14ac:dyDescent="0.25">
      <c r="A9" s="7"/>
      <c r="B9" s="8" t="s">
        <v>11</v>
      </c>
      <c r="C9" s="2">
        <v>146</v>
      </c>
      <c r="D9" s="2">
        <v>117</v>
      </c>
      <c r="E9" s="2">
        <v>20</v>
      </c>
      <c r="F9" s="37"/>
    </row>
    <row r="10" spans="1:18" x14ac:dyDescent="0.25">
      <c r="A10" s="7"/>
      <c r="B10" s="8" t="s">
        <v>12</v>
      </c>
      <c r="C10" s="2">
        <v>108</v>
      </c>
      <c r="D10" s="2">
        <v>102</v>
      </c>
      <c r="E10" s="2">
        <v>15</v>
      </c>
      <c r="F10" s="37"/>
    </row>
    <row r="11" spans="1:18" x14ac:dyDescent="0.25">
      <c r="A11" s="7"/>
      <c r="B11" s="8" t="s">
        <v>33</v>
      </c>
      <c r="C11" s="2">
        <v>61</v>
      </c>
      <c r="D11" s="2">
        <v>47</v>
      </c>
      <c r="E11" s="2">
        <v>10</v>
      </c>
      <c r="F11" s="37"/>
    </row>
    <row r="12" spans="1:18" x14ac:dyDescent="0.25">
      <c r="A12" s="7"/>
      <c r="B12" s="32" t="s">
        <v>13</v>
      </c>
      <c r="C12" s="41">
        <v>54</v>
      </c>
      <c r="D12" s="41">
        <v>51</v>
      </c>
      <c r="E12" s="41">
        <v>12</v>
      </c>
      <c r="F12" s="42"/>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394E-020D-4B5C-8F5B-82E048BF85BB}">
  <sheetPr>
    <tabColor rgb="FFFF0000"/>
  </sheetPr>
  <dimension ref="A1:R12"/>
  <sheetViews>
    <sheetView zoomScale="175" zoomScaleNormal="175" workbookViewId="0"/>
  </sheetViews>
  <sheetFormatPr defaultColWidth="8.85546875" defaultRowHeight="15" x14ac:dyDescent="0.25"/>
  <cols>
    <col min="1" max="1" width="5.42578125" bestFit="1" customWidth="1"/>
    <col min="3" max="3" width="11.7109375" customWidth="1"/>
    <col min="4" max="4" width="11.42578125" customWidth="1"/>
    <col min="5" max="5" width="13.140625" customWidth="1"/>
    <col min="6" max="6" width="11.42578125" customWidth="1"/>
    <col min="7" max="7" width="1.42578125" customWidth="1"/>
    <col min="8" max="9" width="9.42578125" customWidth="1"/>
    <col min="10" max="10" width="7.28515625" customWidth="1"/>
    <col min="12" max="17" width="13.42578125" customWidth="1"/>
    <col min="18" max="18" width="12.42578125" bestFit="1" customWidth="1"/>
    <col min="19" max="19" width="9.140625" customWidth="1"/>
    <col min="21" max="21" width="9.140625" customWidth="1"/>
  </cols>
  <sheetData>
    <row r="1" spans="1:18" x14ac:dyDescent="0.25">
      <c r="R1" s="7" t="s">
        <v>67</v>
      </c>
    </row>
    <row r="2" spans="1:18" x14ac:dyDescent="0.25">
      <c r="A2" s="7" t="s">
        <v>49</v>
      </c>
      <c r="B2" s="11" t="s">
        <v>71</v>
      </c>
      <c r="C2" s="19"/>
      <c r="D2" s="19"/>
      <c r="E2" s="19"/>
      <c r="F2" s="19"/>
      <c r="G2" s="19"/>
      <c r="H2" s="19"/>
      <c r="I2" s="19"/>
      <c r="J2" s="12"/>
      <c r="R2" t="str" cm="1">
        <f t="array" aca="1" ref="R2" ca="1">REPLACE(CELL("filename",A1),1,SEARCH("]",CELL("filename",A1)),"")</f>
        <v>Ch12(7an)</v>
      </c>
    </row>
    <row r="3" spans="1:18" x14ac:dyDescent="0.25">
      <c r="A3" s="7"/>
      <c r="B3" s="13" t="s">
        <v>207</v>
      </c>
      <c r="C3" s="25"/>
      <c r="D3" s="25"/>
      <c r="E3" s="25"/>
      <c r="F3" s="25"/>
      <c r="G3" s="25"/>
      <c r="H3" s="25"/>
      <c r="I3" s="25"/>
      <c r="J3" s="14"/>
    </row>
    <row r="4" spans="1:18" x14ac:dyDescent="0.25">
      <c r="A4" s="7"/>
      <c r="B4" s="13" t="s">
        <v>198</v>
      </c>
      <c r="C4" s="25"/>
      <c r="D4" s="25"/>
      <c r="E4" s="25"/>
      <c r="F4" s="25"/>
      <c r="G4" s="25"/>
      <c r="H4" s="25"/>
      <c r="I4" s="25"/>
      <c r="J4" s="14"/>
    </row>
    <row r="5" spans="1:18" x14ac:dyDescent="0.25">
      <c r="A5" s="7"/>
      <c r="B5" s="15" t="s">
        <v>197</v>
      </c>
      <c r="C5" s="21"/>
      <c r="D5" s="21"/>
      <c r="E5" s="21"/>
      <c r="F5" s="21"/>
      <c r="G5" s="21"/>
      <c r="H5" s="21"/>
      <c r="I5" s="21"/>
      <c r="J5" s="16"/>
    </row>
    <row r="6" spans="1:18" x14ac:dyDescent="0.25">
      <c r="A6" s="7"/>
    </row>
    <row r="7" spans="1:18" x14ac:dyDescent="0.25">
      <c r="A7" s="7"/>
      <c r="B7" s="38" t="s">
        <v>10</v>
      </c>
      <c r="C7" s="39" t="s">
        <v>69</v>
      </c>
      <c r="D7" s="39" t="s">
        <v>70</v>
      </c>
      <c r="E7" s="39" t="s">
        <v>73</v>
      </c>
      <c r="F7" s="40" t="s">
        <v>72</v>
      </c>
      <c r="H7" s="7" t="str">
        <f>F7&amp;" Formula in cell "&amp;ADDRESS(ROW(F8),COLUMN(F8),4)&amp;":"</f>
        <v>COGS ($) Formula in cell F8:</v>
      </c>
    </row>
    <row r="8" spans="1:18" x14ac:dyDescent="0.25">
      <c r="A8" s="7"/>
      <c r="B8" s="8" t="s">
        <v>32</v>
      </c>
      <c r="C8" s="2">
        <v>114</v>
      </c>
      <c r="D8" s="2">
        <v>45</v>
      </c>
      <c r="E8" s="2">
        <v>10</v>
      </c>
      <c r="F8" s="37">
        <f>(UnitsTableEx10Answer[[#This Row],[Begin Units]]-UnitsTableEx10Answer[[#This Row],[End Units]])*UnitsTableEx10Answer[[#This Row],[Cost Each ($)]]</f>
        <v>690</v>
      </c>
      <c r="H8" t="str">
        <f ca="1">IF(_xlfn.ISFORMULA(F8)," "&amp;_xlfn.FORMULATEXT(F8),"")</f>
        <v xml:space="preserve"> =([@[Begin Units]]-[@[End Units]])*[@[Cost Each ($)]]</v>
      </c>
    </row>
    <row r="9" spans="1:18" x14ac:dyDescent="0.25">
      <c r="A9" s="7"/>
      <c r="B9" s="8" t="s">
        <v>11</v>
      </c>
      <c r="C9" s="2">
        <v>146</v>
      </c>
      <c r="D9" s="2">
        <v>117</v>
      </c>
      <c r="E9" s="2">
        <v>20</v>
      </c>
      <c r="F9" s="37">
        <f>(UnitsTableEx10Answer[[#This Row],[Begin Units]]-UnitsTableEx10Answer[[#This Row],[End Units]])*UnitsTableEx10Answer[[#This Row],[Cost Each ($)]]</f>
        <v>580</v>
      </c>
    </row>
    <row r="10" spans="1:18" x14ac:dyDescent="0.25">
      <c r="A10" s="7"/>
      <c r="B10" s="8" t="s">
        <v>12</v>
      </c>
      <c r="C10" s="2">
        <v>108</v>
      </c>
      <c r="D10" s="2">
        <v>102</v>
      </c>
      <c r="E10" s="2">
        <v>15</v>
      </c>
      <c r="F10" s="37">
        <f>(UnitsTableEx10Answer[[#This Row],[Begin Units]]-UnitsTableEx10Answer[[#This Row],[End Units]])*UnitsTableEx10Answer[[#This Row],[Cost Each ($)]]</f>
        <v>90</v>
      </c>
    </row>
    <row r="11" spans="1:18" x14ac:dyDescent="0.25">
      <c r="A11" s="7"/>
      <c r="B11" s="8" t="s">
        <v>33</v>
      </c>
      <c r="C11" s="2">
        <v>61</v>
      </c>
      <c r="D11" s="2">
        <v>47</v>
      </c>
      <c r="E11" s="2">
        <v>10</v>
      </c>
      <c r="F11" s="37">
        <f>(UnitsTableEx10Answer[[#This Row],[Begin Units]]-UnitsTableEx10Answer[[#This Row],[End Units]])*UnitsTableEx10Answer[[#This Row],[Cost Each ($)]]</f>
        <v>140</v>
      </c>
    </row>
    <row r="12" spans="1:18" x14ac:dyDescent="0.25">
      <c r="A12" s="7"/>
      <c r="B12" s="32" t="s">
        <v>13</v>
      </c>
      <c r="C12" s="41">
        <v>54</v>
      </c>
      <c r="D12" s="41">
        <v>51</v>
      </c>
      <c r="E12" s="41">
        <v>12</v>
      </c>
      <c r="F12" s="42">
        <f>(UnitsTableEx10Answer[[#This Row],[Begin Units]]-UnitsTableEx10Answer[[#This Row],[End Units]])*UnitsTableEx10Answer[[#This Row],[Cost Each ($)]]</f>
        <v>36</v>
      </c>
    </row>
  </sheetData>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BB02F-F809-4F3A-B984-6095AF0C7469}">
  <sheetPr codeName="Sheet11">
    <tabColor rgb="FF0000FF"/>
  </sheetPr>
  <dimension ref="A1:Q29"/>
  <sheetViews>
    <sheetView zoomScale="130" zoomScaleNormal="130" workbookViewId="0"/>
  </sheetViews>
  <sheetFormatPr defaultColWidth="8.85546875" defaultRowHeight="15" x14ac:dyDescent="0.25"/>
  <cols>
    <col min="1" max="1" width="3.28515625" customWidth="1"/>
    <col min="2" max="3" width="7" customWidth="1"/>
    <col min="4" max="4" width="10" customWidth="1"/>
    <col min="5" max="7" width="7" customWidth="1"/>
    <col min="8" max="8" width="0.85546875" customWidth="1"/>
    <col min="9" max="9" width="8.42578125" customWidth="1"/>
    <col min="10" max="10" width="6.28515625" customWidth="1"/>
    <col min="11" max="11" width="0.85546875" customWidth="1"/>
    <col min="12" max="12" width="30.42578125" customWidth="1"/>
    <col min="13" max="16" width="13.42578125" customWidth="1"/>
    <col min="17" max="17" width="12.42578125" bestFit="1" customWidth="1"/>
    <col min="18" max="18" width="9.140625" customWidth="1"/>
    <col min="20" max="20" width="9.140625" customWidth="1"/>
  </cols>
  <sheetData>
    <row r="1" spans="1:17" ht="7.5" customHeight="1" x14ac:dyDescent="0.25">
      <c r="Q1" s="7" t="s">
        <v>67</v>
      </c>
    </row>
    <row r="2" spans="1:17" x14ac:dyDescent="0.25">
      <c r="A2" s="7" t="s">
        <v>159</v>
      </c>
      <c r="B2" s="11" t="s">
        <v>138</v>
      </c>
      <c r="C2" s="19"/>
      <c r="D2" s="19"/>
      <c r="E2" s="19"/>
      <c r="F2" s="19"/>
      <c r="G2" s="19"/>
      <c r="H2" s="19"/>
      <c r="I2" s="19"/>
      <c r="J2" s="19"/>
      <c r="K2" s="19"/>
      <c r="L2" s="12"/>
      <c r="Q2" t="str" cm="1">
        <f t="array" aca="1" ref="Q2" ca="1">REPLACE(CELL("filename",A1),1,SEARCH("]",CELL("filename",A1)),"")</f>
        <v>Ch12(8-9)</v>
      </c>
    </row>
    <row r="3" spans="1:17" x14ac:dyDescent="0.25">
      <c r="A3" s="7" t="s">
        <v>160</v>
      </c>
      <c r="B3" s="13" t="s">
        <v>199</v>
      </c>
      <c r="C3" s="25"/>
      <c r="D3" s="25"/>
      <c r="E3" s="25"/>
      <c r="F3" s="25"/>
      <c r="G3" s="25"/>
      <c r="H3" s="25"/>
      <c r="I3" s="25"/>
      <c r="J3" s="25"/>
      <c r="K3" s="25"/>
      <c r="L3" s="14"/>
    </row>
    <row r="4" spans="1:17" x14ac:dyDescent="0.25">
      <c r="A4" s="7"/>
      <c r="B4" s="13" t="s">
        <v>200</v>
      </c>
      <c r="C4" s="25"/>
      <c r="D4" s="25"/>
      <c r="E4" s="25"/>
      <c r="F4" s="25"/>
      <c r="G4" s="25"/>
      <c r="H4" s="25"/>
      <c r="I4" s="25"/>
      <c r="J4" s="25"/>
      <c r="K4" s="25"/>
      <c r="L4" s="14"/>
    </row>
    <row r="5" spans="1:17" x14ac:dyDescent="0.25">
      <c r="A5" s="7"/>
      <c r="B5" s="13" t="s">
        <v>201</v>
      </c>
      <c r="C5" s="25"/>
      <c r="D5" s="25"/>
      <c r="E5" s="25"/>
      <c r="F5" s="25"/>
      <c r="G5" s="25"/>
      <c r="H5" s="25"/>
      <c r="I5" s="25"/>
      <c r="J5" s="25"/>
      <c r="K5" s="25"/>
      <c r="L5" s="14"/>
    </row>
    <row r="6" spans="1:17" x14ac:dyDescent="0.25">
      <c r="A6" s="7"/>
      <c r="B6" s="66" t="s">
        <v>202</v>
      </c>
      <c r="C6" s="25"/>
      <c r="D6" s="25"/>
      <c r="E6" s="25"/>
      <c r="F6" s="25"/>
      <c r="G6" s="25"/>
      <c r="H6" s="25"/>
      <c r="I6" s="25"/>
      <c r="J6" s="25"/>
      <c r="K6" s="25"/>
      <c r="L6" s="14"/>
    </row>
    <row r="7" spans="1:17" x14ac:dyDescent="0.25">
      <c r="A7" s="7"/>
      <c r="B7" s="15" t="s">
        <v>203</v>
      </c>
      <c r="C7" s="21"/>
      <c r="D7" s="21"/>
      <c r="E7" s="21"/>
      <c r="F7" s="21"/>
      <c r="G7" s="21"/>
      <c r="H7" s="21"/>
      <c r="I7" s="21"/>
      <c r="J7" s="21"/>
      <c r="K7" s="21"/>
      <c r="L7" s="16"/>
    </row>
    <row r="8" spans="1:17" ht="7.5" customHeight="1" x14ac:dyDescent="0.25">
      <c r="A8" s="7"/>
    </row>
    <row r="9" spans="1:17" x14ac:dyDescent="0.25">
      <c r="A9" s="7"/>
      <c r="B9" s="1" t="s">
        <v>120</v>
      </c>
      <c r="C9" s="9" t="s">
        <v>121</v>
      </c>
      <c r="D9" s="1" t="s">
        <v>128</v>
      </c>
      <c r="E9" s="52" t="s">
        <v>122</v>
      </c>
      <c r="F9" s="9" t="s">
        <v>123</v>
      </c>
      <c r="G9" s="1" t="s">
        <v>124</v>
      </c>
      <c r="I9" s="51" t="s">
        <v>129</v>
      </c>
      <c r="J9" s="2">
        <v>5</v>
      </c>
    </row>
    <row r="10" spans="1:17" x14ac:dyDescent="0.25">
      <c r="A10" s="7"/>
      <c r="B10" s="48">
        <v>51.8</v>
      </c>
      <c r="C10" s="63">
        <v>57.7</v>
      </c>
      <c r="D10" s="64">
        <v>81.7</v>
      </c>
      <c r="E10" s="65">
        <v>3.1</v>
      </c>
      <c r="F10" s="63">
        <v>36.6</v>
      </c>
      <c r="G10" s="64">
        <v>6.1</v>
      </c>
    </row>
    <row r="11" spans="1:17" x14ac:dyDescent="0.25">
      <c r="A11" s="7"/>
      <c r="B11" s="48">
        <v>22.8</v>
      </c>
      <c r="C11" s="63">
        <v>22.5</v>
      </c>
      <c r="D11" s="64">
        <v>98.3</v>
      </c>
      <c r="E11" s="65">
        <v>53.7</v>
      </c>
      <c r="F11" s="63">
        <v>48.6</v>
      </c>
      <c r="G11" s="64">
        <v>60.3</v>
      </c>
      <c r="I11" s="1" t="s">
        <v>130</v>
      </c>
      <c r="J11" s="1" t="s">
        <v>131</v>
      </c>
      <c r="L11" s="7" t="str">
        <f>" Formula #1 in cell "&amp;ADDRESS(ROW(I12),COLUMN(I12),4)&amp;":"</f>
        <v xml:space="preserve"> Formula #1 in cell I12:</v>
      </c>
    </row>
    <row r="12" spans="1:17" x14ac:dyDescent="0.25">
      <c r="A12" s="7"/>
      <c r="B12" s="48">
        <v>84.4</v>
      </c>
      <c r="C12" s="63">
        <v>48.3</v>
      </c>
      <c r="D12" s="64">
        <v>79.5</v>
      </c>
      <c r="E12" s="65">
        <v>12.7</v>
      </c>
      <c r="F12" s="63">
        <v>12</v>
      </c>
      <c r="G12" s="64">
        <v>25.3</v>
      </c>
      <c r="L12" t="str">
        <f ca="1">IF(_xlfn.ISFORMULA(I12),_xlfn.FORMULATEXT(I12),"")</f>
        <v/>
      </c>
    </row>
    <row r="13" spans="1:17" x14ac:dyDescent="0.25">
      <c r="A13" s="7"/>
      <c r="B13" s="48">
        <v>82</v>
      </c>
      <c r="C13" s="63">
        <v>45</v>
      </c>
      <c r="D13" s="64">
        <v>75.099999999999994</v>
      </c>
      <c r="E13" s="65">
        <v>27.5</v>
      </c>
      <c r="F13" s="63">
        <v>96.3</v>
      </c>
      <c r="G13" s="64">
        <v>79.8</v>
      </c>
      <c r="L13" s="7" t="str">
        <f>" Formula #2 in cell "&amp;ADDRESS(ROW(J12),COLUMN(J12),4)&amp;":"</f>
        <v xml:space="preserve"> Formula #2 in cell J12:</v>
      </c>
    </row>
    <row r="14" spans="1:17" x14ac:dyDescent="0.25">
      <c r="A14" s="7"/>
      <c r="B14" s="48">
        <v>66.900000000000006</v>
      </c>
      <c r="C14" s="63">
        <v>31.9</v>
      </c>
      <c r="D14" s="64">
        <v>99.1</v>
      </c>
      <c r="E14" s="65">
        <v>32.1</v>
      </c>
      <c r="F14" s="63">
        <v>3.1</v>
      </c>
      <c r="G14" s="64">
        <v>39.9</v>
      </c>
      <c r="L14" t="str">
        <f ca="1">IF(_xlfn.ISFORMULA(J12),_xlfn.FORMULATEXT(J12),"")</f>
        <v/>
      </c>
    </row>
    <row r="15" spans="1:17" x14ac:dyDescent="0.25">
      <c r="B15" s="48">
        <v>18.399999999999999</v>
      </c>
      <c r="C15" s="63">
        <v>74.3</v>
      </c>
      <c r="D15" s="64">
        <v>16.600000000000001</v>
      </c>
      <c r="E15" s="65">
        <v>6.4</v>
      </c>
      <c r="F15" s="63">
        <v>47.2</v>
      </c>
      <c r="G15" s="64">
        <v>70.7</v>
      </c>
    </row>
    <row r="16" spans="1:17" x14ac:dyDescent="0.25">
      <c r="B16" s="48">
        <v>57</v>
      </c>
      <c r="C16" s="63">
        <v>78.900000000000006</v>
      </c>
      <c r="D16" s="64">
        <v>68.099999999999994</v>
      </c>
      <c r="E16" s="65">
        <v>98.1</v>
      </c>
      <c r="F16" s="63">
        <v>68.7</v>
      </c>
      <c r="G16" s="64">
        <v>81.599999999999994</v>
      </c>
    </row>
    <row r="17" spans="2:12" x14ac:dyDescent="0.25">
      <c r="B17" s="48">
        <v>44.6</v>
      </c>
      <c r="C17" s="63">
        <v>33.1</v>
      </c>
      <c r="D17" s="64">
        <v>30.7</v>
      </c>
      <c r="E17" s="65">
        <v>90.9</v>
      </c>
      <c r="F17" s="63">
        <v>3.2</v>
      </c>
      <c r="G17" s="64">
        <v>21.3</v>
      </c>
    </row>
    <row r="18" spans="2:12" ht="7.5" customHeight="1" x14ac:dyDescent="0.25"/>
    <row r="19" spans="2:12" x14ac:dyDescent="0.25">
      <c r="B19" s="53" t="s">
        <v>486</v>
      </c>
      <c r="C19" s="31"/>
      <c r="D19" s="31"/>
      <c r="E19" s="31"/>
      <c r="F19" s="31"/>
      <c r="G19" s="31"/>
      <c r="H19" s="31"/>
      <c r="I19" s="31"/>
      <c r="J19" s="31"/>
      <c r="K19" s="31"/>
      <c r="L19" s="10"/>
    </row>
    <row r="20" spans="2:12" x14ac:dyDescent="0.25">
      <c r="B20" s="54" t="s">
        <v>133</v>
      </c>
      <c r="C20" s="33"/>
      <c r="D20" s="33"/>
      <c r="E20" s="33"/>
      <c r="F20" s="33"/>
      <c r="G20" s="33"/>
      <c r="H20" s="33"/>
      <c r="I20" s="33"/>
      <c r="J20" s="33"/>
      <c r="K20" s="33"/>
      <c r="L20" s="34"/>
    </row>
    <row r="21" spans="2:12" ht="17.25" x14ac:dyDescent="0.3">
      <c r="B21" s="57" t="s">
        <v>487</v>
      </c>
      <c r="C21" s="35"/>
      <c r="D21" s="35"/>
      <c r="E21" s="35"/>
      <c r="F21" s="35"/>
      <c r="G21" s="35"/>
      <c r="H21" s="35"/>
      <c r="I21" s="35"/>
      <c r="J21" s="35"/>
      <c r="K21" s="35"/>
      <c r="L21" s="36"/>
    </row>
    <row r="22" spans="2:12" x14ac:dyDescent="0.25">
      <c r="B22" s="43" t="s">
        <v>488</v>
      </c>
      <c r="C22" s="33"/>
      <c r="D22" s="33"/>
      <c r="E22" s="33"/>
      <c r="F22" s="33"/>
      <c r="G22" s="33"/>
      <c r="H22" s="33"/>
      <c r="I22" s="33"/>
      <c r="J22" s="33"/>
      <c r="K22" s="33"/>
      <c r="L22" s="34"/>
    </row>
    <row r="23" spans="2:12" x14ac:dyDescent="0.25">
      <c r="B23" s="58" t="s">
        <v>489</v>
      </c>
      <c r="C23" s="59"/>
      <c r="D23" s="59"/>
      <c r="E23" s="59"/>
      <c r="F23" s="59"/>
      <c r="G23" s="59"/>
      <c r="H23" s="59"/>
      <c r="I23" s="59"/>
      <c r="J23" s="59"/>
      <c r="K23" s="59"/>
      <c r="L23" s="55"/>
    </row>
    <row r="24" spans="2:12" x14ac:dyDescent="0.25">
      <c r="B24" s="43" t="s">
        <v>483</v>
      </c>
      <c r="C24" s="33"/>
      <c r="D24" s="33"/>
      <c r="E24" s="33"/>
      <c r="F24" s="33"/>
      <c r="G24" s="33"/>
      <c r="H24" s="33"/>
      <c r="I24" s="33"/>
      <c r="J24" s="33"/>
      <c r="K24" s="33"/>
      <c r="L24" s="34"/>
    </row>
    <row r="25" spans="2:12" x14ac:dyDescent="0.25">
      <c r="B25" s="58" t="s">
        <v>134</v>
      </c>
      <c r="C25" s="59"/>
      <c r="D25" s="59"/>
      <c r="E25" s="59"/>
      <c r="F25" s="59"/>
      <c r="G25" s="59"/>
      <c r="H25" s="59"/>
      <c r="I25" s="59"/>
      <c r="J25" s="59"/>
      <c r="K25" s="59"/>
      <c r="L25" s="55"/>
    </row>
    <row r="26" spans="2:12" x14ac:dyDescent="0.25">
      <c r="B26" s="60" t="s">
        <v>484</v>
      </c>
      <c r="C26" s="33"/>
      <c r="D26" s="33"/>
      <c r="E26" s="33"/>
      <c r="F26" s="33"/>
      <c r="G26" s="33"/>
      <c r="H26" s="33"/>
      <c r="I26" s="33"/>
      <c r="J26" s="33"/>
      <c r="K26" s="33"/>
      <c r="L26" s="34"/>
    </row>
    <row r="27" spans="2:12" x14ac:dyDescent="0.25">
      <c r="B27" s="62" t="s">
        <v>135</v>
      </c>
      <c r="C27" s="68"/>
      <c r="D27" s="68"/>
      <c r="E27" s="68"/>
      <c r="F27" s="68"/>
      <c r="G27" s="68"/>
      <c r="H27" s="68"/>
      <c r="I27" s="68"/>
      <c r="J27" s="68"/>
      <c r="K27" s="68"/>
      <c r="L27" s="69"/>
    </row>
    <row r="28" spans="2:12" x14ac:dyDescent="0.25">
      <c r="B28" s="70" t="s">
        <v>485</v>
      </c>
      <c r="C28" s="33"/>
      <c r="D28" s="33"/>
      <c r="E28" s="33"/>
      <c r="F28" s="33"/>
      <c r="G28" s="33"/>
      <c r="H28" s="33"/>
      <c r="I28" s="33"/>
      <c r="J28" s="33"/>
      <c r="K28" s="33"/>
      <c r="L28" s="34"/>
    </row>
    <row r="29" spans="2:12" x14ac:dyDescent="0.25">
      <c r="B29" s="71" t="s">
        <v>136</v>
      </c>
      <c r="C29" s="68"/>
      <c r="D29" s="68"/>
      <c r="E29" s="68"/>
      <c r="F29" s="68"/>
      <c r="G29" s="68"/>
      <c r="H29" s="68"/>
      <c r="I29" s="68"/>
      <c r="J29" s="68"/>
      <c r="K29" s="68"/>
      <c r="L29" s="69"/>
    </row>
  </sheetData>
  <conditionalFormatting sqref="I12:J17">
    <cfRule type="expression" dxfId="52" priority="1">
      <formula>ISNUMBER(I12)</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89E91-F6D3-4656-BD17-97C0A012C528}">
  <sheetPr>
    <tabColor rgb="FFFF0000"/>
  </sheetPr>
  <dimension ref="A1:Q29"/>
  <sheetViews>
    <sheetView zoomScale="130" zoomScaleNormal="130" workbookViewId="0"/>
  </sheetViews>
  <sheetFormatPr defaultColWidth="8.85546875" defaultRowHeight="15" x14ac:dyDescent="0.25"/>
  <cols>
    <col min="1" max="1" width="3.28515625" customWidth="1"/>
    <col min="2" max="3" width="7" customWidth="1"/>
    <col min="4" max="4" width="10" customWidth="1"/>
    <col min="5" max="7" width="7" customWidth="1"/>
    <col min="8" max="8" width="0.85546875" customWidth="1"/>
    <col min="9" max="9" width="8.42578125" customWidth="1"/>
    <col min="10" max="10" width="6.28515625" customWidth="1"/>
    <col min="11" max="11" width="0.85546875" customWidth="1"/>
    <col min="12" max="12" width="29.85546875" customWidth="1"/>
    <col min="13" max="16" width="13.42578125" customWidth="1"/>
    <col min="17" max="17" width="12.42578125" bestFit="1" customWidth="1"/>
    <col min="18" max="18" width="9.140625" customWidth="1"/>
    <col min="20" max="20" width="9.140625" customWidth="1"/>
  </cols>
  <sheetData>
    <row r="1" spans="1:17" ht="7.5" customHeight="1" x14ac:dyDescent="0.25">
      <c r="Q1" s="7" t="s">
        <v>67</v>
      </c>
    </row>
    <row r="2" spans="1:17" x14ac:dyDescent="0.25">
      <c r="A2" s="7" t="s">
        <v>159</v>
      </c>
      <c r="B2" s="11" t="s">
        <v>138</v>
      </c>
      <c r="C2" s="19"/>
      <c r="D2" s="19"/>
      <c r="E2" s="19"/>
      <c r="F2" s="19"/>
      <c r="G2" s="19"/>
      <c r="H2" s="19"/>
      <c r="I2" s="19"/>
      <c r="J2" s="19"/>
      <c r="K2" s="19"/>
      <c r="L2" s="12"/>
      <c r="Q2" t="str" cm="1">
        <f t="array" aca="1" ref="Q2" ca="1">REPLACE(CELL("filename",A1),1,SEARCH("]",CELL("filename",A1)),"")</f>
        <v>Ch12(8-9an)</v>
      </c>
    </row>
    <row r="3" spans="1:17" x14ac:dyDescent="0.25">
      <c r="A3" s="7" t="s">
        <v>160</v>
      </c>
      <c r="B3" s="13" t="s">
        <v>490</v>
      </c>
      <c r="C3" s="25"/>
      <c r="D3" s="25"/>
      <c r="E3" s="25"/>
      <c r="F3" s="25"/>
      <c r="G3" s="25"/>
      <c r="H3" s="25"/>
      <c r="I3" s="25"/>
      <c r="J3" s="25"/>
      <c r="K3" s="25"/>
      <c r="L3" s="14"/>
    </row>
    <row r="4" spans="1:17" x14ac:dyDescent="0.25">
      <c r="A4" s="7"/>
      <c r="B4" s="13" t="s">
        <v>200</v>
      </c>
      <c r="C4" s="25"/>
      <c r="D4" s="25"/>
      <c r="E4" s="25"/>
      <c r="F4" s="25"/>
      <c r="G4" s="25"/>
      <c r="H4" s="25"/>
      <c r="I4" s="25"/>
      <c r="J4" s="25"/>
      <c r="K4" s="25"/>
      <c r="L4" s="14"/>
    </row>
    <row r="5" spans="1:17" x14ac:dyDescent="0.25">
      <c r="A5" s="7"/>
      <c r="B5" s="13" t="s">
        <v>491</v>
      </c>
      <c r="C5" s="25"/>
      <c r="D5" s="25"/>
      <c r="E5" s="25"/>
      <c r="F5" s="25"/>
      <c r="G5" s="25"/>
      <c r="H5" s="25"/>
      <c r="I5" s="25"/>
      <c r="J5" s="25"/>
      <c r="K5" s="25"/>
      <c r="L5" s="14"/>
    </row>
    <row r="6" spans="1:17" x14ac:dyDescent="0.25">
      <c r="A6" s="7"/>
      <c r="B6" s="66" t="s">
        <v>202</v>
      </c>
      <c r="C6" s="25"/>
      <c r="D6" s="25"/>
      <c r="E6" s="25"/>
      <c r="F6" s="25"/>
      <c r="G6" s="25"/>
      <c r="H6" s="25"/>
      <c r="I6" s="25"/>
      <c r="J6" s="25"/>
      <c r="K6" s="25"/>
      <c r="L6" s="14"/>
    </row>
    <row r="7" spans="1:17" x14ac:dyDescent="0.25">
      <c r="A7" s="7"/>
      <c r="B7" s="15" t="s">
        <v>203</v>
      </c>
      <c r="C7" s="21"/>
      <c r="D7" s="21"/>
      <c r="E7" s="21"/>
      <c r="F7" s="21"/>
      <c r="G7" s="21"/>
      <c r="H7" s="21"/>
      <c r="I7" s="21"/>
      <c r="J7" s="21"/>
      <c r="K7" s="21"/>
      <c r="L7" s="16"/>
    </row>
    <row r="8" spans="1:17" ht="7.5" customHeight="1" x14ac:dyDescent="0.25">
      <c r="A8" s="7"/>
    </row>
    <row r="9" spans="1:17" x14ac:dyDescent="0.25">
      <c r="A9" s="7"/>
      <c r="B9" s="1" t="s">
        <v>120</v>
      </c>
      <c r="C9" s="9" t="s">
        <v>121</v>
      </c>
      <c r="D9" s="1" t="s">
        <v>128</v>
      </c>
      <c r="E9" s="52" t="s">
        <v>122</v>
      </c>
      <c r="F9" s="9" t="s">
        <v>123</v>
      </c>
      <c r="G9" s="1" t="s">
        <v>124</v>
      </c>
      <c r="I9" s="51" t="s">
        <v>129</v>
      </c>
      <c r="J9" s="2">
        <v>5</v>
      </c>
    </row>
    <row r="10" spans="1:17" x14ac:dyDescent="0.25">
      <c r="A10" s="7"/>
      <c r="B10" s="48">
        <v>51.8</v>
      </c>
      <c r="C10" s="63">
        <v>57.7</v>
      </c>
      <c r="D10" s="64">
        <v>81.7</v>
      </c>
      <c r="E10" s="65">
        <v>3.1</v>
      </c>
      <c r="F10" s="63">
        <v>36.6</v>
      </c>
      <c r="G10" s="64">
        <v>6.1</v>
      </c>
    </row>
    <row r="11" spans="1:17" x14ac:dyDescent="0.25">
      <c r="A11" s="7"/>
      <c r="B11" s="48">
        <v>22.8</v>
      </c>
      <c r="C11" s="63">
        <v>22.5</v>
      </c>
      <c r="D11" s="64">
        <v>98.3</v>
      </c>
      <c r="E11" s="65">
        <v>53.7</v>
      </c>
      <c r="F11" s="63">
        <v>48.6</v>
      </c>
      <c r="G11" s="64">
        <v>60.3</v>
      </c>
      <c r="I11" s="1" t="s">
        <v>130</v>
      </c>
      <c r="J11" s="1" t="s">
        <v>131</v>
      </c>
      <c r="L11" s="7" t="str">
        <f>" Formula #1 in cell "&amp;ADDRESS(ROW(I12),COLUMN(I12),4)&amp;":"</f>
        <v xml:space="preserve"> Formula #1 in cell I12:</v>
      </c>
    </row>
    <row r="12" spans="1:17" x14ac:dyDescent="0.25">
      <c r="A12" s="7"/>
      <c r="B12" s="48">
        <v>84.4</v>
      </c>
      <c r="C12" s="63">
        <v>48.3</v>
      </c>
      <c r="D12" s="64">
        <v>79.5</v>
      </c>
      <c r="E12" s="65">
        <v>12.7</v>
      </c>
      <c r="F12" s="63">
        <v>12</v>
      </c>
      <c r="G12" s="64">
        <v>25.3</v>
      </c>
      <c r="I12" cm="1">
        <f t="array" ref="I12:I16">_xlfn.SEQUENCE(J9)</f>
        <v>1</v>
      </c>
      <c r="J12" cm="1">
        <f t="array" ref="J12:J16">LARGE((D10:D17,G10:G17),_xlfn.ANCHORARRAY(I12))</f>
        <v>99.1</v>
      </c>
      <c r="L12" t="str">
        <f ca="1">IF(_xlfn.ISFORMULA(I12),_xlfn.FORMULATEXT(I12),"")</f>
        <v>=SEQUENCE(J9)</v>
      </c>
    </row>
    <row r="13" spans="1:17" x14ac:dyDescent="0.25">
      <c r="A13" s="7"/>
      <c r="B13" s="48">
        <v>82</v>
      </c>
      <c r="C13" s="63">
        <v>45</v>
      </c>
      <c r="D13" s="64">
        <v>75.099999999999994</v>
      </c>
      <c r="E13" s="65">
        <v>27.5</v>
      </c>
      <c r="F13" s="63">
        <v>96.3</v>
      </c>
      <c r="G13" s="64">
        <v>79.8</v>
      </c>
      <c r="I13">
        <v>2</v>
      </c>
      <c r="J13">
        <v>98.3</v>
      </c>
      <c r="L13" s="7" t="str">
        <f>" Formula #2 in cell "&amp;ADDRESS(ROW(J12),COLUMN(J12),4)&amp;":"</f>
        <v xml:space="preserve"> Formula #2 in cell J12:</v>
      </c>
    </row>
    <row r="14" spans="1:17" x14ac:dyDescent="0.25">
      <c r="A14" s="7"/>
      <c r="B14" s="48">
        <v>66.900000000000006</v>
      </c>
      <c r="C14" s="63">
        <v>31.9</v>
      </c>
      <c r="D14" s="64">
        <v>99.1</v>
      </c>
      <c r="E14" s="65">
        <v>32.1</v>
      </c>
      <c r="F14" s="63">
        <v>3.1</v>
      </c>
      <c r="G14" s="64">
        <v>39.9</v>
      </c>
      <c r="I14">
        <v>3</v>
      </c>
      <c r="J14">
        <v>81.7</v>
      </c>
      <c r="L14" t="str">
        <f ca="1">IF(_xlfn.ISFORMULA(J12),_xlfn.FORMULATEXT(J12),"")</f>
        <v>=LARGE((D10:D17,G10:G17),I12#)</v>
      </c>
    </row>
    <row r="15" spans="1:17" x14ac:dyDescent="0.25">
      <c r="B15" s="48">
        <v>18.399999999999999</v>
      </c>
      <c r="C15" s="63">
        <v>74.3</v>
      </c>
      <c r="D15" s="64">
        <v>16.600000000000001</v>
      </c>
      <c r="E15" s="65">
        <v>6.4</v>
      </c>
      <c r="F15" s="63">
        <v>47.2</v>
      </c>
      <c r="G15" s="64">
        <v>70.7</v>
      </c>
      <c r="I15">
        <v>4</v>
      </c>
      <c r="J15">
        <v>81.599999999999994</v>
      </c>
    </row>
    <row r="16" spans="1:17" x14ac:dyDescent="0.25">
      <c r="B16" s="48">
        <v>57</v>
      </c>
      <c r="C16" s="63">
        <v>78.900000000000006</v>
      </c>
      <c r="D16" s="64">
        <v>68.099999999999994</v>
      </c>
      <c r="E16" s="65">
        <v>98.1</v>
      </c>
      <c r="F16" s="63">
        <v>68.7</v>
      </c>
      <c r="G16" s="64">
        <v>81.599999999999994</v>
      </c>
      <c r="I16">
        <v>5</v>
      </c>
      <c r="J16">
        <v>79.8</v>
      </c>
    </row>
    <row r="17" spans="2:12" x14ac:dyDescent="0.25">
      <c r="B17" s="48">
        <v>44.6</v>
      </c>
      <c r="C17" s="63">
        <v>33.1</v>
      </c>
      <c r="D17" s="64">
        <v>30.7</v>
      </c>
      <c r="E17" s="65">
        <v>90.9</v>
      </c>
      <c r="F17" s="63">
        <v>3.2</v>
      </c>
      <c r="G17" s="64">
        <v>21.3</v>
      </c>
    </row>
    <row r="18" spans="2:12" ht="7.5" customHeight="1" x14ac:dyDescent="0.25"/>
    <row r="19" spans="2:12" x14ac:dyDescent="0.25">
      <c r="B19" s="53" t="s">
        <v>486</v>
      </c>
      <c r="C19" s="31"/>
      <c r="D19" s="31"/>
      <c r="E19" s="31"/>
      <c r="F19" s="31"/>
      <c r="G19" s="31"/>
      <c r="H19" s="31"/>
      <c r="I19" s="31"/>
      <c r="J19" s="31"/>
      <c r="K19" s="31"/>
      <c r="L19" s="10"/>
    </row>
    <row r="20" spans="2:12" x14ac:dyDescent="0.25">
      <c r="B20" s="54" t="s">
        <v>133</v>
      </c>
      <c r="C20" s="33"/>
      <c r="D20" s="33"/>
      <c r="E20" s="33"/>
      <c r="F20" s="33"/>
      <c r="G20" s="33"/>
      <c r="H20" s="33"/>
      <c r="I20" s="33"/>
      <c r="J20" s="33"/>
      <c r="K20" s="33"/>
      <c r="L20" s="34"/>
    </row>
    <row r="21" spans="2:12" ht="17.25" x14ac:dyDescent="0.3">
      <c r="B21" s="57" t="s">
        <v>487</v>
      </c>
      <c r="C21" s="35"/>
      <c r="D21" s="35"/>
      <c r="E21" s="35"/>
      <c r="F21" s="35"/>
      <c r="G21" s="35"/>
      <c r="H21" s="35"/>
      <c r="I21" s="35"/>
      <c r="J21" s="35"/>
      <c r="K21" s="35"/>
      <c r="L21" s="36"/>
    </row>
    <row r="22" spans="2:12" x14ac:dyDescent="0.25">
      <c r="B22" s="43" t="s">
        <v>488</v>
      </c>
      <c r="C22" s="33"/>
      <c r="D22" s="33"/>
      <c r="E22" s="33"/>
      <c r="F22" s="33"/>
      <c r="G22" s="33"/>
      <c r="H22" s="33"/>
      <c r="I22" s="33"/>
      <c r="J22" s="33"/>
      <c r="K22" s="33"/>
      <c r="L22" s="34"/>
    </row>
    <row r="23" spans="2:12" x14ac:dyDescent="0.25">
      <c r="B23" s="58" t="s">
        <v>489</v>
      </c>
      <c r="C23" s="59"/>
      <c r="D23" s="59"/>
      <c r="E23" s="59"/>
      <c r="F23" s="59"/>
      <c r="G23" s="59"/>
      <c r="H23" s="59"/>
      <c r="I23" s="59"/>
      <c r="J23" s="59"/>
      <c r="K23" s="59"/>
      <c r="L23" s="55"/>
    </row>
    <row r="24" spans="2:12" x14ac:dyDescent="0.25">
      <c r="B24" s="43" t="s">
        <v>483</v>
      </c>
      <c r="C24" s="33"/>
      <c r="D24" s="33"/>
      <c r="E24" s="33"/>
      <c r="F24" s="33"/>
      <c r="G24" s="33"/>
      <c r="H24" s="33"/>
      <c r="I24" s="33"/>
      <c r="J24" s="33"/>
      <c r="K24" s="33"/>
      <c r="L24" s="34"/>
    </row>
    <row r="25" spans="2:12" x14ac:dyDescent="0.25">
      <c r="B25" s="58" t="s">
        <v>134</v>
      </c>
      <c r="C25" s="59"/>
      <c r="D25" s="59"/>
      <c r="E25" s="59"/>
      <c r="F25" s="59"/>
      <c r="G25" s="59"/>
      <c r="H25" s="59"/>
      <c r="I25" s="59"/>
      <c r="J25" s="59"/>
      <c r="K25" s="59"/>
      <c r="L25" s="55"/>
    </row>
    <row r="26" spans="2:12" x14ac:dyDescent="0.25">
      <c r="B26" s="60" t="s">
        <v>484</v>
      </c>
      <c r="C26" s="33"/>
      <c r="D26" s="33"/>
      <c r="E26" s="33"/>
      <c r="F26" s="33"/>
      <c r="G26" s="33"/>
      <c r="H26" s="33"/>
      <c r="I26" s="33"/>
      <c r="J26" s="33"/>
      <c r="K26" s="33"/>
      <c r="L26" s="34"/>
    </row>
    <row r="27" spans="2:12" x14ac:dyDescent="0.25">
      <c r="B27" s="62" t="s">
        <v>135</v>
      </c>
      <c r="C27" s="68"/>
      <c r="D27" s="68"/>
      <c r="E27" s="68"/>
      <c r="F27" s="68"/>
      <c r="G27" s="68"/>
      <c r="H27" s="68"/>
      <c r="I27" s="68"/>
      <c r="J27" s="68"/>
      <c r="K27" s="68"/>
      <c r="L27" s="69"/>
    </row>
    <row r="28" spans="2:12" x14ac:dyDescent="0.25">
      <c r="B28" s="70" t="s">
        <v>485</v>
      </c>
      <c r="C28" s="33"/>
      <c r="D28" s="33"/>
      <c r="E28" s="33"/>
      <c r="F28" s="33"/>
      <c r="G28" s="33"/>
      <c r="H28" s="33"/>
      <c r="I28" s="33"/>
      <c r="J28" s="33"/>
      <c r="K28" s="33"/>
      <c r="L28" s="34"/>
    </row>
    <row r="29" spans="2:12" x14ac:dyDescent="0.25">
      <c r="B29" s="71" t="s">
        <v>136</v>
      </c>
      <c r="C29" s="68"/>
      <c r="D29" s="68"/>
      <c r="E29" s="68"/>
      <c r="F29" s="68"/>
      <c r="G29" s="68"/>
      <c r="H29" s="68"/>
      <c r="I29" s="68"/>
      <c r="J29" s="68"/>
      <c r="K29" s="68"/>
      <c r="L29" s="69"/>
    </row>
  </sheetData>
  <conditionalFormatting sqref="I12:J17">
    <cfRule type="expression" dxfId="51" priority="1">
      <formula>ISNUMBER(I12)</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9B2E-AA6E-4EF2-8536-13DF2E44A976}">
  <sheetPr codeName="Sheet12">
    <tabColor rgb="FF0000FF"/>
  </sheetPr>
  <dimension ref="A1:Q30"/>
  <sheetViews>
    <sheetView zoomScale="115" zoomScaleNormal="115" workbookViewId="0"/>
  </sheetViews>
  <sheetFormatPr defaultColWidth="8.85546875" defaultRowHeight="15" x14ac:dyDescent="0.25"/>
  <cols>
    <col min="1" max="1" width="3.140625" customWidth="1"/>
    <col min="2" max="2" width="11.28515625" customWidth="1"/>
    <col min="3" max="5" width="9.42578125" customWidth="1"/>
    <col min="6" max="6" width="8.42578125" customWidth="1"/>
    <col min="7" max="7" width="9.42578125" customWidth="1"/>
    <col min="8" max="8" width="11.28515625" customWidth="1"/>
    <col min="9" max="9" width="8.42578125" customWidth="1"/>
    <col min="10" max="10" width="0.42578125" customWidth="1"/>
    <col min="11" max="11" width="25" customWidth="1"/>
    <col min="12" max="12" width="3.42578125" customWidth="1"/>
    <col min="13" max="16" width="13.42578125" customWidth="1"/>
    <col min="17" max="17" width="12.42578125" bestFit="1" customWidth="1"/>
    <col min="18" max="18" width="9.140625" customWidth="1"/>
    <col min="20" max="20" width="9.140625" customWidth="1"/>
  </cols>
  <sheetData>
    <row r="1" spans="1:17" ht="4.5" customHeight="1" x14ac:dyDescent="0.25">
      <c r="Q1" s="7" t="s">
        <v>67</v>
      </c>
    </row>
    <row r="2" spans="1:17" x14ac:dyDescent="0.25">
      <c r="A2" s="7" t="s">
        <v>159</v>
      </c>
      <c r="B2" s="121" t="s">
        <v>204</v>
      </c>
      <c r="C2" s="19"/>
      <c r="D2" s="19"/>
      <c r="E2" s="19"/>
      <c r="F2" s="19"/>
      <c r="G2" s="19"/>
      <c r="H2" s="19"/>
      <c r="I2" s="19"/>
      <c r="J2" s="19"/>
      <c r="K2" s="12"/>
      <c r="Q2" t="str" cm="1">
        <f t="array" aca="1" ref="Q2" ca="1">REPLACE(CELL("filename",A1),1,SEARCH("]",CELL("filename",A1)),"")</f>
        <v>Ch12(10-12)</v>
      </c>
    </row>
    <row r="3" spans="1:17" x14ac:dyDescent="0.25">
      <c r="A3" s="7" t="s">
        <v>165</v>
      </c>
      <c r="B3" s="122" t="s">
        <v>209</v>
      </c>
      <c r="C3" s="25"/>
      <c r="D3" s="25"/>
      <c r="E3" s="25"/>
      <c r="F3" s="25"/>
      <c r="G3" s="25"/>
      <c r="H3" s="25"/>
      <c r="I3" s="25"/>
      <c r="J3" s="25"/>
      <c r="K3" s="14"/>
    </row>
    <row r="4" spans="1:17" x14ac:dyDescent="0.25">
      <c r="A4" s="7"/>
      <c r="B4" s="122" t="s">
        <v>205</v>
      </c>
      <c r="C4" s="25"/>
      <c r="D4" s="25"/>
      <c r="E4" s="25"/>
      <c r="F4" s="25"/>
      <c r="G4" s="25"/>
      <c r="H4" s="25"/>
      <c r="I4" s="25"/>
      <c r="J4" s="25"/>
      <c r="K4" s="14"/>
    </row>
    <row r="5" spans="1:17" x14ac:dyDescent="0.25">
      <c r="A5" s="7"/>
      <c r="B5" s="122" t="s">
        <v>492</v>
      </c>
      <c r="C5" s="25"/>
      <c r="D5" s="25"/>
      <c r="E5" s="25"/>
      <c r="F5" s="25"/>
      <c r="G5" s="25"/>
      <c r="H5" s="25"/>
      <c r="I5" s="25"/>
      <c r="J5" s="25"/>
      <c r="K5" s="14"/>
    </row>
    <row r="6" spans="1:17" x14ac:dyDescent="0.25">
      <c r="A6" s="7"/>
      <c r="B6" s="15" t="s">
        <v>210</v>
      </c>
      <c r="C6" s="21"/>
      <c r="D6" s="21"/>
      <c r="E6" s="21"/>
      <c r="F6" s="21"/>
      <c r="G6" s="21"/>
      <c r="H6" s="21"/>
      <c r="I6" s="21"/>
      <c r="J6" s="21"/>
      <c r="K6" s="16"/>
    </row>
    <row r="7" spans="1:17" ht="4.5" customHeight="1" x14ac:dyDescent="0.25">
      <c r="A7" s="7"/>
    </row>
    <row r="8" spans="1:17" x14ac:dyDescent="0.25">
      <c r="A8" s="7"/>
      <c r="H8" s="7" t="str">
        <f>" Formula #1 in cell "&amp;ADDRESS(ROW(H12),COLUMN(H12),4)&amp;":"</f>
        <v xml:space="preserve"> Formula #1 in cell H12:</v>
      </c>
    </row>
    <row r="9" spans="1:17" x14ac:dyDescent="0.25">
      <c r="A9" s="7"/>
      <c r="B9" s="7"/>
      <c r="C9" s="7" t="s">
        <v>149</v>
      </c>
      <c r="H9" t="str">
        <f ca="1">IF(_xlfn.ISFORMULA(H12)," "&amp;_xlfn.FORMULATEXT(H12),"")</f>
        <v/>
      </c>
    </row>
    <row r="10" spans="1:17" ht="4.5" customHeight="1" x14ac:dyDescent="0.25">
      <c r="A10" s="7"/>
    </row>
    <row r="11" spans="1:17" x14ac:dyDescent="0.25">
      <c r="A11" s="7"/>
      <c r="B11" s="1" t="s">
        <v>148</v>
      </c>
      <c r="C11" s="9" t="s">
        <v>139</v>
      </c>
      <c r="D11" s="9" t="s">
        <v>140</v>
      </c>
      <c r="E11" s="9" t="s">
        <v>141</v>
      </c>
      <c r="F11" s="9" t="s">
        <v>142</v>
      </c>
      <c r="G11" s="1" t="s">
        <v>143</v>
      </c>
      <c r="H11" s="1" t="s">
        <v>173</v>
      </c>
      <c r="I11" s="1" t="s">
        <v>150</v>
      </c>
      <c r="K11" s="7" t="str">
        <f>" Formula #2 in cell "&amp;ADDRESS(ROW(I12),COLUMN(I12),4)&amp;":"</f>
        <v xml:space="preserve"> Formula #2 in cell I12:</v>
      </c>
    </row>
    <row r="12" spans="1:17" x14ac:dyDescent="0.25">
      <c r="A12" s="7"/>
      <c r="B12" s="48" t="s">
        <v>144</v>
      </c>
      <c r="C12" s="72">
        <v>0</v>
      </c>
      <c r="D12" s="73">
        <v>86.87</v>
      </c>
      <c r="E12" s="74">
        <v>92.4</v>
      </c>
      <c r="F12" s="72">
        <v>80.89</v>
      </c>
      <c r="G12" s="73">
        <v>85.09</v>
      </c>
      <c r="H12" s="23"/>
      <c r="I12" s="23"/>
      <c r="K12" t="str">
        <f ca="1">IF(_xlfn.ISFORMULA(I12),_xlfn.FORMULATEXT(I12),"")</f>
        <v/>
      </c>
    </row>
    <row r="13" spans="1:17" x14ac:dyDescent="0.25">
      <c r="A13" s="7"/>
      <c r="B13" s="48" t="s">
        <v>157</v>
      </c>
      <c r="C13" s="72">
        <v>72.09</v>
      </c>
      <c r="D13" s="73">
        <v>108.27</v>
      </c>
      <c r="E13" s="74">
        <v>73.7</v>
      </c>
      <c r="F13" s="72">
        <v>93.34</v>
      </c>
      <c r="G13" s="73">
        <v>0</v>
      </c>
      <c r="H13" s="23"/>
      <c r="I13" s="23"/>
    </row>
    <row r="14" spans="1:17" x14ac:dyDescent="0.25">
      <c r="A14" s="7"/>
      <c r="B14" s="48" t="s">
        <v>92</v>
      </c>
      <c r="C14" s="72">
        <v>55.26</v>
      </c>
      <c r="D14" s="73">
        <v>85.96</v>
      </c>
      <c r="E14" s="74">
        <v>89.82</v>
      </c>
      <c r="F14" s="72">
        <v>34.85</v>
      </c>
      <c r="G14" s="73">
        <v>31.66</v>
      </c>
      <c r="H14" s="23"/>
      <c r="I14" s="23"/>
    </row>
    <row r="15" spans="1:17" x14ac:dyDescent="0.25">
      <c r="A15" s="7"/>
      <c r="B15" s="48" t="s">
        <v>145</v>
      </c>
      <c r="C15" s="72">
        <v>88.21</v>
      </c>
      <c r="D15" s="73">
        <v>62.77</v>
      </c>
      <c r="E15" s="74">
        <v>99.25</v>
      </c>
      <c r="F15" s="72">
        <v>6.82</v>
      </c>
      <c r="G15" s="73">
        <v>43.69</v>
      </c>
      <c r="H15" s="23"/>
      <c r="I15" s="23"/>
    </row>
    <row r="16" spans="1:17" x14ac:dyDescent="0.25">
      <c r="A16" s="7"/>
      <c r="B16" s="48" t="s">
        <v>146</v>
      </c>
      <c r="C16" s="72">
        <v>19.5</v>
      </c>
      <c r="D16" s="73">
        <v>20.13</v>
      </c>
      <c r="E16" s="74">
        <v>60.34</v>
      </c>
      <c r="F16" s="72">
        <v>37.19</v>
      </c>
      <c r="G16" s="73">
        <v>36.49</v>
      </c>
      <c r="H16" s="23"/>
      <c r="I16" s="23"/>
    </row>
    <row r="17" spans="2:11" x14ac:dyDescent="0.25">
      <c r="B17" s="48" t="s">
        <v>147</v>
      </c>
      <c r="C17" s="72">
        <v>78.3</v>
      </c>
      <c r="D17" s="73">
        <v>47.64</v>
      </c>
      <c r="E17" s="74">
        <v>104.85</v>
      </c>
      <c r="F17" s="72">
        <v>68.31</v>
      </c>
      <c r="G17" s="73">
        <v>13.35</v>
      </c>
      <c r="H17" s="23"/>
      <c r="I17" s="23"/>
    </row>
    <row r="18" spans="2:11" ht="4.5" customHeight="1" x14ac:dyDescent="0.25"/>
    <row r="19" spans="2:11" x14ac:dyDescent="0.25">
      <c r="B19" s="53" t="s">
        <v>228</v>
      </c>
      <c r="C19" s="31"/>
      <c r="D19" s="31"/>
      <c r="E19" s="31"/>
      <c r="F19" s="10"/>
      <c r="G19" s="79" t="s">
        <v>229</v>
      </c>
      <c r="H19" s="31"/>
      <c r="I19" s="31"/>
      <c r="J19" s="31"/>
      <c r="K19" s="10"/>
    </row>
    <row r="20" spans="2:11" x14ac:dyDescent="0.25">
      <c r="B20" s="54" t="s">
        <v>151</v>
      </c>
      <c r="C20" s="33"/>
      <c r="D20" s="33"/>
      <c r="E20" s="33"/>
      <c r="F20" s="34"/>
      <c r="G20" s="80" t="s">
        <v>238</v>
      </c>
      <c r="H20" s="33"/>
      <c r="I20" s="33"/>
      <c r="J20" s="33"/>
      <c r="K20" s="34"/>
    </row>
    <row r="21" spans="2:11" x14ac:dyDescent="0.25">
      <c r="B21" s="58" t="s">
        <v>158</v>
      </c>
      <c r="C21" s="75"/>
      <c r="D21" s="75"/>
      <c r="E21" s="75"/>
      <c r="F21" s="55"/>
      <c r="G21" s="81" t="s">
        <v>158</v>
      </c>
      <c r="H21" s="59"/>
      <c r="I21" s="59"/>
      <c r="J21" s="59"/>
      <c r="K21" s="76"/>
    </row>
    <row r="22" spans="2:11" ht="15.75" x14ac:dyDescent="0.25">
      <c r="B22" s="57" t="s">
        <v>230</v>
      </c>
      <c r="C22" s="35"/>
      <c r="D22" s="35"/>
      <c r="E22" s="35"/>
      <c r="F22" s="36"/>
      <c r="G22" s="81" t="s">
        <v>211</v>
      </c>
      <c r="H22" s="59"/>
      <c r="I22" s="59"/>
      <c r="J22" s="59"/>
      <c r="K22" s="76"/>
    </row>
    <row r="23" spans="2:11" x14ac:dyDescent="0.25">
      <c r="B23" s="43" t="s">
        <v>237</v>
      </c>
      <c r="C23" s="33"/>
      <c r="D23" s="33"/>
      <c r="E23" s="33"/>
      <c r="F23" s="34"/>
      <c r="G23" s="81" t="s">
        <v>231</v>
      </c>
      <c r="H23" s="59"/>
      <c r="I23" s="59"/>
      <c r="J23" s="59"/>
      <c r="K23" s="76"/>
    </row>
    <row r="24" spans="2:11" x14ac:dyDescent="0.25">
      <c r="B24" s="77" t="s">
        <v>152</v>
      </c>
      <c r="C24" s="78"/>
      <c r="D24" s="78"/>
      <c r="E24" s="78"/>
      <c r="F24" s="76"/>
      <c r="G24" s="82" t="s">
        <v>240</v>
      </c>
      <c r="H24" s="33"/>
      <c r="I24" s="33"/>
      <c r="J24" s="33"/>
      <c r="K24" s="34"/>
    </row>
    <row r="25" spans="2:11" x14ac:dyDescent="0.25">
      <c r="B25" s="108" t="s">
        <v>161</v>
      </c>
      <c r="C25" s="78"/>
      <c r="D25" s="78"/>
      <c r="E25" s="78"/>
      <c r="F25" s="76"/>
      <c r="G25" s="81" t="s">
        <v>212</v>
      </c>
      <c r="H25" s="78"/>
      <c r="I25" s="78"/>
      <c r="J25" s="78"/>
      <c r="K25" s="76"/>
    </row>
    <row r="26" spans="2:11" x14ac:dyDescent="0.25">
      <c r="B26" s="109" t="s">
        <v>162</v>
      </c>
      <c r="C26" s="78"/>
      <c r="D26" s="78"/>
      <c r="E26" s="78"/>
      <c r="F26" s="76"/>
      <c r="G26" s="94" t="s">
        <v>155</v>
      </c>
      <c r="H26" s="68"/>
      <c r="I26" s="68"/>
      <c r="J26" s="68"/>
      <c r="K26" s="69"/>
    </row>
    <row r="27" spans="2:11" x14ac:dyDescent="0.25">
      <c r="B27" s="109" t="s">
        <v>163</v>
      </c>
      <c r="C27" s="78"/>
      <c r="D27" s="78"/>
      <c r="E27" s="78"/>
      <c r="F27" s="76"/>
      <c r="G27" s="83" t="s">
        <v>239</v>
      </c>
      <c r="H27" s="59"/>
      <c r="I27" s="59"/>
      <c r="J27" s="59"/>
      <c r="K27" s="85"/>
    </row>
    <row r="28" spans="2:11" x14ac:dyDescent="0.25">
      <c r="B28" s="110" t="s">
        <v>164</v>
      </c>
      <c r="C28" s="35"/>
      <c r="D28" s="35"/>
      <c r="E28" s="35"/>
      <c r="F28" s="36"/>
      <c r="G28" s="84" t="s">
        <v>156</v>
      </c>
      <c r="H28" s="35"/>
      <c r="I28" s="35"/>
      <c r="J28" s="35"/>
      <c r="K28" s="36"/>
    </row>
    <row r="29" spans="2:11" x14ac:dyDescent="0.25">
      <c r="B29" s="60" t="s">
        <v>153</v>
      </c>
      <c r="C29" s="33"/>
      <c r="D29" s="33"/>
      <c r="E29" s="33"/>
      <c r="F29" s="34"/>
    </row>
    <row r="30" spans="2:11" x14ac:dyDescent="0.25">
      <c r="B30" s="56" t="s">
        <v>154</v>
      </c>
      <c r="C30" s="35"/>
      <c r="D30" s="35"/>
      <c r="E30" s="35"/>
      <c r="F30" s="36"/>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3264-3574-4001-9F56-A7692E785631}">
  <sheetPr>
    <tabColor rgb="FFFF0000"/>
  </sheetPr>
  <dimension ref="A1:Q30"/>
  <sheetViews>
    <sheetView zoomScale="145" zoomScaleNormal="145" workbookViewId="0"/>
  </sheetViews>
  <sheetFormatPr defaultColWidth="8.85546875" defaultRowHeight="15" x14ac:dyDescent="0.25"/>
  <cols>
    <col min="1" max="1" width="3.140625" customWidth="1"/>
    <col min="2" max="2" width="11.28515625" customWidth="1"/>
    <col min="3" max="5" width="9.42578125" customWidth="1"/>
    <col min="6" max="6" width="8.42578125" customWidth="1"/>
    <col min="7" max="7" width="9.42578125" customWidth="1"/>
    <col min="8" max="8" width="11.28515625" customWidth="1"/>
    <col min="9" max="9" width="8.42578125" customWidth="1"/>
    <col min="10" max="10" width="0.42578125" customWidth="1"/>
    <col min="11" max="11" width="25.85546875" customWidth="1"/>
    <col min="12" max="12" width="3.42578125" customWidth="1"/>
    <col min="13" max="16" width="13.42578125" customWidth="1"/>
    <col min="17" max="17" width="12.42578125" bestFit="1" customWidth="1"/>
    <col min="18" max="18" width="9.140625" customWidth="1"/>
    <col min="20" max="20" width="9.140625" customWidth="1"/>
  </cols>
  <sheetData>
    <row r="1" spans="1:17" ht="4.5" customHeight="1" x14ac:dyDescent="0.25">
      <c r="Q1" s="7" t="s">
        <v>67</v>
      </c>
    </row>
    <row r="2" spans="1:17" x14ac:dyDescent="0.25">
      <c r="A2" s="7" t="s">
        <v>159</v>
      </c>
      <c r="B2" s="121" t="s">
        <v>204</v>
      </c>
      <c r="C2" s="19"/>
      <c r="D2" s="19"/>
      <c r="E2" s="19"/>
      <c r="F2" s="19"/>
      <c r="G2" s="19"/>
      <c r="H2" s="19"/>
      <c r="I2" s="19"/>
      <c r="J2" s="19"/>
      <c r="K2" s="12"/>
      <c r="Q2" t="str" cm="1">
        <f t="array" aca="1" ref="Q2" ca="1">REPLACE(CELL("filename",A1),1,SEARCH("]",CELL("filename",A1)),"")</f>
        <v>Ch12(10-12an)</v>
      </c>
    </row>
    <row r="3" spans="1:17" x14ac:dyDescent="0.25">
      <c r="A3" s="7" t="s">
        <v>165</v>
      </c>
      <c r="B3" s="122" t="s">
        <v>209</v>
      </c>
      <c r="C3" s="25"/>
      <c r="D3" s="25"/>
      <c r="E3" s="25"/>
      <c r="F3" s="25"/>
      <c r="G3" s="25"/>
      <c r="H3" s="25"/>
      <c r="I3" s="25"/>
      <c r="J3" s="25"/>
      <c r="K3" s="14"/>
    </row>
    <row r="4" spans="1:17" x14ac:dyDescent="0.25">
      <c r="A4" s="7"/>
      <c r="B4" s="122" t="s">
        <v>205</v>
      </c>
      <c r="C4" s="25"/>
      <c r="D4" s="25"/>
      <c r="E4" s="25"/>
      <c r="F4" s="25"/>
      <c r="G4" s="25"/>
      <c r="H4" s="25"/>
      <c r="I4" s="25"/>
      <c r="J4" s="25"/>
      <c r="K4" s="14"/>
    </row>
    <row r="5" spans="1:17" x14ac:dyDescent="0.25">
      <c r="A5" s="7"/>
      <c r="B5" s="122" t="s">
        <v>492</v>
      </c>
      <c r="C5" s="25"/>
      <c r="D5" s="25"/>
      <c r="E5" s="25"/>
      <c r="F5" s="25"/>
      <c r="G5" s="25"/>
      <c r="H5" s="25"/>
      <c r="I5" s="25"/>
      <c r="J5" s="25"/>
      <c r="K5" s="14"/>
    </row>
    <row r="6" spans="1:17" x14ac:dyDescent="0.25">
      <c r="A6" s="7"/>
      <c r="B6" s="15" t="s">
        <v>210</v>
      </c>
      <c r="C6" s="21"/>
      <c r="D6" s="21"/>
      <c r="E6" s="21"/>
      <c r="F6" s="21"/>
      <c r="G6" s="21"/>
      <c r="H6" s="21"/>
      <c r="I6" s="21"/>
      <c r="J6" s="21"/>
      <c r="K6" s="16"/>
    </row>
    <row r="7" spans="1:17" ht="4.5" customHeight="1" x14ac:dyDescent="0.25">
      <c r="A7" s="7"/>
    </row>
    <row r="8" spans="1:17" x14ac:dyDescent="0.25">
      <c r="A8" s="7"/>
      <c r="H8" s="7" t="str">
        <f>" Formula #1 in cell "&amp;ADDRESS(ROW(H12),COLUMN(H12),4)&amp;":"</f>
        <v xml:space="preserve"> Formula #1 in cell H12:</v>
      </c>
    </row>
    <row r="9" spans="1:17" x14ac:dyDescent="0.25">
      <c r="A9" s="7"/>
      <c r="B9" s="7"/>
      <c r="C9" s="7" t="s">
        <v>149</v>
      </c>
      <c r="H9" t="str">
        <f ca="1">IF(_xlfn.ISFORMULA(H12)," "&amp;_xlfn.FORMULATEXT(H12),"")</f>
        <v xml:space="preserve"> =SUM(LARGE(C12:G12,{1,2,3}))</v>
      </c>
    </row>
    <row r="10" spans="1:17" ht="4.5" customHeight="1" x14ac:dyDescent="0.25">
      <c r="A10" s="7"/>
    </row>
    <row r="11" spans="1:17" x14ac:dyDescent="0.25">
      <c r="A11" s="7"/>
      <c r="B11" s="1" t="s">
        <v>148</v>
      </c>
      <c r="C11" s="9" t="s">
        <v>139</v>
      </c>
      <c r="D11" s="9" t="s">
        <v>140</v>
      </c>
      <c r="E11" s="9" t="s">
        <v>141</v>
      </c>
      <c r="F11" s="9" t="s">
        <v>142</v>
      </c>
      <c r="G11" s="1" t="s">
        <v>143</v>
      </c>
      <c r="H11" s="1" t="s">
        <v>173</v>
      </c>
      <c r="I11" s="1" t="s">
        <v>150</v>
      </c>
      <c r="K11" s="7" t="str">
        <f>" Formula #2 in cell "&amp;ADDRESS(ROW(I12),COLUMN(I12),4)&amp;":"</f>
        <v xml:space="preserve"> Formula #2 in cell I12:</v>
      </c>
    </row>
    <row r="12" spans="1:17" x14ac:dyDescent="0.25">
      <c r="A12" s="7"/>
      <c r="B12" s="48" t="s">
        <v>144</v>
      </c>
      <c r="C12" s="72">
        <v>0</v>
      </c>
      <c r="D12" s="73">
        <v>86.87</v>
      </c>
      <c r="E12" s="74">
        <v>92.4</v>
      </c>
      <c r="F12" s="72">
        <v>80.89</v>
      </c>
      <c r="G12" s="73">
        <v>85.09</v>
      </c>
      <c r="H12" s="23" cm="1">
        <f t="array" ref="H12">SUM(LARGE(C12:G12,{1,2,3}))</f>
        <v>264.36</v>
      </c>
      <c r="I12" s="23" cm="1">
        <f t="array" ref="I12:I17">_xlfn.RANK.EQ(H12:H17,H12:H17)</f>
        <v>2</v>
      </c>
      <c r="K12" t="str">
        <f ca="1">IF(_xlfn.ISFORMULA(I12),_xlfn.FORMULATEXT(I12),"")</f>
        <v>=RANK.EQ(H12:H17,H12:H17)</v>
      </c>
    </row>
    <row r="13" spans="1:17" x14ac:dyDescent="0.25">
      <c r="A13" s="7"/>
      <c r="B13" s="48" t="s">
        <v>157</v>
      </c>
      <c r="C13" s="72">
        <v>72.09</v>
      </c>
      <c r="D13" s="73">
        <v>108.27</v>
      </c>
      <c r="E13" s="74">
        <v>73.7</v>
      </c>
      <c r="F13" s="72">
        <v>93.34</v>
      </c>
      <c r="G13" s="73">
        <v>0</v>
      </c>
      <c r="H13" s="23" cm="1">
        <f t="array" ref="H13">SUM(LARGE(C13:G13,{1,2,3}))</f>
        <v>275.31</v>
      </c>
      <c r="I13" s="23">
        <v>1</v>
      </c>
    </row>
    <row r="14" spans="1:17" x14ac:dyDescent="0.25">
      <c r="A14" s="7"/>
      <c r="B14" s="48" t="s">
        <v>92</v>
      </c>
      <c r="C14" s="72">
        <v>55.26</v>
      </c>
      <c r="D14" s="73">
        <v>85.96</v>
      </c>
      <c r="E14" s="74">
        <v>89.82</v>
      </c>
      <c r="F14" s="72">
        <v>34.85</v>
      </c>
      <c r="G14" s="73">
        <v>31.66</v>
      </c>
      <c r="H14" s="23" cm="1">
        <f t="array" ref="H14">SUM(LARGE(C14:G14,{1,2,3}))</f>
        <v>231.03999999999996</v>
      </c>
      <c r="I14" s="23">
        <v>5</v>
      </c>
    </row>
    <row r="15" spans="1:17" x14ac:dyDescent="0.25">
      <c r="A15" s="7"/>
      <c r="B15" s="48" t="s">
        <v>145</v>
      </c>
      <c r="C15" s="72">
        <v>88.21</v>
      </c>
      <c r="D15" s="73">
        <v>62.77</v>
      </c>
      <c r="E15" s="74">
        <v>99.25</v>
      </c>
      <c r="F15" s="72">
        <v>6.82</v>
      </c>
      <c r="G15" s="73">
        <v>43.69</v>
      </c>
      <c r="H15" s="23" cm="1">
        <f t="array" ref="H15">SUM(LARGE(C15:G15,{1,2,3}))</f>
        <v>250.23</v>
      </c>
      <c r="I15" s="23">
        <v>4</v>
      </c>
    </row>
    <row r="16" spans="1:17" x14ac:dyDescent="0.25">
      <c r="A16" s="7"/>
      <c r="B16" s="48" t="s">
        <v>146</v>
      </c>
      <c r="C16" s="72">
        <v>19.5</v>
      </c>
      <c r="D16" s="73">
        <v>20.13</v>
      </c>
      <c r="E16" s="74">
        <v>60.34</v>
      </c>
      <c r="F16" s="72">
        <v>37.19</v>
      </c>
      <c r="G16" s="73">
        <v>36.49</v>
      </c>
      <c r="H16" s="23" cm="1">
        <f t="array" ref="H16">SUM(LARGE(C16:G16,{1,2,3}))</f>
        <v>134.02000000000001</v>
      </c>
      <c r="I16" s="23">
        <v>6</v>
      </c>
    </row>
    <row r="17" spans="2:11" x14ac:dyDescent="0.25">
      <c r="B17" s="48" t="s">
        <v>147</v>
      </c>
      <c r="C17" s="72">
        <v>78.3</v>
      </c>
      <c r="D17" s="73">
        <v>47.64</v>
      </c>
      <c r="E17" s="74">
        <v>104.85</v>
      </c>
      <c r="F17" s="72">
        <v>68.31</v>
      </c>
      <c r="G17" s="73">
        <v>13.35</v>
      </c>
      <c r="H17" s="23" cm="1">
        <f t="array" ref="H17">SUM(LARGE(C17:G17,{1,2,3}))</f>
        <v>251.45999999999998</v>
      </c>
      <c r="I17" s="23">
        <v>3</v>
      </c>
    </row>
    <row r="18" spans="2:11" ht="4.5" customHeight="1" x14ac:dyDescent="0.25"/>
    <row r="19" spans="2:11" x14ac:dyDescent="0.25">
      <c r="B19" s="53" t="s">
        <v>228</v>
      </c>
      <c r="C19" s="31"/>
      <c r="D19" s="31"/>
      <c r="E19" s="31"/>
      <c r="F19" s="10"/>
      <c r="G19" s="79" t="s">
        <v>229</v>
      </c>
      <c r="H19" s="31"/>
      <c r="I19" s="31"/>
      <c r="J19" s="31"/>
      <c r="K19" s="10"/>
    </row>
    <row r="20" spans="2:11" x14ac:dyDescent="0.25">
      <c r="B20" s="54" t="s">
        <v>151</v>
      </c>
      <c r="C20" s="33"/>
      <c r="D20" s="33"/>
      <c r="E20" s="33"/>
      <c r="F20" s="34"/>
      <c r="G20" s="80" t="s">
        <v>238</v>
      </c>
      <c r="H20" s="33"/>
      <c r="I20" s="33"/>
      <c r="J20" s="33"/>
      <c r="K20" s="34"/>
    </row>
    <row r="21" spans="2:11" x14ac:dyDescent="0.25">
      <c r="B21" s="58" t="s">
        <v>158</v>
      </c>
      <c r="C21" s="75"/>
      <c r="D21" s="75"/>
      <c r="E21" s="75"/>
      <c r="F21" s="55"/>
      <c r="G21" s="81" t="s">
        <v>158</v>
      </c>
      <c r="H21" s="59"/>
      <c r="I21" s="59"/>
      <c r="J21" s="59"/>
      <c r="K21" s="76"/>
    </row>
    <row r="22" spans="2:11" ht="15.75" x14ac:dyDescent="0.25">
      <c r="B22" s="57" t="s">
        <v>230</v>
      </c>
      <c r="C22" s="35"/>
      <c r="D22" s="35"/>
      <c r="E22" s="35"/>
      <c r="F22" s="36"/>
      <c r="G22" s="81" t="s">
        <v>211</v>
      </c>
      <c r="H22" s="59"/>
      <c r="I22" s="59"/>
      <c r="J22" s="59"/>
      <c r="K22" s="76"/>
    </row>
    <row r="23" spans="2:11" x14ac:dyDescent="0.25">
      <c r="B23" s="43" t="s">
        <v>237</v>
      </c>
      <c r="C23" s="33"/>
      <c r="D23" s="33"/>
      <c r="E23" s="33"/>
      <c r="F23" s="34"/>
      <c r="G23" s="81" t="s">
        <v>231</v>
      </c>
      <c r="H23" s="59"/>
      <c r="I23" s="59"/>
      <c r="J23" s="59"/>
      <c r="K23" s="76"/>
    </row>
    <row r="24" spans="2:11" x14ac:dyDescent="0.25">
      <c r="B24" s="77" t="s">
        <v>152</v>
      </c>
      <c r="C24" s="78"/>
      <c r="D24" s="78"/>
      <c r="E24" s="78"/>
      <c r="F24" s="76"/>
      <c r="G24" s="82" t="s">
        <v>240</v>
      </c>
      <c r="H24" s="33"/>
      <c r="I24" s="33"/>
      <c r="J24" s="33"/>
      <c r="K24" s="34"/>
    </row>
    <row r="25" spans="2:11" x14ac:dyDescent="0.25">
      <c r="B25" s="108" t="s">
        <v>161</v>
      </c>
      <c r="C25" s="78"/>
      <c r="D25" s="78"/>
      <c r="E25" s="78"/>
      <c r="F25" s="76"/>
      <c r="G25" s="81" t="s">
        <v>212</v>
      </c>
      <c r="H25" s="78"/>
      <c r="I25" s="78"/>
      <c r="J25" s="78"/>
      <c r="K25" s="76"/>
    </row>
    <row r="26" spans="2:11" x14ac:dyDescent="0.25">
      <c r="B26" s="109" t="s">
        <v>162</v>
      </c>
      <c r="C26" s="78"/>
      <c r="D26" s="78"/>
      <c r="E26" s="78"/>
      <c r="F26" s="76"/>
      <c r="G26" s="94" t="s">
        <v>155</v>
      </c>
      <c r="H26" s="68"/>
      <c r="I26" s="68"/>
      <c r="J26" s="68"/>
      <c r="K26" s="69"/>
    </row>
    <row r="27" spans="2:11" x14ac:dyDescent="0.25">
      <c r="B27" s="109" t="s">
        <v>163</v>
      </c>
      <c r="C27" s="78"/>
      <c r="D27" s="78"/>
      <c r="E27" s="78"/>
      <c r="F27" s="76"/>
      <c r="G27" s="83" t="s">
        <v>239</v>
      </c>
      <c r="H27" s="59"/>
      <c r="I27" s="59"/>
      <c r="J27" s="59"/>
      <c r="K27" s="85"/>
    </row>
    <row r="28" spans="2:11" x14ac:dyDescent="0.25">
      <c r="B28" s="110" t="s">
        <v>164</v>
      </c>
      <c r="C28" s="35"/>
      <c r="D28" s="35"/>
      <c r="E28" s="35"/>
      <c r="F28" s="36"/>
      <c r="G28" s="84" t="s">
        <v>156</v>
      </c>
      <c r="H28" s="35"/>
      <c r="I28" s="35"/>
      <c r="J28" s="35"/>
      <c r="K28" s="36"/>
    </row>
    <row r="29" spans="2:11" x14ac:dyDescent="0.25">
      <c r="B29" s="60" t="s">
        <v>153</v>
      </c>
      <c r="C29" s="33"/>
      <c r="D29" s="33"/>
      <c r="E29" s="33"/>
      <c r="F29" s="34"/>
    </row>
    <row r="30" spans="2:11" x14ac:dyDescent="0.25">
      <c r="B30" s="56" t="s">
        <v>154</v>
      </c>
      <c r="C30" s="35"/>
      <c r="D30" s="35"/>
      <c r="E30" s="35"/>
      <c r="F30" s="36"/>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303B0-A45A-4C16-9701-A8B289006B80}">
  <sheetPr codeName="Sheet13">
    <tabColor rgb="FFFFFF00"/>
  </sheetPr>
  <dimension ref="B2:G19"/>
  <sheetViews>
    <sheetView showGridLines="0" zoomScale="130" zoomScaleNormal="130" workbookViewId="0"/>
  </sheetViews>
  <sheetFormatPr defaultColWidth="8.85546875" defaultRowHeight="15" x14ac:dyDescent="0.25"/>
  <cols>
    <col min="1" max="1" width="1.28515625" customWidth="1"/>
    <col min="2" max="2" width="29.85546875" customWidth="1"/>
    <col min="3" max="3" width="3.42578125" customWidth="1"/>
    <col min="4" max="6" width="5.85546875" customWidth="1"/>
    <col min="7" max="7" width="19.140625" customWidth="1"/>
    <col min="8" max="8" width="1.28515625" customWidth="1"/>
    <col min="9" max="15" width="13.42578125" customWidth="1"/>
    <col min="16" max="16" width="12.42578125" bestFit="1" customWidth="1"/>
    <col min="17" max="17" width="9.140625" customWidth="1"/>
    <col min="19" max="19" width="9.140625" customWidth="1"/>
  </cols>
  <sheetData>
    <row r="2" spans="2:6" ht="4.5" customHeight="1" x14ac:dyDescent="0.25"/>
    <row r="3" spans="2:6" x14ac:dyDescent="0.25">
      <c r="B3" s="89" t="s">
        <v>172</v>
      </c>
    </row>
    <row r="4" spans="2:6" x14ac:dyDescent="0.25">
      <c r="B4" s="5" t="s">
        <v>166</v>
      </c>
      <c r="C4" s="5"/>
    </row>
    <row r="5" spans="2:6" x14ac:dyDescent="0.25">
      <c r="B5" s="5" t="s">
        <v>167</v>
      </c>
      <c r="C5" s="5"/>
    </row>
    <row r="6" spans="2:6" x14ac:dyDescent="0.25">
      <c r="B6" s="5" t="s">
        <v>168</v>
      </c>
      <c r="C6" s="5"/>
    </row>
    <row r="7" spans="2:6" ht="4.5" customHeight="1" x14ac:dyDescent="0.25"/>
    <row r="8" spans="2:6" x14ac:dyDescent="0.25">
      <c r="B8" s="41" t="s">
        <v>169</v>
      </c>
      <c r="D8" s="2" cm="1">
        <f t="array" ref="D8:F8">{1,2,3}</f>
        <v>1</v>
      </c>
      <c r="E8" s="2">
        <v>2</v>
      </c>
      <c r="F8" s="2">
        <v>3</v>
      </c>
    </row>
    <row r="9" spans="2:6" x14ac:dyDescent="0.25">
      <c r="B9" s="88" t="str">
        <f ca="1">ADDRESS(ROW(D8),COLUMN(D8),4)&amp;": "&amp;_xlfn.FORMULATEXT(D8)</f>
        <v>D8: ={1,2,3}</v>
      </c>
    </row>
    <row r="10" spans="2:6" x14ac:dyDescent="0.25">
      <c r="B10" s="41" t="s">
        <v>170</v>
      </c>
      <c r="D10" s="2" cm="1">
        <f t="array" ref="D10:D12">{1;2;3}</f>
        <v>1</v>
      </c>
    </row>
    <row r="11" spans="2:6" x14ac:dyDescent="0.25">
      <c r="B11" s="88" t="str">
        <f ca="1">ADDRESS(ROW(D10),COLUMN(D10),4)&amp;": "&amp;_xlfn.FORMULATEXT(D10)</f>
        <v>D10: ={1;2;3}</v>
      </c>
      <c r="D11" s="2">
        <v>2</v>
      </c>
    </row>
    <row r="12" spans="2:6" x14ac:dyDescent="0.25">
      <c r="D12" s="2">
        <v>3</v>
      </c>
    </row>
    <row r="13" spans="2:6" ht="4.5" customHeight="1" x14ac:dyDescent="0.25"/>
    <row r="14" spans="2:6" x14ac:dyDescent="0.25">
      <c r="B14" s="41" t="s">
        <v>171</v>
      </c>
      <c r="D14" s="2" cm="1">
        <f t="array" ref="D14:E16">{1,"Jan";2,"Feb";3,"Mar"}</f>
        <v>1</v>
      </c>
      <c r="E14" s="2" t="str">
        <v>Jan</v>
      </c>
    </row>
    <row r="15" spans="2:6" x14ac:dyDescent="0.25">
      <c r="B15" s="88" t="str">
        <f ca="1">ADDRESS(ROW(D14),COLUMN(D14),4)&amp;": "&amp;_xlfn.FORMULATEXT(D14)</f>
        <v>D14: ={1,"Jan";2,"Feb";3,"Mar"}</v>
      </c>
      <c r="D15" s="2">
        <v>2</v>
      </c>
      <c r="E15" s="2" t="str">
        <v>Feb</v>
      </c>
    </row>
    <row r="16" spans="2:6" x14ac:dyDescent="0.25">
      <c r="D16" s="2">
        <v>3</v>
      </c>
      <c r="E16" s="2" t="str">
        <v>Mar</v>
      </c>
    </row>
    <row r="17" spans="2:7" ht="4.5" customHeight="1" x14ac:dyDescent="0.25"/>
    <row r="18" spans="2:7" x14ac:dyDescent="0.25">
      <c r="B18" s="90" t="s">
        <v>493</v>
      </c>
      <c r="C18" s="91"/>
      <c r="D18" s="92"/>
      <c r="E18" s="92"/>
      <c r="F18" s="92"/>
      <c r="G18" s="93"/>
    </row>
    <row r="19" spans="2:7" ht="6" customHeight="1"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3D47-4155-4EE9-B6E6-1A88F03327CB}">
  <sheetPr codeName="Sheet14">
    <tabColor rgb="FF0000FF"/>
  </sheetPr>
  <dimension ref="A1:F15"/>
  <sheetViews>
    <sheetView zoomScale="175" zoomScaleNormal="175" workbookViewId="0"/>
  </sheetViews>
  <sheetFormatPr defaultColWidth="8.85546875" defaultRowHeight="15" x14ac:dyDescent="0.25"/>
  <cols>
    <col min="1" max="1" width="3" customWidth="1"/>
    <col min="2" max="2" width="13.42578125" customWidth="1"/>
    <col min="3" max="3" width="15.42578125" customWidth="1"/>
    <col min="4" max="4" width="13.42578125" customWidth="1"/>
    <col min="5" max="5" width="7.42578125" customWidth="1"/>
    <col min="6" max="6" width="41.42578125" customWidth="1"/>
    <col min="7" max="7" width="6.7109375" bestFit="1" customWidth="1"/>
    <col min="8" max="8" width="6.28515625" bestFit="1" customWidth="1"/>
    <col min="9" max="13" width="13.42578125" customWidth="1"/>
    <col min="14" max="14" width="12.42578125" bestFit="1" customWidth="1"/>
    <col min="15" max="15" width="9.140625" customWidth="1"/>
    <col min="17" max="17" width="9.140625" customWidth="1"/>
  </cols>
  <sheetData>
    <row r="1" spans="1:6" ht="5.25" customHeight="1" x14ac:dyDescent="0.25"/>
    <row r="2" spans="1:6" x14ac:dyDescent="0.25">
      <c r="A2" s="7" t="s">
        <v>159</v>
      </c>
      <c r="B2" s="121" t="s">
        <v>206</v>
      </c>
      <c r="C2" s="19"/>
      <c r="D2" s="19"/>
      <c r="E2" s="19"/>
      <c r="F2" s="12"/>
    </row>
    <row r="3" spans="1:6" x14ac:dyDescent="0.25">
      <c r="A3" s="7" t="s">
        <v>174</v>
      </c>
      <c r="B3" s="122" t="s">
        <v>302</v>
      </c>
      <c r="C3" s="25"/>
      <c r="D3" s="25"/>
      <c r="E3" s="25"/>
      <c r="F3" s="14"/>
    </row>
    <row r="4" spans="1:6" x14ac:dyDescent="0.25">
      <c r="A4" s="7"/>
      <c r="B4" s="132" t="s">
        <v>208</v>
      </c>
      <c r="C4" s="21"/>
      <c r="D4" s="21"/>
      <c r="E4" s="21"/>
      <c r="F4" s="16"/>
    </row>
    <row r="5" spans="1:6" ht="5.25" customHeight="1" x14ac:dyDescent="0.25"/>
    <row r="6" spans="1:6" x14ac:dyDescent="0.25">
      <c r="B6" s="7" t="s">
        <v>179</v>
      </c>
    </row>
    <row r="7" spans="1:6" ht="5.25" customHeight="1" x14ac:dyDescent="0.25"/>
    <row r="8" spans="1:6" x14ac:dyDescent="0.25">
      <c r="B8" s="95" t="s">
        <v>10</v>
      </c>
      <c r="C8" s="95" t="s">
        <v>175</v>
      </c>
      <c r="D8" s="95" t="s">
        <v>180</v>
      </c>
      <c r="F8" s="7" t="str">
        <f>" Formula in cell "&amp;ADDRESS(ROW(D9),COLUMN(D9),4)&amp;":"</f>
        <v xml:space="preserve"> Formula in cell D9:</v>
      </c>
    </row>
    <row r="9" spans="1:6" x14ac:dyDescent="0.25">
      <c r="B9" s="2" t="s">
        <v>11</v>
      </c>
      <c r="C9" s="2">
        <v>144</v>
      </c>
      <c r="D9" s="23"/>
      <c r="F9" t="str">
        <f ca="1">IF(_xlfn.ISFORMULA(D9)," "&amp;_xlfn.FORMULATEXT(D9),"")</f>
        <v/>
      </c>
    </row>
    <row r="10" spans="1:6" ht="5.25" customHeight="1" x14ac:dyDescent="0.25"/>
    <row r="11" spans="1:6" x14ac:dyDescent="0.25">
      <c r="B11" s="95" t="s">
        <v>10</v>
      </c>
      <c r="C11" s="95" t="s">
        <v>178</v>
      </c>
      <c r="D11" s="95" t="s">
        <v>180</v>
      </c>
      <c r="E11" s="95" t="s">
        <v>181</v>
      </c>
      <c r="F11" s="7" t="s">
        <v>182</v>
      </c>
    </row>
    <row r="12" spans="1:6" x14ac:dyDescent="0.25">
      <c r="B12" s="2" t="s">
        <v>32</v>
      </c>
      <c r="C12" s="2">
        <v>25</v>
      </c>
      <c r="D12" s="2">
        <v>24.95</v>
      </c>
      <c r="E12" s="2">
        <v>13.47</v>
      </c>
    </row>
    <row r="13" spans="1:6" x14ac:dyDescent="0.25">
      <c r="B13" s="2" t="s">
        <v>12</v>
      </c>
      <c r="C13" s="2">
        <v>22</v>
      </c>
      <c r="D13" s="2">
        <v>26.95</v>
      </c>
      <c r="E13" s="2">
        <v>12.67</v>
      </c>
    </row>
    <row r="14" spans="1:6" x14ac:dyDescent="0.25">
      <c r="B14" s="2" t="s">
        <v>11</v>
      </c>
      <c r="C14" s="2">
        <v>20</v>
      </c>
      <c r="D14" s="2">
        <v>43.95</v>
      </c>
      <c r="E14" s="2">
        <v>21.54</v>
      </c>
    </row>
    <row r="15" spans="1:6" x14ac:dyDescent="0.25">
      <c r="B15" s="2" t="s">
        <v>177</v>
      </c>
      <c r="C15" s="2">
        <v>30</v>
      </c>
      <c r="D15" s="2">
        <v>27.95</v>
      </c>
      <c r="E15" s="2">
        <v>14.81</v>
      </c>
    </row>
  </sheetData>
  <dataValidations count="1">
    <dataValidation type="list" allowBlank="1" showInputMessage="1" showErrorMessage="1" sqref="B9" xr:uid="{1CC8B03D-EBBB-46EB-8F2D-1A01F2EC151A}">
      <formula1>$B$12:$B$15</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B9C0B-0EDD-4E9B-9D8D-A9DD436CD4DF}">
  <sheetPr>
    <tabColor rgb="FFFF0000"/>
  </sheetPr>
  <dimension ref="A1:F15"/>
  <sheetViews>
    <sheetView zoomScale="175" zoomScaleNormal="175" workbookViewId="0"/>
  </sheetViews>
  <sheetFormatPr defaultColWidth="8.85546875" defaultRowHeight="15" x14ac:dyDescent="0.25"/>
  <cols>
    <col min="1" max="1" width="3" customWidth="1"/>
    <col min="2" max="2" width="13.42578125" customWidth="1"/>
    <col min="3" max="3" width="15.42578125" customWidth="1"/>
    <col min="4" max="4" width="13.42578125" customWidth="1"/>
    <col min="5" max="5" width="7.42578125" customWidth="1"/>
    <col min="6" max="6" width="41.42578125" customWidth="1"/>
    <col min="7" max="7" width="6.7109375" bestFit="1" customWidth="1"/>
    <col min="8" max="8" width="6.28515625" bestFit="1" customWidth="1"/>
    <col min="9" max="13" width="13.42578125" customWidth="1"/>
    <col min="14" max="14" width="12.42578125" bestFit="1" customWidth="1"/>
    <col min="15" max="15" width="9.140625" customWidth="1"/>
    <col min="17" max="17" width="9.140625" customWidth="1"/>
  </cols>
  <sheetData>
    <row r="1" spans="1:6" ht="5.25" customHeight="1" x14ac:dyDescent="0.25"/>
    <row r="2" spans="1:6" x14ac:dyDescent="0.25">
      <c r="A2" s="7" t="s">
        <v>159</v>
      </c>
      <c r="B2" s="121" t="s">
        <v>206</v>
      </c>
      <c r="C2" s="19"/>
      <c r="D2" s="19"/>
      <c r="E2" s="19"/>
      <c r="F2" s="12"/>
    </row>
    <row r="3" spans="1:6" x14ac:dyDescent="0.25">
      <c r="A3" s="7" t="s">
        <v>174</v>
      </c>
      <c r="B3" s="122" t="s">
        <v>302</v>
      </c>
      <c r="C3" s="25"/>
      <c r="D3" s="25"/>
      <c r="E3" s="25"/>
      <c r="F3" s="14"/>
    </row>
    <row r="4" spans="1:6" x14ac:dyDescent="0.25">
      <c r="A4" s="7"/>
      <c r="B4" s="132" t="s">
        <v>208</v>
      </c>
      <c r="C4" s="21"/>
      <c r="D4" s="21"/>
      <c r="E4" s="21"/>
      <c r="F4" s="16"/>
    </row>
    <row r="5" spans="1:6" ht="5.25" customHeight="1" x14ac:dyDescent="0.25"/>
    <row r="6" spans="1:6" x14ac:dyDescent="0.25">
      <c r="B6" s="7" t="s">
        <v>179</v>
      </c>
    </row>
    <row r="7" spans="1:6" ht="5.25" customHeight="1" x14ac:dyDescent="0.25"/>
    <row r="8" spans="1:6" x14ac:dyDescent="0.25">
      <c r="B8" s="95" t="s">
        <v>10</v>
      </c>
      <c r="C8" s="95" t="s">
        <v>175</v>
      </c>
      <c r="D8" s="95" t="s">
        <v>180</v>
      </c>
      <c r="F8" s="7" t="str">
        <f>" Formula in cell "&amp;ADDRESS(ROW(D9),COLUMN(D9),4)&amp;":"</f>
        <v xml:space="preserve"> Formula in cell D9:</v>
      </c>
    </row>
    <row r="9" spans="1:6" x14ac:dyDescent="0.25">
      <c r="B9" s="2" t="s">
        <v>11</v>
      </c>
      <c r="C9" s="2">
        <v>144</v>
      </c>
      <c r="D9" s="23">
        <f>_xlfn.XLOOKUP(B9,B12:B15,D12:D15,"Not Found")</f>
        <v>43.95</v>
      </c>
      <c r="F9" t="str">
        <f ca="1">IF(_xlfn.ISFORMULA(D9)," "&amp;_xlfn.FORMULATEXT(D9),"")</f>
        <v xml:space="preserve"> =XLOOKUP(B9,B12:B15,D12:D15,"Not Found")</v>
      </c>
    </row>
    <row r="10" spans="1:6" ht="5.25" customHeight="1" x14ac:dyDescent="0.25"/>
    <row r="11" spans="1:6" x14ac:dyDescent="0.25">
      <c r="B11" s="95" t="s">
        <v>10</v>
      </c>
      <c r="C11" s="95" t="s">
        <v>178</v>
      </c>
      <c r="D11" s="95" t="s">
        <v>180</v>
      </c>
      <c r="E11" s="95" t="s">
        <v>181</v>
      </c>
      <c r="F11" s="7" t="s">
        <v>182</v>
      </c>
    </row>
    <row r="12" spans="1:6" x14ac:dyDescent="0.25">
      <c r="B12" s="2" t="s">
        <v>32</v>
      </c>
      <c r="C12" s="2">
        <v>25</v>
      </c>
      <c r="D12" s="2">
        <v>24.95</v>
      </c>
      <c r="E12" s="2">
        <v>13.47</v>
      </c>
    </row>
    <row r="13" spans="1:6" x14ac:dyDescent="0.25">
      <c r="B13" s="2" t="s">
        <v>12</v>
      </c>
      <c r="C13" s="2">
        <v>22</v>
      </c>
      <c r="D13" s="2">
        <v>26.95</v>
      </c>
      <c r="E13" s="2">
        <v>12.67</v>
      </c>
    </row>
    <row r="14" spans="1:6" x14ac:dyDescent="0.25">
      <c r="B14" s="2" t="s">
        <v>11</v>
      </c>
      <c r="C14" s="2">
        <v>20</v>
      </c>
      <c r="D14" s="2">
        <v>43.95</v>
      </c>
      <c r="E14" s="2">
        <v>21.54</v>
      </c>
    </row>
    <row r="15" spans="1:6" x14ac:dyDescent="0.25">
      <c r="B15" s="2" t="s">
        <v>177</v>
      </c>
      <c r="C15" s="2">
        <v>30</v>
      </c>
      <c r="D15" s="2">
        <v>27.95</v>
      </c>
      <c r="E15" s="2">
        <v>14.81</v>
      </c>
    </row>
  </sheetData>
  <dataValidations count="1">
    <dataValidation type="list" allowBlank="1" showInputMessage="1" showErrorMessage="1" sqref="B9" xr:uid="{6FC839A7-FCAA-4CDF-926A-AE46E8D7B241}">
      <formula1>$B$12:$B$15</formula1>
    </dataValidation>
  </dataValidation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6375-97AD-4E77-A713-7D49AE91F02E}">
  <sheetPr codeName="Sheet15">
    <tabColor rgb="FF0000FF"/>
  </sheetPr>
  <dimension ref="A1:J23"/>
  <sheetViews>
    <sheetView zoomScale="145" zoomScaleNormal="145" workbookViewId="0"/>
  </sheetViews>
  <sheetFormatPr defaultColWidth="8.85546875" defaultRowHeight="15" x14ac:dyDescent="0.25"/>
  <cols>
    <col min="1" max="1" width="4" customWidth="1"/>
    <col min="2" max="5" width="9.85546875" customWidth="1"/>
    <col min="6" max="6" width="1.140625" customWidth="1"/>
    <col min="7" max="7" width="14.42578125" bestFit="1" customWidth="1"/>
    <col min="8" max="8" width="13.42578125" customWidth="1"/>
    <col min="9" max="9" width="1" customWidth="1"/>
    <col min="10" max="10" width="24.42578125" customWidth="1"/>
    <col min="11" max="11" width="12.42578125" bestFit="1" customWidth="1"/>
  </cols>
  <sheetData>
    <row r="1" spans="1:10" ht="3.75" customHeight="1" x14ac:dyDescent="0.25"/>
    <row r="2" spans="1:10" x14ac:dyDescent="0.25">
      <c r="A2" s="7" t="s">
        <v>159</v>
      </c>
      <c r="B2" s="121" t="s">
        <v>303</v>
      </c>
      <c r="C2" s="19"/>
      <c r="D2" s="19"/>
      <c r="E2" s="19"/>
      <c r="F2" s="19"/>
      <c r="G2" s="19"/>
      <c r="H2" s="19"/>
      <c r="I2" s="19"/>
      <c r="J2" s="12"/>
    </row>
    <row r="3" spans="1:10" x14ac:dyDescent="0.25">
      <c r="A3" s="7" t="s">
        <v>183</v>
      </c>
      <c r="B3" s="122" t="s">
        <v>313</v>
      </c>
      <c r="C3" s="20"/>
      <c r="D3" s="20"/>
      <c r="E3" s="20"/>
      <c r="F3" s="20"/>
      <c r="G3" s="20"/>
      <c r="H3" s="20"/>
      <c r="I3" s="20"/>
      <c r="J3" s="14"/>
    </row>
    <row r="4" spans="1:10" x14ac:dyDescent="0.25">
      <c r="A4" s="7"/>
      <c r="B4" s="132" t="s">
        <v>304</v>
      </c>
      <c r="C4" s="21"/>
      <c r="D4" s="21"/>
      <c r="E4" s="21"/>
      <c r="F4" s="21"/>
      <c r="G4" s="21"/>
      <c r="H4" s="21"/>
      <c r="I4" s="21"/>
      <c r="J4" s="16"/>
    </row>
    <row r="5" spans="1:10" ht="3.75" customHeight="1" x14ac:dyDescent="0.25"/>
    <row r="6" spans="1:10" x14ac:dyDescent="0.25">
      <c r="B6" s="1" t="s">
        <v>17</v>
      </c>
      <c r="C6" s="1" t="s">
        <v>18</v>
      </c>
      <c r="D6" s="1" t="s">
        <v>19</v>
      </c>
      <c r="E6" s="1" t="s">
        <v>20</v>
      </c>
      <c r="G6" s="97" t="s">
        <v>188</v>
      </c>
      <c r="H6" s="1" t="str">
        <f>G7&amp;" Total"</f>
        <v>Feb Total</v>
      </c>
    </row>
    <row r="7" spans="1:10" x14ac:dyDescent="0.25">
      <c r="B7" s="96">
        <v>21704.52</v>
      </c>
      <c r="C7" s="96">
        <v>10672.77</v>
      </c>
      <c r="D7" s="96">
        <v>11987.75</v>
      </c>
      <c r="E7" s="96">
        <v>11654.43</v>
      </c>
      <c r="G7" s="2" t="s">
        <v>18</v>
      </c>
      <c r="H7" s="98"/>
    </row>
    <row r="8" spans="1:10" x14ac:dyDescent="0.25">
      <c r="B8" s="96">
        <v>1604.38</v>
      </c>
      <c r="C8" s="96">
        <v>21158.82</v>
      </c>
      <c r="D8" s="96">
        <v>14929.82</v>
      </c>
      <c r="E8" s="96">
        <v>18194.66</v>
      </c>
    </row>
    <row r="9" spans="1:10" x14ac:dyDescent="0.25">
      <c r="B9" s="96">
        <v>3536.33</v>
      </c>
      <c r="C9" s="96">
        <v>7226.97</v>
      </c>
      <c r="D9" s="96">
        <v>13059.04</v>
      </c>
      <c r="E9" s="96">
        <v>25213.06</v>
      </c>
      <c r="H9" s="7" t="str">
        <f>" Formula in cell "&amp;ADDRESS(ROW(H7),COLUMN(H7),4)&amp;":"</f>
        <v xml:space="preserve"> Formula in cell H7:</v>
      </c>
    </row>
    <row r="10" spans="1:10" x14ac:dyDescent="0.25">
      <c r="B10" s="96">
        <v>27354.21</v>
      </c>
      <c r="C10" s="96">
        <v>10693.79</v>
      </c>
      <c r="D10" s="96">
        <v>24935.78</v>
      </c>
      <c r="E10" s="96">
        <v>5844.56</v>
      </c>
      <c r="H10" t="str">
        <f ca="1">IF(_xlfn.ISFORMULA(H7)," "&amp;_xlfn.FORMULATEXT(H7),"")</f>
        <v/>
      </c>
    </row>
    <row r="11" spans="1:10" x14ac:dyDescent="0.25">
      <c r="B11" s="96">
        <v>22394.95</v>
      </c>
      <c r="C11" s="96">
        <v>15938.61</v>
      </c>
      <c r="D11" s="96">
        <v>19165.14</v>
      </c>
      <c r="E11" s="96">
        <v>5523.23</v>
      </c>
    </row>
    <row r="12" spans="1:10" x14ac:dyDescent="0.25">
      <c r="B12" s="96">
        <v>2820.34</v>
      </c>
      <c r="C12" s="96">
        <v>22778.17</v>
      </c>
      <c r="D12" s="96">
        <v>12240</v>
      </c>
      <c r="E12" s="96">
        <v>10999.83</v>
      </c>
      <c r="G12" s="53" t="s">
        <v>184</v>
      </c>
      <c r="H12" s="86"/>
      <c r="I12" s="86"/>
      <c r="J12" s="87"/>
    </row>
    <row r="13" spans="1:10" x14ac:dyDescent="0.25">
      <c r="B13" s="96">
        <v>11432.23</v>
      </c>
      <c r="C13" s="96">
        <v>4272.76</v>
      </c>
      <c r="D13" s="96">
        <v>19785.72</v>
      </c>
      <c r="E13" s="96">
        <v>4032.27</v>
      </c>
      <c r="G13" s="70" t="s">
        <v>305</v>
      </c>
      <c r="H13" s="33"/>
      <c r="I13" s="33"/>
      <c r="J13" s="34"/>
    </row>
    <row r="14" spans="1:10" x14ac:dyDescent="0.25">
      <c r="B14" s="96">
        <v>16217.27</v>
      </c>
      <c r="C14" s="96">
        <v>21835.95</v>
      </c>
      <c r="D14" s="96">
        <v>24855.78</v>
      </c>
      <c r="E14" s="96">
        <v>9270.93</v>
      </c>
      <c r="G14" s="61" t="s">
        <v>306</v>
      </c>
      <c r="H14" s="78"/>
      <c r="I14" s="78"/>
      <c r="J14" s="76"/>
    </row>
    <row r="15" spans="1:10" x14ac:dyDescent="0.25">
      <c r="B15" s="96">
        <v>8617.16</v>
      </c>
      <c r="C15" s="96">
        <v>2908.59</v>
      </c>
      <c r="D15" s="96">
        <v>29276.89</v>
      </c>
      <c r="E15" s="96">
        <v>28564.07</v>
      </c>
      <c r="G15" s="61" t="s">
        <v>307</v>
      </c>
      <c r="H15" s="78"/>
      <c r="I15" s="78"/>
      <c r="J15" s="76"/>
    </row>
    <row r="16" spans="1:10" x14ac:dyDescent="0.25">
      <c r="B16" s="96">
        <v>2095.04</v>
      </c>
      <c r="C16" s="96">
        <v>28853.64</v>
      </c>
      <c r="D16" s="96">
        <v>27587.91</v>
      </c>
      <c r="E16" s="96">
        <v>7965.32</v>
      </c>
      <c r="G16" s="62" t="s">
        <v>185</v>
      </c>
      <c r="H16" s="35"/>
      <c r="I16" s="35"/>
      <c r="J16" s="36"/>
    </row>
    <row r="17" spans="2:10" x14ac:dyDescent="0.25">
      <c r="B17" s="96">
        <v>10548.2</v>
      </c>
      <c r="C17" s="96">
        <v>13961.18</v>
      </c>
      <c r="D17" s="96">
        <v>21075.38</v>
      </c>
      <c r="E17" s="96">
        <v>1395.63</v>
      </c>
      <c r="G17" s="43" t="s">
        <v>308</v>
      </c>
      <c r="H17" s="33"/>
      <c r="I17" s="33"/>
      <c r="J17" s="34"/>
    </row>
    <row r="18" spans="2:10" x14ac:dyDescent="0.25">
      <c r="G18" s="61" t="s">
        <v>309</v>
      </c>
      <c r="H18" s="78"/>
      <c r="I18" s="78"/>
      <c r="J18" s="76"/>
    </row>
    <row r="19" spans="2:10" x14ac:dyDescent="0.25">
      <c r="G19" s="61" t="s">
        <v>310</v>
      </c>
      <c r="H19" s="78"/>
      <c r="I19" s="78"/>
      <c r="J19" s="76"/>
    </row>
    <row r="20" spans="2:10" x14ac:dyDescent="0.25">
      <c r="G20" s="61" t="s">
        <v>311</v>
      </c>
      <c r="H20" s="78"/>
      <c r="I20" s="78"/>
      <c r="J20" s="76"/>
    </row>
    <row r="21" spans="2:10" x14ac:dyDescent="0.25">
      <c r="G21" s="101" t="s">
        <v>312</v>
      </c>
      <c r="H21" s="99"/>
      <c r="I21" s="99"/>
      <c r="J21" s="100"/>
    </row>
    <row r="22" spans="2:10" x14ac:dyDescent="0.25">
      <c r="G22" s="43" t="s">
        <v>186</v>
      </c>
      <c r="H22" s="33"/>
      <c r="I22" s="33"/>
      <c r="J22" s="34"/>
    </row>
    <row r="23" spans="2:10" x14ac:dyDescent="0.25">
      <c r="G23" s="71" t="s">
        <v>187</v>
      </c>
      <c r="H23" s="35"/>
      <c r="I23" s="35"/>
      <c r="J23" s="36"/>
    </row>
  </sheetData>
  <dataValidations count="1">
    <dataValidation type="list" allowBlank="1" showInputMessage="1" showErrorMessage="1" sqref="G7" xr:uid="{8F716CB2-D2B7-44B6-ADAC-22DD13098835}">
      <formula1>$B$6:$E$6</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B9DE-6BAB-4AF9-8495-00EFC190337B}">
  <sheetPr>
    <tabColor rgb="FFFF0000"/>
  </sheetPr>
  <dimension ref="A1:J23"/>
  <sheetViews>
    <sheetView zoomScale="145" zoomScaleNormal="145" workbookViewId="0"/>
  </sheetViews>
  <sheetFormatPr defaultColWidth="8.85546875" defaultRowHeight="15" x14ac:dyDescent="0.25"/>
  <cols>
    <col min="1" max="1" width="4" customWidth="1"/>
    <col min="2" max="5" width="9.85546875" customWidth="1"/>
    <col min="6" max="6" width="1.140625" customWidth="1"/>
    <col min="7" max="7" width="14.42578125" bestFit="1" customWidth="1"/>
    <col min="8" max="8" width="13.42578125" customWidth="1"/>
    <col min="9" max="9" width="1" customWidth="1"/>
    <col min="10" max="10" width="24.42578125" customWidth="1"/>
    <col min="11" max="11" width="12.42578125" bestFit="1" customWidth="1"/>
  </cols>
  <sheetData>
    <row r="1" spans="1:10" ht="3.75" customHeight="1" x14ac:dyDescent="0.25"/>
    <row r="2" spans="1:10" x14ac:dyDescent="0.25">
      <c r="A2" s="7" t="s">
        <v>159</v>
      </c>
      <c r="B2" s="121" t="s">
        <v>303</v>
      </c>
      <c r="C2" s="19"/>
      <c r="D2" s="19"/>
      <c r="E2" s="19"/>
      <c r="F2" s="19"/>
      <c r="G2" s="19"/>
      <c r="H2" s="19"/>
      <c r="I2" s="19"/>
      <c r="J2" s="12"/>
    </row>
    <row r="3" spans="1:10" x14ac:dyDescent="0.25">
      <c r="A3" s="7" t="s">
        <v>183</v>
      </c>
      <c r="B3" s="122" t="s">
        <v>313</v>
      </c>
      <c r="C3" s="20"/>
      <c r="D3" s="20"/>
      <c r="E3" s="20"/>
      <c r="F3" s="20"/>
      <c r="G3" s="20"/>
      <c r="H3" s="20"/>
      <c r="I3" s="20"/>
      <c r="J3" s="14"/>
    </row>
    <row r="4" spans="1:10" x14ac:dyDescent="0.25">
      <c r="A4" s="7"/>
      <c r="B4" s="132" t="s">
        <v>304</v>
      </c>
      <c r="C4" s="21"/>
      <c r="D4" s="21"/>
      <c r="E4" s="21"/>
      <c r="F4" s="21"/>
      <c r="G4" s="21"/>
      <c r="H4" s="21"/>
      <c r="I4" s="21"/>
      <c r="J4" s="16"/>
    </row>
    <row r="5" spans="1:10" ht="3.75" customHeight="1" x14ac:dyDescent="0.25"/>
    <row r="6" spans="1:10" x14ac:dyDescent="0.25">
      <c r="B6" s="1" t="s">
        <v>17</v>
      </c>
      <c r="C6" s="1" t="s">
        <v>18</v>
      </c>
      <c r="D6" s="1" t="s">
        <v>19</v>
      </c>
      <c r="E6" s="1" t="s">
        <v>20</v>
      </c>
      <c r="G6" s="97" t="s">
        <v>188</v>
      </c>
      <c r="H6" s="1" t="str">
        <f>G7&amp;" Total"</f>
        <v>Feb Total</v>
      </c>
    </row>
    <row r="7" spans="1:10" x14ac:dyDescent="0.25">
      <c r="B7" s="96">
        <v>21704.52</v>
      </c>
      <c r="C7" s="96">
        <v>10672.77</v>
      </c>
      <c r="D7" s="96">
        <v>11987.75</v>
      </c>
      <c r="E7" s="96">
        <v>11654.43</v>
      </c>
      <c r="G7" s="2" t="s">
        <v>18</v>
      </c>
      <c r="H7" s="98">
        <f>SUM(_xlfn.XLOOKUP(G7,B6:E6,B7:E17))</f>
        <v>160301.24999999997</v>
      </c>
    </row>
    <row r="8" spans="1:10" x14ac:dyDescent="0.25">
      <c r="B8" s="96">
        <v>1604.38</v>
      </c>
      <c r="C8" s="96">
        <v>21158.82</v>
      </c>
      <c r="D8" s="96">
        <v>14929.82</v>
      </c>
      <c r="E8" s="96">
        <v>18194.66</v>
      </c>
    </row>
    <row r="9" spans="1:10" x14ac:dyDescent="0.25">
      <c r="B9" s="96">
        <v>3536.33</v>
      </c>
      <c r="C9" s="96">
        <v>7226.97</v>
      </c>
      <c r="D9" s="96">
        <v>13059.04</v>
      </c>
      <c r="E9" s="96">
        <v>25213.06</v>
      </c>
      <c r="H9" s="7" t="str">
        <f>" Formula in cell "&amp;ADDRESS(ROW(H7),COLUMN(H7),4)&amp;":"</f>
        <v xml:space="preserve"> Formula in cell H7:</v>
      </c>
    </row>
    <row r="10" spans="1:10" x14ac:dyDescent="0.25">
      <c r="B10" s="96">
        <v>27354.21</v>
      </c>
      <c r="C10" s="96">
        <v>10693.79</v>
      </c>
      <c r="D10" s="96">
        <v>24935.78</v>
      </c>
      <c r="E10" s="96">
        <v>5844.56</v>
      </c>
      <c r="H10" t="str">
        <f ca="1">IF(_xlfn.ISFORMULA(H7)," "&amp;_xlfn.FORMULATEXT(H7),"")</f>
        <v xml:space="preserve"> =SUM(XLOOKUP(G7,B6:E6,B7:E17))</v>
      </c>
    </row>
    <row r="11" spans="1:10" x14ac:dyDescent="0.25">
      <c r="B11" s="96">
        <v>22394.95</v>
      </c>
      <c r="C11" s="96">
        <v>15938.61</v>
      </c>
      <c r="D11" s="96">
        <v>19165.14</v>
      </c>
      <c r="E11" s="96">
        <v>5523.23</v>
      </c>
    </row>
    <row r="12" spans="1:10" x14ac:dyDescent="0.25">
      <c r="B12" s="96">
        <v>2820.34</v>
      </c>
      <c r="C12" s="96">
        <v>22778.17</v>
      </c>
      <c r="D12" s="96">
        <v>12240</v>
      </c>
      <c r="E12" s="96">
        <v>10999.83</v>
      </c>
      <c r="G12" s="53" t="s">
        <v>184</v>
      </c>
      <c r="H12" s="86"/>
      <c r="I12" s="86"/>
      <c r="J12" s="87"/>
    </row>
    <row r="13" spans="1:10" x14ac:dyDescent="0.25">
      <c r="B13" s="96">
        <v>11432.23</v>
      </c>
      <c r="C13" s="96">
        <v>4272.76</v>
      </c>
      <c r="D13" s="96">
        <v>19785.72</v>
      </c>
      <c r="E13" s="96">
        <v>4032.27</v>
      </c>
      <c r="G13" s="70" t="s">
        <v>305</v>
      </c>
      <c r="H13" s="33"/>
      <c r="I13" s="33"/>
      <c r="J13" s="34"/>
    </row>
    <row r="14" spans="1:10" x14ac:dyDescent="0.25">
      <c r="B14" s="96">
        <v>16217.27</v>
      </c>
      <c r="C14" s="96">
        <v>21835.95</v>
      </c>
      <c r="D14" s="96">
        <v>24855.78</v>
      </c>
      <c r="E14" s="96">
        <v>9270.93</v>
      </c>
      <c r="G14" s="61" t="s">
        <v>306</v>
      </c>
      <c r="H14" s="78"/>
      <c r="I14" s="78"/>
      <c r="J14" s="76"/>
    </row>
    <row r="15" spans="1:10" x14ac:dyDescent="0.25">
      <c r="B15" s="96">
        <v>8617.16</v>
      </c>
      <c r="C15" s="96">
        <v>2908.59</v>
      </c>
      <c r="D15" s="96">
        <v>29276.89</v>
      </c>
      <c r="E15" s="96">
        <v>28564.07</v>
      </c>
      <c r="G15" s="61" t="s">
        <v>307</v>
      </c>
      <c r="H15" s="78"/>
      <c r="I15" s="78"/>
      <c r="J15" s="76"/>
    </row>
    <row r="16" spans="1:10" x14ac:dyDescent="0.25">
      <c r="B16" s="96">
        <v>2095.04</v>
      </c>
      <c r="C16" s="96">
        <v>28853.64</v>
      </c>
      <c r="D16" s="96">
        <v>27587.91</v>
      </c>
      <c r="E16" s="96">
        <v>7965.32</v>
      </c>
      <c r="G16" s="62" t="s">
        <v>185</v>
      </c>
      <c r="H16" s="35"/>
      <c r="I16" s="35"/>
      <c r="J16" s="36"/>
    </row>
    <row r="17" spans="2:10" x14ac:dyDescent="0.25">
      <c r="B17" s="96">
        <v>10548.2</v>
      </c>
      <c r="C17" s="96">
        <v>13961.18</v>
      </c>
      <c r="D17" s="96">
        <v>21075.38</v>
      </c>
      <c r="E17" s="96">
        <v>1395.63</v>
      </c>
      <c r="G17" s="43" t="s">
        <v>308</v>
      </c>
      <c r="H17" s="33"/>
      <c r="I17" s="33"/>
      <c r="J17" s="34"/>
    </row>
    <row r="18" spans="2:10" x14ac:dyDescent="0.25">
      <c r="G18" s="61" t="s">
        <v>309</v>
      </c>
      <c r="H18" s="78"/>
      <c r="I18" s="78"/>
      <c r="J18" s="76"/>
    </row>
    <row r="19" spans="2:10" x14ac:dyDescent="0.25">
      <c r="G19" s="61" t="s">
        <v>310</v>
      </c>
      <c r="H19" s="78"/>
      <c r="I19" s="78"/>
      <c r="J19" s="76"/>
    </row>
    <row r="20" spans="2:10" x14ac:dyDescent="0.25">
      <c r="G20" s="61" t="s">
        <v>311</v>
      </c>
      <c r="H20" s="78"/>
      <c r="I20" s="78"/>
      <c r="J20" s="76"/>
    </row>
    <row r="21" spans="2:10" x14ac:dyDescent="0.25">
      <c r="G21" s="101" t="s">
        <v>312</v>
      </c>
      <c r="H21" s="99"/>
      <c r="I21" s="99"/>
      <c r="J21" s="100"/>
    </row>
    <row r="22" spans="2:10" x14ac:dyDescent="0.25">
      <c r="G22" s="43" t="s">
        <v>186</v>
      </c>
      <c r="H22" s="33"/>
      <c r="I22" s="33"/>
      <c r="J22" s="34"/>
    </row>
    <row r="23" spans="2:10" x14ac:dyDescent="0.25">
      <c r="G23" s="71" t="s">
        <v>187</v>
      </c>
      <c r="H23" s="35"/>
      <c r="I23" s="35"/>
      <c r="J23" s="36"/>
    </row>
  </sheetData>
  <dataValidations count="1">
    <dataValidation type="list" allowBlank="1" showInputMessage="1" showErrorMessage="1" sqref="G7" xr:uid="{F55B2597-B0DF-424E-89FF-1F1C199FD021}">
      <formula1>$B$6:$E$6</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DDE4-2E89-4745-ACD6-4B6DD5CB566C}">
  <sheetPr codeName="Sheet16">
    <tabColor rgb="FF0000FF"/>
  </sheetPr>
  <dimension ref="A1:AA30"/>
  <sheetViews>
    <sheetView zoomScale="130" zoomScaleNormal="130" workbookViewId="0"/>
  </sheetViews>
  <sheetFormatPr defaultColWidth="8.85546875" defaultRowHeight="15" x14ac:dyDescent="0.25"/>
  <cols>
    <col min="1" max="1" width="4" customWidth="1"/>
    <col min="2" max="2" width="18.140625" customWidth="1"/>
    <col min="3" max="4" width="9.85546875" customWidth="1"/>
    <col min="5" max="5" width="1.140625" customWidth="1"/>
    <col min="6" max="6" width="12.7109375" bestFit="1" customWidth="1"/>
    <col min="7" max="7" width="11.28515625" bestFit="1" customWidth="1"/>
    <col min="8" max="8" width="33.85546875" customWidth="1"/>
    <col min="9" max="11" width="11.42578125" customWidth="1"/>
    <col min="12" max="12" width="25.42578125" bestFit="1" customWidth="1"/>
    <col min="13" max="19" width="11.42578125" customWidth="1"/>
    <col min="20" max="20" width="11.7109375" customWidth="1"/>
    <col min="21" max="23" width="9.28515625" customWidth="1"/>
  </cols>
  <sheetData>
    <row r="1" spans="1:26" ht="6" customHeight="1" x14ac:dyDescent="0.25"/>
    <row r="2" spans="1:26" x14ac:dyDescent="0.25">
      <c r="A2" s="7" t="s">
        <v>159</v>
      </c>
      <c r="B2" s="121" t="s">
        <v>225</v>
      </c>
      <c r="C2" s="19"/>
      <c r="D2" s="19"/>
      <c r="E2" s="19"/>
      <c r="F2" s="19"/>
      <c r="G2" s="19"/>
      <c r="H2" s="12"/>
    </row>
    <row r="3" spans="1:26" x14ac:dyDescent="0.25">
      <c r="A3" s="7" t="s">
        <v>223</v>
      </c>
      <c r="B3" s="122" t="s">
        <v>495</v>
      </c>
      <c r="C3" s="25"/>
      <c r="D3" s="25"/>
      <c r="E3" s="25"/>
      <c r="F3" s="25"/>
      <c r="G3" s="25"/>
      <c r="H3" s="14"/>
    </row>
    <row r="4" spans="1:26" x14ac:dyDescent="0.25">
      <c r="A4" s="7"/>
      <c r="B4" s="122" t="s">
        <v>226</v>
      </c>
      <c r="C4" s="25"/>
      <c r="D4" s="25"/>
      <c r="E4" s="25"/>
      <c r="F4" s="25"/>
      <c r="G4" s="25"/>
      <c r="H4" s="14"/>
    </row>
    <row r="5" spans="1:26" x14ac:dyDescent="0.25">
      <c r="A5" s="7"/>
      <c r="B5" s="133" t="s">
        <v>227</v>
      </c>
      <c r="C5" s="21"/>
      <c r="D5" s="21"/>
      <c r="E5" s="21"/>
      <c r="F5" s="21"/>
      <c r="G5" s="21"/>
      <c r="H5" s="16"/>
    </row>
    <row r="6" spans="1:26" ht="6" customHeight="1" x14ac:dyDescent="0.25"/>
    <row r="7" spans="1:26" x14ac:dyDescent="0.25">
      <c r="B7" s="1" t="s">
        <v>213</v>
      </c>
      <c r="C7" s="1" t="s">
        <v>214</v>
      </c>
      <c r="D7" s="1" t="s">
        <v>215</v>
      </c>
      <c r="F7" s="7" t="s">
        <v>224</v>
      </c>
      <c r="X7" t="s">
        <v>249</v>
      </c>
      <c r="Y7" t="s">
        <v>249</v>
      </c>
    </row>
    <row r="8" spans="1:26" x14ac:dyDescent="0.25">
      <c r="B8" s="24" t="s">
        <v>216</v>
      </c>
      <c r="C8" s="24" t="s">
        <v>218</v>
      </c>
      <c r="D8" s="24">
        <v>3.5</v>
      </c>
      <c r="F8" s="102"/>
      <c r="G8" s="102"/>
      <c r="H8" s="102"/>
      <c r="X8" t="s">
        <v>248</v>
      </c>
      <c r="Y8" t="s">
        <v>247</v>
      </c>
    </row>
    <row r="9" spans="1:26" x14ac:dyDescent="0.25">
      <c r="B9" s="24" t="s">
        <v>216</v>
      </c>
      <c r="C9" s="24" t="s">
        <v>219</v>
      </c>
      <c r="D9" s="24">
        <v>3.1</v>
      </c>
      <c r="F9" s="1" t="str" cm="1">
        <f t="array" ref="F9:G9">TRANSPOSE(_xlfn._xlws.SORT(_xlfn.UNIQUE(B8:B13)))</f>
        <v>Chantel Cann</v>
      </c>
      <c r="G9" s="1" t="str">
        <v>Ty Worthy</v>
      </c>
      <c r="J9" s="102"/>
      <c r="K9" s="102"/>
      <c r="L9" s="1" t="s">
        <v>275</v>
      </c>
      <c r="Z9" t="e" cm="1">
        <f t="array" ref="Z9">MMULT(--($B$8:$B$13=_xlfn.ANCHORARRAY(F9)),{1,1,1})</f>
        <v>#VALUE!</v>
      </c>
    </row>
    <row r="10" spans="1:26" x14ac:dyDescent="0.25">
      <c r="B10" s="24" t="s">
        <v>216</v>
      </c>
      <c r="C10" s="24" t="s">
        <v>220</v>
      </c>
      <c r="D10" s="24">
        <v>3.4</v>
      </c>
      <c r="F10" s="23"/>
      <c r="G10" s="23"/>
      <c r="J10" s="102"/>
      <c r="K10" s="102"/>
      <c r="L10" s="23" t="e" cm="1">
        <f t="array" ref="L10">_xlfn._xlws.FILTER($C$8:$C$13,$B$8:$B$13=F9:G9)</f>
        <v>#VALUE!</v>
      </c>
    </row>
    <row r="11" spans="1:26" x14ac:dyDescent="0.25">
      <c r="B11" s="24" t="s">
        <v>217</v>
      </c>
      <c r="C11" s="24" t="s">
        <v>221</v>
      </c>
      <c r="D11" s="24">
        <v>2.9</v>
      </c>
      <c r="F11" s="23"/>
      <c r="G11" s="23"/>
    </row>
    <row r="12" spans="1:26" x14ac:dyDescent="0.25">
      <c r="B12" s="24" t="s">
        <v>217</v>
      </c>
      <c r="C12" s="24" t="s">
        <v>218</v>
      </c>
      <c r="D12" s="24">
        <v>3.5</v>
      </c>
      <c r="F12" s="23"/>
      <c r="G12" s="23"/>
      <c r="U12" t="str" cm="1">
        <f t="array" ref="U12:U14">_xlfn._xlws.FILTER(C8:C13,B8:B13=F9)</f>
        <v>Busn 135</v>
      </c>
      <c r="X12" t="e" cm="1">
        <f t="array" ref="X12">_xlfn._xlws.FILTER($C$8:$C$13,MMULT(--($B$8:$B$13=_xlfn.ANCHORARRAY(F9)),{1;1;1;1;1}))</f>
        <v>#VALUE!</v>
      </c>
    </row>
    <row r="13" spans="1:26" x14ac:dyDescent="0.25">
      <c r="B13" s="24" t="s">
        <v>217</v>
      </c>
      <c r="C13" s="24" t="s">
        <v>222</v>
      </c>
      <c r="D13" s="24">
        <v>2.9</v>
      </c>
      <c r="U13" t="str">
        <v>Busn 101</v>
      </c>
    </row>
    <row r="14" spans="1:26" x14ac:dyDescent="0.25">
      <c r="F14" s="7" t="str">
        <f>"Formula entered into "&amp;ADDRESS(ROW(F10),COLUMN(F10),4)&amp;" &amp; copied through "&amp;ADDRESS(ROW(F10),COLUMN(F10),4)&amp;":"&amp;ADDRESS(ROW(G10),COLUMN(G10),4)&amp;"."</f>
        <v>Formula entered into F10 &amp; copied through F10:G10.</v>
      </c>
      <c r="U14" t="str">
        <v>Busn 216</v>
      </c>
      <c r="V14" s="7"/>
      <c r="X14" t="e" cm="1">
        <f t="array" ref="X14">MMULT(--($B$8:$B$13=_xlfn.ANCHORARRAY(F9)),{1;1;1})</f>
        <v>#VALUE!</v>
      </c>
    </row>
    <row r="15" spans="1:26" x14ac:dyDescent="0.25">
      <c r="F15" s="102" t="str">
        <f ca="1">IF(_xlfn.ISFORMULA(F10),_xlfn.FORMULATEXT(F10),"")</f>
        <v/>
      </c>
    </row>
    <row r="16" spans="1:26" ht="6" customHeight="1" x14ac:dyDescent="0.25"/>
    <row r="17" spans="2:27" x14ac:dyDescent="0.25">
      <c r="B17" s="53" t="s">
        <v>328</v>
      </c>
      <c r="C17" s="86"/>
      <c r="D17" s="86"/>
      <c r="E17" s="86"/>
      <c r="F17" s="86"/>
      <c r="G17" s="86"/>
      <c r="H17" s="87"/>
    </row>
    <row r="18" spans="2:27" x14ac:dyDescent="0.25">
      <c r="B18" s="103" t="s">
        <v>326</v>
      </c>
      <c r="C18" s="33"/>
      <c r="D18" s="33"/>
      <c r="E18" s="33"/>
      <c r="F18" s="33"/>
      <c r="G18" s="33"/>
      <c r="H18" s="34"/>
    </row>
    <row r="19" spans="2:27" x14ac:dyDescent="0.25">
      <c r="B19" s="61" t="s">
        <v>255</v>
      </c>
      <c r="C19" s="78"/>
      <c r="D19" s="78"/>
      <c r="E19" s="78"/>
      <c r="F19" s="78"/>
      <c r="G19" s="78"/>
      <c r="H19" s="76"/>
      <c r="U19" t="b" cm="1">
        <f t="array" ref="U19:V24">B8:B13=F10:G10</f>
        <v>0</v>
      </c>
      <c r="V19" t="b">
        <v>0</v>
      </c>
      <c r="AA19">
        <f t="shared" ref="AA19:AA23" si="0">SUM(X19:Y19)</f>
        <v>0</v>
      </c>
    </row>
    <row r="20" spans="2:27" x14ac:dyDescent="0.25">
      <c r="B20" s="101" t="s">
        <v>243</v>
      </c>
      <c r="C20" s="99"/>
      <c r="D20" s="99"/>
      <c r="E20" s="99"/>
      <c r="F20" s="99"/>
      <c r="G20" s="99"/>
      <c r="H20" s="100"/>
      <c r="U20" t="b">
        <v>0</v>
      </c>
      <c r="V20" t="b">
        <v>0</v>
      </c>
      <c r="AA20">
        <f t="shared" si="0"/>
        <v>0</v>
      </c>
    </row>
    <row r="21" spans="2:27" x14ac:dyDescent="0.25">
      <c r="B21" s="104" t="s">
        <v>241</v>
      </c>
      <c r="C21" s="105"/>
      <c r="D21" s="105"/>
      <c r="E21" s="105"/>
      <c r="F21" s="105"/>
      <c r="G21" s="105"/>
      <c r="H21" s="106"/>
      <c r="U21" t="b">
        <v>0</v>
      </c>
      <c r="V21" t="b">
        <v>0</v>
      </c>
      <c r="AA21">
        <f t="shared" si="0"/>
        <v>0</v>
      </c>
    </row>
    <row r="22" spans="2:27" x14ac:dyDescent="0.25">
      <c r="B22" s="62" t="s">
        <v>244</v>
      </c>
      <c r="C22" s="35"/>
      <c r="D22" s="35"/>
      <c r="E22" s="35"/>
      <c r="F22" s="35"/>
      <c r="G22" s="35"/>
      <c r="H22" s="36"/>
      <c r="U22" t="b">
        <v>0</v>
      </c>
      <c r="V22" t="b">
        <v>0</v>
      </c>
      <c r="AA22">
        <f t="shared" si="0"/>
        <v>0</v>
      </c>
    </row>
    <row r="23" spans="2:27" x14ac:dyDescent="0.25">
      <c r="B23" s="103" t="s">
        <v>242</v>
      </c>
      <c r="C23" s="33"/>
      <c r="D23" s="33"/>
      <c r="E23" s="33"/>
      <c r="F23" s="33"/>
      <c r="G23" s="33"/>
      <c r="H23" s="34"/>
      <c r="U23" t="b">
        <v>0</v>
      </c>
      <c r="V23" t="b">
        <v>0</v>
      </c>
      <c r="AA23">
        <f t="shared" si="0"/>
        <v>0</v>
      </c>
    </row>
    <row r="24" spans="2:27" x14ac:dyDescent="0.25">
      <c r="B24" s="61" t="s">
        <v>246</v>
      </c>
      <c r="C24" s="78"/>
      <c r="D24" s="78"/>
      <c r="E24" s="78"/>
      <c r="F24" s="78"/>
      <c r="G24" s="78"/>
      <c r="H24" s="76"/>
      <c r="U24" t="b">
        <v>0</v>
      </c>
      <c r="V24" t="b">
        <v>0</v>
      </c>
    </row>
    <row r="25" spans="2:27" x14ac:dyDescent="0.25">
      <c r="B25" s="101" t="s">
        <v>245</v>
      </c>
      <c r="C25" s="99"/>
      <c r="D25" s="99"/>
      <c r="E25" s="99"/>
      <c r="F25" s="99"/>
      <c r="G25" s="99"/>
      <c r="H25" s="100"/>
    </row>
    <row r="26" spans="2:27" x14ac:dyDescent="0.25">
      <c r="B26" s="135" t="s">
        <v>327</v>
      </c>
      <c r="C26" s="136"/>
      <c r="D26" s="136"/>
      <c r="E26" s="136"/>
      <c r="F26" s="136"/>
      <c r="G26" s="136"/>
      <c r="H26" s="137"/>
    </row>
    <row r="30" spans="2:27" x14ac:dyDescent="0.25">
      <c r="L30" t="s">
        <v>325</v>
      </c>
    </row>
  </sheetData>
  <phoneticPr fontId="3"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CAB99-45F7-4A7D-BC9F-D04705E7A1DE}">
  <sheetPr>
    <tabColor rgb="FFFF0000"/>
  </sheetPr>
  <dimension ref="A1:AA30"/>
  <sheetViews>
    <sheetView zoomScale="130" zoomScaleNormal="130" workbookViewId="0"/>
  </sheetViews>
  <sheetFormatPr defaultColWidth="8.85546875" defaultRowHeight="15" x14ac:dyDescent="0.25"/>
  <cols>
    <col min="1" max="1" width="4" customWidth="1"/>
    <col min="2" max="2" width="18.140625" customWidth="1"/>
    <col min="3" max="4" width="9.85546875" customWidth="1"/>
    <col min="5" max="5" width="1.140625" customWidth="1"/>
    <col min="6" max="6" width="12.7109375" bestFit="1" customWidth="1"/>
    <col min="7" max="7" width="11.28515625" bestFit="1" customWidth="1"/>
    <col min="8" max="8" width="33.85546875" customWidth="1"/>
    <col min="9" max="11" width="11.42578125" customWidth="1"/>
    <col min="12" max="12" width="25.42578125" bestFit="1" customWidth="1"/>
    <col min="13" max="19" width="11.42578125" customWidth="1"/>
    <col min="20" max="20" width="11.7109375" customWidth="1"/>
    <col min="21" max="23" width="9.28515625" customWidth="1"/>
  </cols>
  <sheetData>
    <row r="1" spans="1:26" ht="6" customHeight="1" x14ac:dyDescent="0.25"/>
    <row r="2" spans="1:26" x14ac:dyDescent="0.25">
      <c r="A2" s="7" t="s">
        <v>159</v>
      </c>
      <c r="B2" s="121" t="s">
        <v>225</v>
      </c>
      <c r="C2" s="19"/>
      <c r="D2" s="19"/>
      <c r="E2" s="19"/>
      <c r="F2" s="19"/>
      <c r="G2" s="19"/>
      <c r="H2" s="12"/>
    </row>
    <row r="3" spans="1:26" x14ac:dyDescent="0.25">
      <c r="A3" s="7" t="s">
        <v>223</v>
      </c>
      <c r="B3" s="122" t="s">
        <v>495</v>
      </c>
      <c r="C3" s="25"/>
      <c r="D3" s="25"/>
      <c r="E3" s="25"/>
      <c r="F3" s="25"/>
      <c r="G3" s="25"/>
      <c r="H3" s="14"/>
    </row>
    <row r="4" spans="1:26" x14ac:dyDescent="0.25">
      <c r="A4" s="7"/>
      <c r="B4" s="122" t="s">
        <v>226</v>
      </c>
      <c r="C4" s="25"/>
      <c r="D4" s="25"/>
      <c r="E4" s="25"/>
      <c r="F4" s="25"/>
      <c r="G4" s="25"/>
      <c r="H4" s="14"/>
    </row>
    <row r="5" spans="1:26" x14ac:dyDescent="0.25">
      <c r="A5" s="7"/>
      <c r="B5" s="133" t="s">
        <v>227</v>
      </c>
      <c r="C5" s="21"/>
      <c r="D5" s="21"/>
      <c r="E5" s="21"/>
      <c r="F5" s="21"/>
      <c r="G5" s="21"/>
      <c r="H5" s="16"/>
    </row>
    <row r="6" spans="1:26" ht="6" customHeight="1" x14ac:dyDescent="0.25"/>
    <row r="7" spans="1:26" x14ac:dyDescent="0.25">
      <c r="B7" s="1" t="s">
        <v>213</v>
      </c>
      <c r="C7" s="1" t="s">
        <v>214</v>
      </c>
      <c r="D7" s="1" t="s">
        <v>215</v>
      </c>
      <c r="F7" s="7" t="s">
        <v>224</v>
      </c>
      <c r="X7" t="s">
        <v>249</v>
      </c>
      <c r="Y7" t="s">
        <v>249</v>
      </c>
    </row>
    <row r="8" spans="1:26" x14ac:dyDescent="0.25">
      <c r="B8" s="24" t="s">
        <v>216</v>
      </c>
      <c r="C8" s="24" t="s">
        <v>219</v>
      </c>
      <c r="D8" s="24">
        <v>3.1</v>
      </c>
      <c r="F8" s="102"/>
      <c r="G8" s="102"/>
      <c r="H8" s="102"/>
      <c r="X8" t="s">
        <v>248</v>
      </c>
      <c r="Y8" t="s">
        <v>247</v>
      </c>
    </row>
    <row r="9" spans="1:26" x14ac:dyDescent="0.25">
      <c r="B9" s="24" t="s">
        <v>216</v>
      </c>
      <c r="C9" s="24" t="s">
        <v>218</v>
      </c>
      <c r="D9" s="24">
        <v>3.5</v>
      </c>
      <c r="F9" s="1" t="str" cm="1">
        <f t="array" ref="F9:G9">TRANSPOSE(_xlfn._xlws.SORT(_xlfn.UNIQUE(B8:B13)))</f>
        <v>Chantel Cann</v>
      </c>
      <c r="G9" s="1" t="str">
        <v>Ty Worthy</v>
      </c>
      <c r="J9" s="102"/>
      <c r="K9" s="102"/>
      <c r="L9" s="1" t="s">
        <v>275</v>
      </c>
      <c r="Z9" t="e" cm="1">
        <f t="array" ref="Z9">MMULT(--($B$8:$B$13=_xlfn.ANCHORARRAY(F9)),{1,1,1})</f>
        <v>#VALUE!</v>
      </c>
    </row>
    <row r="10" spans="1:26" x14ac:dyDescent="0.25">
      <c r="B10" s="24" t="s">
        <v>217</v>
      </c>
      <c r="C10" s="24" t="s">
        <v>218</v>
      </c>
      <c r="D10" s="24">
        <v>3.5</v>
      </c>
      <c r="F10" s="23" t="str" cm="1">
        <f t="array" ref="F10:F12">_xlfn._xlws.FILTER($C$8:$C$13,$B$8:$B$13=F9)</f>
        <v>Busn 101</v>
      </c>
      <c r="G10" s="23" t="str" cm="1">
        <f t="array" ref="G10:G12">_xlfn._xlws.FILTER($C$8:$C$13,$B$8:$B$13=G9)</f>
        <v>Busn 135</v>
      </c>
      <c r="J10" s="102"/>
      <c r="K10" s="102"/>
      <c r="L10" s="23" t="e" cm="1">
        <f t="array" ref="L10">_xlfn._xlws.FILTER($C$8:$C$13,$B$8:$B$13=F9:G9)</f>
        <v>#VALUE!</v>
      </c>
    </row>
    <row r="11" spans="1:26" x14ac:dyDescent="0.25">
      <c r="B11" s="24" t="s">
        <v>217</v>
      </c>
      <c r="C11" s="24" t="s">
        <v>222</v>
      </c>
      <c r="D11" s="24">
        <v>2.9</v>
      </c>
      <c r="F11" s="23" t="str">
        <v>Busn 135</v>
      </c>
      <c r="G11" s="23" t="str">
        <v>Busn 210</v>
      </c>
    </row>
    <row r="12" spans="1:26" x14ac:dyDescent="0.25">
      <c r="B12" s="24" t="s">
        <v>216</v>
      </c>
      <c r="C12" s="24" t="s">
        <v>220</v>
      </c>
      <c r="D12" s="24">
        <v>3.4</v>
      </c>
      <c r="F12" s="23" t="str">
        <v>Busn 216</v>
      </c>
      <c r="G12" s="23" t="str">
        <v>ENGL 101</v>
      </c>
      <c r="U12" t="str" cm="1">
        <f t="array" ref="U12:U14">_xlfn._xlws.FILTER(C8:C13,B8:B13=F9)</f>
        <v>Busn 101</v>
      </c>
      <c r="X12" t="e" cm="1">
        <f t="array" ref="X12">_xlfn._xlws.FILTER($C$8:$C$13,MMULT(--($B$8:$B$13=_xlfn.ANCHORARRAY(F9)),{1;1;1;1;1}))</f>
        <v>#VALUE!</v>
      </c>
    </row>
    <row r="13" spans="1:26" x14ac:dyDescent="0.25">
      <c r="B13" s="24" t="s">
        <v>217</v>
      </c>
      <c r="C13" s="24" t="s">
        <v>221</v>
      </c>
      <c r="D13" s="24">
        <v>2.9</v>
      </c>
      <c r="U13" t="str">
        <v>Busn 135</v>
      </c>
    </row>
    <row r="14" spans="1:26" x14ac:dyDescent="0.25">
      <c r="F14" s="7" t="str">
        <f>"Formula entered into "&amp;ADDRESS(ROW(F10),COLUMN(F10),4)&amp;" &amp; copied through "&amp;ADDRESS(ROW(F10),COLUMN(F10),4)&amp;":"&amp;ADDRESS(ROW(G10),COLUMN(G10),4)&amp;"."</f>
        <v>Formula entered into F10 &amp; copied through F10:G10.</v>
      </c>
      <c r="U14" t="str">
        <v>Busn 216</v>
      </c>
      <c r="V14" s="7"/>
      <c r="X14" t="e" cm="1">
        <f t="array" ref="X14">MMULT(--($B$8:$B$13=_xlfn.ANCHORARRAY(F9)),{1;1;1})</f>
        <v>#VALUE!</v>
      </c>
    </row>
    <row r="15" spans="1:26" x14ac:dyDescent="0.25">
      <c r="F15" s="102" t="str">
        <f ca="1">IF(_xlfn.ISFORMULA(F10),_xlfn.FORMULATEXT(F10),"")</f>
        <v>=FILTER($C$8:$C$13,$B$8:$B$13=F9)</v>
      </c>
    </row>
    <row r="16" spans="1:26" ht="6" customHeight="1" x14ac:dyDescent="0.25"/>
    <row r="17" spans="2:27" x14ac:dyDescent="0.25">
      <c r="B17" s="53" t="s">
        <v>328</v>
      </c>
      <c r="C17" s="86"/>
      <c r="D17" s="86"/>
      <c r="E17" s="86"/>
      <c r="F17" s="86"/>
      <c r="G17" s="86"/>
      <c r="H17" s="87"/>
    </row>
    <row r="18" spans="2:27" x14ac:dyDescent="0.25">
      <c r="B18" s="103" t="s">
        <v>326</v>
      </c>
      <c r="C18" s="33"/>
      <c r="D18" s="33"/>
      <c r="E18" s="33"/>
      <c r="F18" s="33"/>
      <c r="G18" s="33"/>
      <c r="H18" s="34"/>
    </row>
    <row r="19" spans="2:27" x14ac:dyDescent="0.25">
      <c r="B19" s="61" t="s">
        <v>255</v>
      </c>
      <c r="C19" s="78"/>
      <c r="D19" s="78"/>
      <c r="E19" s="78"/>
      <c r="F19" s="78"/>
      <c r="G19" s="78"/>
      <c r="H19" s="76"/>
      <c r="U19" t="b" cm="1">
        <f t="array" ref="U19:V24">B8:B13=F10:G10</f>
        <v>0</v>
      </c>
      <c r="V19" t="b">
        <v>0</v>
      </c>
      <c r="AA19">
        <f t="shared" ref="AA19:AA23" si="0">SUM(X19:Y19)</f>
        <v>0</v>
      </c>
    </row>
    <row r="20" spans="2:27" x14ac:dyDescent="0.25">
      <c r="B20" s="101" t="s">
        <v>243</v>
      </c>
      <c r="C20" s="99"/>
      <c r="D20" s="99"/>
      <c r="E20" s="99"/>
      <c r="F20" s="99"/>
      <c r="G20" s="99"/>
      <c r="H20" s="100"/>
      <c r="U20" t="b">
        <v>0</v>
      </c>
      <c r="V20" t="b">
        <v>0</v>
      </c>
      <c r="AA20">
        <f t="shared" si="0"/>
        <v>0</v>
      </c>
    </row>
    <row r="21" spans="2:27" x14ac:dyDescent="0.25">
      <c r="B21" s="104" t="s">
        <v>241</v>
      </c>
      <c r="C21" s="105"/>
      <c r="D21" s="105"/>
      <c r="E21" s="105"/>
      <c r="F21" s="105"/>
      <c r="G21" s="105"/>
      <c r="H21" s="106"/>
      <c r="U21" t="b">
        <v>0</v>
      </c>
      <c r="V21" t="b">
        <v>0</v>
      </c>
      <c r="AA21">
        <f t="shared" si="0"/>
        <v>0</v>
      </c>
    </row>
    <row r="22" spans="2:27" x14ac:dyDescent="0.25">
      <c r="B22" s="62" t="s">
        <v>244</v>
      </c>
      <c r="C22" s="35"/>
      <c r="D22" s="35"/>
      <c r="E22" s="35"/>
      <c r="F22" s="35"/>
      <c r="G22" s="35"/>
      <c r="H22" s="36"/>
      <c r="U22" t="b">
        <v>0</v>
      </c>
      <c r="V22" t="b">
        <v>0</v>
      </c>
      <c r="AA22">
        <f t="shared" si="0"/>
        <v>0</v>
      </c>
    </row>
    <row r="23" spans="2:27" x14ac:dyDescent="0.25">
      <c r="B23" s="103" t="s">
        <v>242</v>
      </c>
      <c r="C23" s="33"/>
      <c r="D23" s="33"/>
      <c r="E23" s="33"/>
      <c r="F23" s="33"/>
      <c r="G23" s="33"/>
      <c r="H23" s="34"/>
      <c r="U23" t="b">
        <v>0</v>
      </c>
      <c r="V23" t="b">
        <v>0</v>
      </c>
      <c r="AA23">
        <f t="shared" si="0"/>
        <v>0</v>
      </c>
    </row>
    <row r="24" spans="2:27" x14ac:dyDescent="0.25">
      <c r="B24" s="61" t="s">
        <v>246</v>
      </c>
      <c r="C24" s="78"/>
      <c r="D24" s="78"/>
      <c r="E24" s="78"/>
      <c r="F24" s="78"/>
      <c r="G24" s="78"/>
      <c r="H24" s="76"/>
      <c r="U24" t="b">
        <v>0</v>
      </c>
      <c r="V24" t="b">
        <v>0</v>
      </c>
    </row>
    <row r="25" spans="2:27" x14ac:dyDescent="0.25">
      <c r="B25" s="101" t="s">
        <v>245</v>
      </c>
      <c r="C25" s="99"/>
      <c r="D25" s="99"/>
      <c r="E25" s="99"/>
      <c r="F25" s="99"/>
      <c r="G25" s="99"/>
      <c r="H25" s="100"/>
    </row>
    <row r="26" spans="2:27" x14ac:dyDescent="0.25">
      <c r="B26" s="135" t="s">
        <v>494</v>
      </c>
      <c r="C26" s="136"/>
      <c r="D26" s="136"/>
      <c r="E26" s="136"/>
      <c r="F26" s="136"/>
      <c r="G26" s="136"/>
      <c r="H26" s="137"/>
    </row>
    <row r="30" spans="2:27" x14ac:dyDescent="0.25">
      <c r="L30" t="s">
        <v>325</v>
      </c>
    </row>
  </sheetData>
  <sortState xmlns:xlrd2="http://schemas.microsoft.com/office/spreadsheetml/2017/richdata2" ref="B8:D13">
    <sortCondition ref="C8"/>
  </sortState>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BB5BB-BFC8-4048-B696-7A7CBD86AA10}">
  <sheetPr codeName="Sheet17">
    <tabColor rgb="FF0000FF"/>
  </sheetPr>
  <dimension ref="A1:J29"/>
  <sheetViews>
    <sheetView zoomScale="115" zoomScaleNormal="115" workbookViewId="0"/>
  </sheetViews>
  <sheetFormatPr defaultColWidth="8.85546875" defaultRowHeight="15" x14ac:dyDescent="0.25"/>
  <cols>
    <col min="1" max="1" width="4.140625" bestFit="1" customWidth="1"/>
    <col min="2" max="3" width="9.140625" customWidth="1"/>
    <col min="4" max="5" width="8.7109375" bestFit="1" customWidth="1"/>
    <col min="6" max="6" width="5.42578125" customWidth="1"/>
    <col min="7" max="7" width="9.140625" customWidth="1"/>
    <col min="8" max="9" width="13.42578125" bestFit="1" customWidth="1"/>
    <col min="10" max="10" width="5.7109375" customWidth="1"/>
  </cols>
  <sheetData>
    <row r="1" spans="1:10" ht="5.25" customHeight="1" x14ac:dyDescent="0.25"/>
    <row r="2" spans="1:10" x14ac:dyDescent="0.25">
      <c r="A2" s="7" t="s">
        <v>159</v>
      </c>
      <c r="B2" s="121" t="s">
        <v>276</v>
      </c>
      <c r="C2" s="19"/>
      <c r="D2" s="19"/>
      <c r="E2" s="19"/>
      <c r="F2" s="19"/>
      <c r="G2" s="19"/>
      <c r="H2" s="19"/>
      <c r="I2" s="19"/>
      <c r="J2" s="12"/>
    </row>
    <row r="3" spans="1:10" x14ac:dyDescent="0.25">
      <c r="A3" s="7" t="s">
        <v>253</v>
      </c>
      <c r="B3" s="122" t="s">
        <v>496</v>
      </c>
      <c r="C3" s="25"/>
      <c r="D3" s="25"/>
      <c r="E3" s="25"/>
      <c r="F3" s="25"/>
      <c r="G3" s="25"/>
      <c r="H3" s="25"/>
      <c r="I3" s="25"/>
      <c r="J3" s="14"/>
    </row>
    <row r="4" spans="1:10" x14ac:dyDescent="0.25">
      <c r="A4" s="7"/>
      <c r="B4" s="122" t="s">
        <v>256</v>
      </c>
      <c r="C4" s="25"/>
      <c r="D4" s="25"/>
      <c r="E4" s="25"/>
      <c r="F4" s="25"/>
      <c r="G4" s="25"/>
      <c r="H4" s="25"/>
      <c r="I4" s="25"/>
      <c r="J4" s="14"/>
    </row>
    <row r="5" spans="1:10" x14ac:dyDescent="0.25">
      <c r="A5" s="7"/>
      <c r="B5" s="133" t="s">
        <v>257</v>
      </c>
      <c r="C5" s="21"/>
      <c r="D5" s="21"/>
      <c r="E5" s="21"/>
      <c r="F5" s="21"/>
      <c r="G5" s="21"/>
      <c r="H5" s="21"/>
      <c r="I5" s="21"/>
      <c r="J5" s="16"/>
    </row>
    <row r="6" spans="1:10" ht="5.25" customHeight="1" x14ac:dyDescent="0.25"/>
    <row r="7" spans="1:10" x14ac:dyDescent="0.25">
      <c r="B7" s="22" t="s">
        <v>8</v>
      </c>
      <c r="C7" s="22" t="s">
        <v>10</v>
      </c>
      <c r="D7" s="22" t="s">
        <v>254</v>
      </c>
      <c r="E7" s="22" t="s">
        <v>181</v>
      </c>
      <c r="G7" s="22" t="s">
        <v>10</v>
      </c>
      <c r="H7" s="22" t="s">
        <v>251</v>
      </c>
      <c r="I7" s="22" t="s">
        <v>252</v>
      </c>
    </row>
    <row r="8" spans="1:10" x14ac:dyDescent="0.25">
      <c r="B8" s="111">
        <v>44055</v>
      </c>
      <c r="C8" s="2" t="s">
        <v>11</v>
      </c>
      <c r="D8" s="112">
        <v>4024.7999999999997</v>
      </c>
      <c r="E8" s="112">
        <v>2092.3199999999997</v>
      </c>
      <c r="G8" s="113" t="str" cm="1">
        <f t="array" ref="G8:G12">_xlfn._xlws.SORT(_xlfn.UNIQUE(C8:C22))</f>
        <v>Aspen</v>
      </c>
      <c r="H8" s="98"/>
      <c r="I8" s="98"/>
    </row>
    <row r="9" spans="1:10" x14ac:dyDescent="0.25">
      <c r="B9" s="111">
        <v>44055</v>
      </c>
      <c r="C9" s="2" t="s">
        <v>32</v>
      </c>
      <c r="D9" s="112">
        <v>1143.8999999999999</v>
      </c>
      <c r="E9" s="112">
        <v>686.33999999999992</v>
      </c>
      <c r="G9" s="113" t="str">
        <v>Carlota</v>
      </c>
      <c r="H9" s="98"/>
      <c r="I9" s="98"/>
    </row>
    <row r="10" spans="1:10" x14ac:dyDescent="0.25">
      <c r="B10" s="111">
        <v>44055</v>
      </c>
      <c r="C10" s="2" t="s">
        <v>258</v>
      </c>
      <c r="D10" s="112">
        <v>1161.5</v>
      </c>
      <c r="E10" s="112">
        <v>569.64</v>
      </c>
      <c r="G10" s="113" t="str">
        <v>Quad</v>
      </c>
      <c r="H10" s="98"/>
      <c r="I10" s="98"/>
    </row>
    <row r="11" spans="1:10" x14ac:dyDescent="0.25">
      <c r="B11" s="111">
        <v>44055</v>
      </c>
      <c r="C11" s="2" t="s">
        <v>177</v>
      </c>
      <c r="D11" s="112">
        <v>1640</v>
      </c>
      <c r="E11" s="112">
        <v>770.80000000000007</v>
      </c>
      <c r="G11" s="113" t="str">
        <v>Sunshine</v>
      </c>
      <c r="H11" s="98"/>
      <c r="I11" s="98"/>
    </row>
    <row r="12" spans="1:10" x14ac:dyDescent="0.25">
      <c r="B12" s="111">
        <v>44055</v>
      </c>
      <c r="C12" s="2" t="s">
        <v>12</v>
      </c>
      <c r="D12" s="112">
        <v>2616.25</v>
      </c>
      <c r="E12" s="112">
        <v>1099</v>
      </c>
      <c r="G12" s="113" t="str">
        <v>Yanaki</v>
      </c>
      <c r="H12" s="98"/>
      <c r="I12" s="98"/>
    </row>
    <row r="13" spans="1:10" x14ac:dyDescent="0.25">
      <c r="B13" s="111">
        <v>44056</v>
      </c>
      <c r="C13" s="2" t="s">
        <v>11</v>
      </c>
      <c r="D13" s="112">
        <v>3144.75</v>
      </c>
      <c r="E13" s="112">
        <v>1415.4</v>
      </c>
    </row>
    <row r="14" spans="1:10" x14ac:dyDescent="0.25">
      <c r="B14" s="111">
        <v>44056</v>
      </c>
      <c r="C14" s="2" t="s">
        <v>32</v>
      </c>
      <c r="D14" s="112">
        <v>1046.25</v>
      </c>
      <c r="E14" s="112">
        <v>606.75</v>
      </c>
    </row>
    <row r="15" spans="1:10" x14ac:dyDescent="0.25">
      <c r="B15" s="111">
        <v>44056</v>
      </c>
      <c r="C15" s="2" t="s">
        <v>258</v>
      </c>
      <c r="D15" s="112">
        <v>1671.6</v>
      </c>
      <c r="E15" s="112">
        <v>986.16</v>
      </c>
      <c r="G15" s="7" t="str">
        <f>"Formula entered into "&amp;ADDRESS(ROW(H8),COLUMN(H8),4)&amp;" &amp; copied to "&amp;ADDRESS(ROW(I8),COLUMN(I8),4)&amp;"."</f>
        <v>Formula entered into H8 &amp; copied to I8.</v>
      </c>
    </row>
    <row r="16" spans="1:10" x14ac:dyDescent="0.25">
      <c r="B16" s="111">
        <v>44056</v>
      </c>
      <c r="C16" s="2" t="s">
        <v>177</v>
      </c>
      <c r="D16" s="112">
        <v>1632</v>
      </c>
      <c r="E16" s="112">
        <v>979.2</v>
      </c>
      <c r="G16" s="102" t="str">
        <f ca="1">IF(_xlfn.ISFORMULA(H8),_xlfn.FORMULATEXT(H8),"")</f>
        <v/>
      </c>
    </row>
    <row r="17" spans="2:10" x14ac:dyDescent="0.25">
      <c r="B17" s="111">
        <v>44056</v>
      </c>
      <c r="C17" s="2" t="s">
        <v>12</v>
      </c>
      <c r="D17" s="112">
        <v>1171.0999999999999</v>
      </c>
      <c r="E17" s="112">
        <v>702.66</v>
      </c>
    </row>
    <row r="18" spans="2:10" x14ac:dyDescent="0.25">
      <c r="B18" s="111">
        <v>44060</v>
      </c>
      <c r="C18" s="2" t="s">
        <v>11</v>
      </c>
      <c r="D18" s="112">
        <v>3159.16</v>
      </c>
      <c r="E18" s="112">
        <v>1642.76</v>
      </c>
    </row>
    <row r="19" spans="2:10" x14ac:dyDescent="0.25">
      <c r="B19" s="111">
        <v>44060</v>
      </c>
      <c r="C19" s="2" t="s">
        <v>32</v>
      </c>
      <c r="D19" s="112">
        <v>3461.56</v>
      </c>
      <c r="E19" s="112">
        <v>1730.78</v>
      </c>
    </row>
    <row r="20" spans="2:10" x14ac:dyDescent="0.25">
      <c r="B20" s="111">
        <v>44060</v>
      </c>
      <c r="C20" s="2" t="s">
        <v>258</v>
      </c>
      <c r="D20" s="112">
        <v>2710.27</v>
      </c>
      <c r="E20" s="112">
        <v>1463.55</v>
      </c>
    </row>
    <row r="21" spans="2:10" x14ac:dyDescent="0.25">
      <c r="B21" s="111">
        <v>44060</v>
      </c>
      <c r="C21" s="2" t="s">
        <v>177</v>
      </c>
      <c r="D21" s="112">
        <v>4798.18</v>
      </c>
      <c r="E21" s="112">
        <v>2543.04</v>
      </c>
    </row>
    <row r="22" spans="2:10" x14ac:dyDescent="0.25">
      <c r="B22" s="111">
        <v>44060</v>
      </c>
      <c r="C22" s="2" t="s">
        <v>12</v>
      </c>
      <c r="D22" s="112">
        <v>3891.44</v>
      </c>
      <c r="E22" s="112">
        <v>2179.21</v>
      </c>
    </row>
    <row r="23" spans="2:10" ht="5.25" customHeight="1" x14ac:dyDescent="0.25"/>
    <row r="24" spans="2:10" x14ac:dyDescent="0.25">
      <c r="B24" s="53" t="s">
        <v>329</v>
      </c>
      <c r="C24" s="86"/>
      <c r="D24" s="86"/>
      <c r="E24" s="86"/>
      <c r="F24" s="86"/>
      <c r="G24" s="86"/>
      <c r="H24" s="86"/>
      <c r="I24" s="86"/>
      <c r="J24" s="87"/>
    </row>
    <row r="25" spans="2:10" x14ac:dyDescent="0.25">
      <c r="B25" s="103" t="s">
        <v>277</v>
      </c>
      <c r="C25" s="33"/>
      <c r="D25" s="33"/>
      <c r="E25" s="33"/>
      <c r="F25" s="33"/>
      <c r="G25" s="33"/>
      <c r="H25" s="33"/>
      <c r="I25" s="33"/>
      <c r="J25" s="34"/>
    </row>
    <row r="26" spans="2:10" x14ac:dyDescent="0.25">
      <c r="B26" s="119" t="s">
        <v>281</v>
      </c>
      <c r="C26" s="59"/>
      <c r="D26" s="59"/>
      <c r="E26" s="59"/>
      <c r="F26" s="59"/>
      <c r="G26" s="59"/>
      <c r="H26" s="59"/>
      <c r="I26" s="59"/>
      <c r="J26" s="85"/>
    </row>
    <row r="27" spans="2:10" x14ac:dyDescent="0.25">
      <c r="B27" s="61" t="s">
        <v>278</v>
      </c>
      <c r="C27" s="59"/>
      <c r="D27" s="59"/>
      <c r="E27" s="59"/>
      <c r="F27" s="59"/>
      <c r="G27" s="59"/>
      <c r="H27" s="59"/>
      <c r="I27" s="59"/>
      <c r="J27" s="85"/>
    </row>
    <row r="28" spans="2:10" x14ac:dyDescent="0.25">
      <c r="B28" s="104" t="s">
        <v>280</v>
      </c>
      <c r="C28" s="105"/>
      <c r="D28" s="105"/>
      <c r="E28" s="105"/>
      <c r="F28" s="105"/>
      <c r="G28" s="105"/>
      <c r="H28" s="105"/>
      <c r="I28" s="105"/>
      <c r="J28" s="106"/>
    </row>
    <row r="29" spans="2:10" x14ac:dyDescent="0.25">
      <c r="B29" s="62" t="s">
        <v>279</v>
      </c>
      <c r="C29" s="35"/>
      <c r="D29" s="35"/>
      <c r="E29" s="35"/>
      <c r="F29" s="35"/>
      <c r="G29" s="35"/>
      <c r="H29" s="35"/>
      <c r="I29" s="35"/>
      <c r="J29" s="36"/>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18E78-F5B0-40AC-BFD2-95CD69AE8429}">
  <sheetPr>
    <tabColor rgb="FFFF0000"/>
  </sheetPr>
  <dimension ref="A1:J29"/>
  <sheetViews>
    <sheetView zoomScale="115" zoomScaleNormal="115" workbookViewId="0"/>
  </sheetViews>
  <sheetFormatPr defaultColWidth="8.85546875" defaultRowHeight="15" x14ac:dyDescent="0.25"/>
  <cols>
    <col min="1" max="1" width="4.140625" bestFit="1" customWidth="1"/>
    <col min="2" max="3" width="9.140625" customWidth="1"/>
    <col min="4" max="5" width="8.7109375" bestFit="1" customWidth="1"/>
    <col min="6" max="6" width="5.42578125" customWidth="1"/>
    <col min="7" max="7" width="9.140625" customWidth="1"/>
    <col min="8" max="9" width="13.42578125" bestFit="1" customWidth="1"/>
    <col min="10" max="10" width="7.85546875" customWidth="1"/>
  </cols>
  <sheetData>
    <row r="1" spans="1:10" ht="5.25" customHeight="1" x14ac:dyDescent="0.25"/>
    <row r="2" spans="1:10" x14ac:dyDescent="0.25">
      <c r="A2" s="7" t="s">
        <v>159</v>
      </c>
      <c r="B2" s="121" t="s">
        <v>276</v>
      </c>
      <c r="C2" s="19"/>
      <c r="D2" s="19"/>
      <c r="E2" s="19"/>
      <c r="F2" s="19"/>
      <c r="G2" s="19"/>
      <c r="H2" s="19"/>
      <c r="I2" s="19"/>
      <c r="J2" s="12"/>
    </row>
    <row r="3" spans="1:10" x14ac:dyDescent="0.25">
      <c r="A3" s="7" t="s">
        <v>253</v>
      </c>
      <c r="B3" s="122" t="s">
        <v>496</v>
      </c>
      <c r="C3" s="25"/>
      <c r="D3" s="25"/>
      <c r="E3" s="25"/>
      <c r="F3" s="25"/>
      <c r="G3" s="25"/>
      <c r="H3" s="25"/>
      <c r="I3" s="25"/>
      <c r="J3" s="14"/>
    </row>
    <row r="4" spans="1:10" x14ac:dyDescent="0.25">
      <c r="A4" s="7"/>
      <c r="B4" s="122" t="s">
        <v>256</v>
      </c>
      <c r="C4" s="25"/>
      <c r="D4" s="25"/>
      <c r="E4" s="25"/>
      <c r="F4" s="25"/>
      <c r="G4" s="25"/>
      <c r="H4" s="25"/>
      <c r="I4" s="25"/>
      <c r="J4" s="14"/>
    </row>
    <row r="5" spans="1:10" x14ac:dyDescent="0.25">
      <c r="A5" s="7"/>
      <c r="B5" s="133" t="s">
        <v>257</v>
      </c>
      <c r="C5" s="21"/>
      <c r="D5" s="21"/>
      <c r="E5" s="21"/>
      <c r="F5" s="21"/>
      <c r="G5" s="21"/>
      <c r="H5" s="21"/>
      <c r="I5" s="21"/>
      <c r="J5" s="16"/>
    </row>
    <row r="6" spans="1:10" ht="5.25" customHeight="1" x14ac:dyDescent="0.25"/>
    <row r="7" spans="1:10" x14ac:dyDescent="0.25">
      <c r="B7" s="22" t="s">
        <v>8</v>
      </c>
      <c r="C7" s="22" t="s">
        <v>10</v>
      </c>
      <c r="D7" s="22" t="s">
        <v>254</v>
      </c>
      <c r="E7" s="22" t="s">
        <v>181</v>
      </c>
      <c r="G7" s="22" t="s">
        <v>10</v>
      </c>
      <c r="H7" s="22" t="s">
        <v>251</v>
      </c>
      <c r="I7" s="22" t="s">
        <v>252</v>
      </c>
    </row>
    <row r="8" spans="1:10" x14ac:dyDescent="0.25">
      <c r="B8" s="111">
        <v>44055</v>
      </c>
      <c r="C8" s="2" t="s">
        <v>11</v>
      </c>
      <c r="D8" s="112">
        <v>4024.7999999999997</v>
      </c>
      <c r="E8" s="112">
        <v>2092.3199999999997</v>
      </c>
      <c r="G8" s="113" t="str" cm="1">
        <f t="array" ref="G8:G12">_xlfn._xlws.SORT(_xlfn.UNIQUE(C8:C22))</f>
        <v>Aspen</v>
      </c>
      <c r="H8" s="98" cm="1">
        <f t="array" ref="H8:H12">SUMIFS(D8:D22,$C$8:$C$22,_xlfn.ANCHORARRAY($G$8))</f>
        <v>5651.7099999999991</v>
      </c>
      <c r="I8" s="98" cm="1">
        <f t="array" ref="I8:I12">SUMIFS(E8:E22,$C$8:$C$22,_xlfn.ANCHORARRAY($G$8))</f>
        <v>3023.87</v>
      </c>
    </row>
    <row r="9" spans="1:10" x14ac:dyDescent="0.25">
      <c r="B9" s="111">
        <v>44055</v>
      </c>
      <c r="C9" s="2" t="s">
        <v>32</v>
      </c>
      <c r="D9" s="112">
        <v>1143.8999999999999</v>
      </c>
      <c r="E9" s="112">
        <v>686.33999999999992</v>
      </c>
      <c r="G9" s="113" t="str">
        <v>Carlota</v>
      </c>
      <c r="H9" s="98">
        <v>7678.79</v>
      </c>
      <c r="I9" s="98">
        <v>3980.87</v>
      </c>
    </row>
    <row r="10" spans="1:10" x14ac:dyDescent="0.25">
      <c r="B10" s="111">
        <v>44055</v>
      </c>
      <c r="C10" s="2" t="s">
        <v>258</v>
      </c>
      <c r="D10" s="112">
        <v>1161.5</v>
      </c>
      <c r="E10" s="112">
        <v>569.64</v>
      </c>
      <c r="G10" s="113" t="str">
        <v>Quad</v>
      </c>
      <c r="H10" s="98">
        <v>10328.709999999999</v>
      </c>
      <c r="I10" s="98">
        <v>5150.4799999999996</v>
      </c>
    </row>
    <row r="11" spans="1:10" x14ac:dyDescent="0.25">
      <c r="B11" s="111">
        <v>44055</v>
      </c>
      <c r="C11" s="2" t="s">
        <v>177</v>
      </c>
      <c r="D11" s="112">
        <v>1640</v>
      </c>
      <c r="E11" s="112">
        <v>770.80000000000007</v>
      </c>
      <c r="G11" s="113" t="str">
        <v>Sunshine</v>
      </c>
      <c r="H11" s="98">
        <v>5543.37</v>
      </c>
      <c r="I11" s="98">
        <v>3019.35</v>
      </c>
    </row>
    <row r="12" spans="1:10" x14ac:dyDescent="0.25">
      <c r="B12" s="111">
        <v>44055</v>
      </c>
      <c r="C12" s="2" t="s">
        <v>12</v>
      </c>
      <c r="D12" s="112">
        <v>2616.25</v>
      </c>
      <c r="E12" s="112">
        <v>1099</v>
      </c>
      <c r="G12" s="113" t="str">
        <v>Yanaki</v>
      </c>
      <c r="H12" s="98">
        <v>8070.18</v>
      </c>
      <c r="I12" s="98">
        <v>4293.04</v>
      </c>
    </row>
    <row r="13" spans="1:10" x14ac:dyDescent="0.25">
      <c r="B13" s="111">
        <v>44056</v>
      </c>
      <c r="C13" s="2" t="s">
        <v>11</v>
      </c>
      <c r="D13" s="112">
        <v>3144.75</v>
      </c>
      <c r="E13" s="112">
        <v>1415.4</v>
      </c>
    </row>
    <row r="14" spans="1:10" x14ac:dyDescent="0.25">
      <c r="B14" s="111">
        <v>44056</v>
      </c>
      <c r="C14" s="2" t="s">
        <v>32</v>
      </c>
      <c r="D14" s="112">
        <v>1046.25</v>
      </c>
      <c r="E14" s="112">
        <v>606.75</v>
      </c>
    </row>
    <row r="15" spans="1:10" x14ac:dyDescent="0.25">
      <c r="B15" s="111">
        <v>44056</v>
      </c>
      <c r="C15" s="2" t="s">
        <v>258</v>
      </c>
      <c r="D15" s="112">
        <v>1671.6</v>
      </c>
      <c r="E15" s="112">
        <v>986.16</v>
      </c>
      <c r="G15" s="7" t="str">
        <f>"Formula entered into "&amp;ADDRESS(ROW(H8),COLUMN(H8),4)&amp;" &amp; copied to "&amp;ADDRESS(ROW(I8),COLUMN(I8),4)&amp;"."</f>
        <v>Formula entered into H8 &amp; copied to I8.</v>
      </c>
    </row>
    <row r="16" spans="1:10" x14ac:dyDescent="0.25">
      <c r="B16" s="111">
        <v>44056</v>
      </c>
      <c r="C16" s="2" t="s">
        <v>177</v>
      </c>
      <c r="D16" s="112">
        <v>1632</v>
      </c>
      <c r="E16" s="112">
        <v>979.2</v>
      </c>
      <c r="G16" s="102" t="str">
        <f ca="1">IF(_xlfn.ISFORMULA(H8),_xlfn.FORMULATEXT(H8),"")</f>
        <v>=SUMIFS(D8:D22,$C$8:$C$22,$G$8#)</v>
      </c>
    </row>
    <row r="17" spans="2:10" x14ac:dyDescent="0.25">
      <c r="B17" s="111">
        <v>44056</v>
      </c>
      <c r="C17" s="2" t="s">
        <v>12</v>
      </c>
      <c r="D17" s="112">
        <v>1171.0999999999999</v>
      </c>
      <c r="E17" s="112">
        <v>702.66</v>
      </c>
    </row>
    <row r="18" spans="2:10" x14ac:dyDescent="0.25">
      <c r="B18" s="111">
        <v>44060</v>
      </c>
      <c r="C18" s="2" t="s">
        <v>11</v>
      </c>
      <c r="D18" s="112">
        <v>3159.16</v>
      </c>
      <c r="E18" s="112">
        <v>1642.76</v>
      </c>
    </row>
    <row r="19" spans="2:10" x14ac:dyDescent="0.25">
      <c r="B19" s="111">
        <v>44060</v>
      </c>
      <c r="C19" s="2" t="s">
        <v>32</v>
      </c>
      <c r="D19" s="112">
        <v>3461.56</v>
      </c>
      <c r="E19" s="112">
        <v>1730.78</v>
      </c>
    </row>
    <row r="20" spans="2:10" x14ac:dyDescent="0.25">
      <c r="B20" s="111">
        <v>44060</v>
      </c>
      <c r="C20" s="2" t="s">
        <v>258</v>
      </c>
      <c r="D20" s="112">
        <v>2710.27</v>
      </c>
      <c r="E20" s="112">
        <v>1463.55</v>
      </c>
    </row>
    <row r="21" spans="2:10" x14ac:dyDescent="0.25">
      <c r="B21" s="111">
        <v>44060</v>
      </c>
      <c r="C21" s="2" t="s">
        <v>177</v>
      </c>
      <c r="D21" s="112">
        <v>4798.18</v>
      </c>
      <c r="E21" s="112">
        <v>2543.04</v>
      </c>
    </row>
    <row r="22" spans="2:10" x14ac:dyDescent="0.25">
      <c r="B22" s="111">
        <v>44060</v>
      </c>
      <c r="C22" s="2" t="s">
        <v>12</v>
      </c>
      <c r="D22" s="112">
        <v>3891.44</v>
      </c>
      <c r="E22" s="112">
        <v>2179.21</v>
      </c>
    </row>
    <row r="23" spans="2:10" ht="5.25" customHeight="1" x14ac:dyDescent="0.25"/>
    <row r="24" spans="2:10" x14ac:dyDescent="0.25">
      <c r="B24" s="53" t="s">
        <v>329</v>
      </c>
      <c r="C24" s="86"/>
      <c r="D24" s="86"/>
      <c r="E24" s="86"/>
      <c r="F24" s="86"/>
      <c r="G24" s="86"/>
      <c r="H24" s="86"/>
      <c r="I24" s="86"/>
      <c r="J24" s="87"/>
    </row>
    <row r="25" spans="2:10" x14ac:dyDescent="0.25">
      <c r="B25" s="103" t="s">
        <v>277</v>
      </c>
      <c r="C25" s="33"/>
      <c r="D25" s="33"/>
      <c r="E25" s="33"/>
      <c r="F25" s="33"/>
      <c r="G25" s="33"/>
      <c r="H25" s="33"/>
      <c r="I25" s="33"/>
      <c r="J25" s="34"/>
    </row>
    <row r="26" spans="2:10" x14ac:dyDescent="0.25">
      <c r="B26" s="119" t="s">
        <v>281</v>
      </c>
      <c r="C26" s="59"/>
      <c r="D26" s="59"/>
      <c r="E26" s="59"/>
      <c r="F26" s="59"/>
      <c r="G26" s="59"/>
      <c r="H26" s="59"/>
      <c r="I26" s="59"/>
      <c r="J26" s="85"/>
    </row>
    <row r="27" spans="2:10" x14ac:dyDescent="0.25">
      <c r="B27" s="61" t="s">
        <v>278</v>
      </c>
      <c r="C27" s="59"/>
      <c r="D27" s="59"/>
      <c r="E27" s="59"/>
      <c r="F27" s="59"/>
      <c r="G27" s="59"/>
      <c r="H27" s="59"/>
      <c r="I27" s="59"/>
      <c r="J27" s="85"/>
    </row>
    <row r="28" spans="2:10" x14ac:dyDescent="0.25">
      <c r="B28" s="104" t="s">
        <v>280</v>
      </c>
      <c r="C28" s="105"/>
      <c r="D28" s="105"/>
      <c r="E28" s="105"/>
      <c r="F28" s="105"/>
      <c r="G28" s="105"/>
      <c r="H28" s="105"/>
      <c r="I28" s="105"/>
      <c r="J28" s="106"/>
    </row>
    <row r="29" spans="2:10" x14ac:dyDescent="0.25">
      <c r="B29" s="62" t="s">
        <v>279</v>
      </c>
      <c r="C29" s="35"/>
      <c r="D29" s="35"/>
      <c r="E29" s="35"/>
      <c r="F29" s="35"/>
      <c r="G29" s="35"/>
      <c r="H29" s="35"/>
      <c r="I29" s="35"/>
      <c r="J29" s="36"/>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5C25A-D592-4BDF-9CB0-983D2894C5C5}">
  <sheetPr codeName="Sheet18">
    <tabColor rgb="FF0000FF"/>
  </sheetPr>
  <dimension ref="A1:N27"/>
  <sheetViews>
    <sheetView zoomScale="115" zoomScaleNormal="115" workbookViewId="0"/>
  </sheetViews>
  <sheetFormatPr defaultColWidth="8.85546875" defaultRowHeight="15" x14ac:dyDescent="0.25"/>
  <cols>
    <col min="1" max="1" width="3.85546875" customWidth="1"/>
    <col min="2" max="2" width="11" bestFit="1" customWidth="1"/>
    <col min="3" max="5" width="9.7109375" customWidth="1"/>
    <col min="6" max="6" width="27.42578125" customWidth="1"/>
    <col min="7" max="7" width="24.140625" customWidth="1"/>
    <col min="8" max="8" width="13.42578125" customWidth="1"/>
    <col min="9" max="9" width="13.42578125" bestFit="1" customWidth="1"/>
    <col min="10" max="10" width="7.7109375" customWidth="1"/>
  </cols>
  <sheetData>
    <row r="1" spans="1:14" ht="3.75" customHeight="1" x14ac:dyDescent="0.25"/>
    <row r="2" spans="1:14" x14ac:dyDescent="0.25">
      <c r="A2" s="7" t="s">
        <v>159</v>
      </c>
      <c r="B2" s="121" t="s">
        <v>315</v>
      </c>
      <c r="C2" s="19"/>
      <c r="D2" s="19"/>
      <c r="E2" s="19"/>
      <c r="F2" s="19"/>
      <c r="G2" s="12"/>
    </row>
    <row r="3" spans="1:14" x14ac:dyDescent="0.25">
      <c r="A3" s="7" t="s">
        <v>267</v>
      </c>
      <c r="B3" s="66" t="s">
        <v>284</v>
      </c>
      <c r="C3" s="25"/>
      <c r="D3" s="25"/>
      <c r="E3" s="25"/>
      <c r="F3" s="25"/>
      <c r="G3" s="14"/>
    </row>
    <row r="4" spans="1:14" x14ac:dyDescent="0.25">
      <c r="A4" s="7"/>
      <c r="B4" s="122" t="s">
        <v>268</v>
      </c>
      <c r="C4" s="25"/>
      <c r="D4" s="25"/>
      <c r="E4" s="25"/>
      <c r="F4" s="25"/>
      <c r="G4" s="14"/>
    </row>
    <row r="5" spans="1:14" x14ac:dyDescent="0.25">
      <c r="A5" s="7"/>
      <c r="B5" s="122" t="s">
        <v>318</v>
      </c>
      <c r="C5" s="25"/>
      <c r="D5" s="25"/>
      <c r="E5" s="25"/>
      <c r="F5" s="25"/>
      <c r="G5" s="14"/>
    </row>
    <row r="6" spans="1:14" x14ac:dyDescent="0.25">
      <c r="A6" s="7"/>
      <c r="B6" s="133" t="s">
        <v>285</v>
      </c>
      <c r="C6" s="21"/>
      <c r="D6" s="21"/>
      <c r="E6" s="21"/>
      <c r="F6" s="21"/>
      <c r="G6" s="16"/>
    </row>
    <row r="7" spans="1:14" ht="3.75" customHeight="1" x14ac:dyDescent="0.25"/>
    <row r="8" spans="1:14" x14ac:dyDescent="0.25">
      <c r="B8" s="7" t="s">
        <v>286</v>
      </c>
      <c r="C8" s="117" t="s">
        <v>9</v>
      </c>
      <c r="D8" s="117" t="s">
        <v>261</v>
      </c>
      <c r="E8" s="117" t="s">
        <v>262</v>
      </c>
    </row>
    <row r="9" spans="1:14" x14ac:dyDescent="0.25">
      <c r="C9" s="114">
        <v>50000</v>
      </c>
      <c r="D9" s="3">
        <v>2.5</v>
      </c>
      <c r="E9" s="3">
        <v>4.5</v>
      </c>
    </row>
    <row r="10" spans="1:14" ht="3.75" customHeight="1" x14ac:dyDescent="0.25"/>
    <row r="11" spans="1:14" x14ac:dyDescent="0.25">
      <c r="B11" s="115" t="s">
        <v>259</v>
      </c>
      <c r="C11" s="116"/>
      <c r="D11" s="116"/>
      <c r="E11" s="116"/>
      <c r="F11" s="116"/>
      <c r="G11" s="116"/>
    </row>
    <row r="12" spans="1:14" ht="45" x14ac:dyDescent="0.25">
      <c r="B12" s="17" t="s">
        <v>260</v>
      </c>
      <c r="C12" s="17" t="str">
        <f>C8</f>
        <v>Sales</v>
      </c>
      <c r="D12" s="17" t="s">
        <v>282</v>
      </c>
      <c r="E12" s="17" t="s">
        <v>283</v>
      </c>
      <c r="F12" s="17" t="str">
        <f>"Extend Credit Rule #"&amp;COLUMNS($F12:F12)&amp;":"&amp;CHAR(10)&amp;$C$12&amp;"&gt;="&amp;DOLLAR($C$9)&amp;CHAR(10)&amp;D12&amp;"&gt;"&amp;D9</f>
        <v>Extend Credit Rule #1:
Sales&gt;=$50,000.00
Credit Rating 1&gt;2.5</v>
      </c>
      <c r="G12" s="17" t="str">
        <f>"Extend Credit Rule #"&amp;COLUMNS($F12:G12)&amp;":"&amp;CHAR(10)&amp;$C$12&amp;"&gt;="&amp;DOLLAR($C$9)&amp;CHAR(10)&amp;E12&amp;"&gt;"&amp;E9</f>
        <v>Extend Credit Rule #2:
Sales&gt;=$50,000.00
Credit Rating 2&gt;4.5</v>
      </c>
      <c r="J12" s="7" t="s">
        <v>316</v>
      </c>
      <c r="N12" t="s">
        <v>418</v>
      </c>
    </row>
    <row r="13" spans="1:14" x14ac:dyDescent="0.25">
      <c r="B13" s="2" t="s">
        <v>263</v>
      </c>
      <c r="C13" s="114">
        <v>90550</v>
      </c>
      <c r="D13" s="2">
        <v>5</v>
      </c>
      <c r="E13" s="2">
        <v>7.4</v>
      </c>
      <c r="F13" s="23"/>
      <c r="G13" s="23"/>
      <c r="J13" s="23" cm="1">
        <f t="array" ref="J13:K16">(C13:C16&gt;=C9)*(D13:E16&gt;D9:E9)</f>
        <v>1</v>
      </c>
      <c r="K13" s="23">
        <v>1</v>
      </c>
    </row>
    <row r="14" spans="1:14" x14ac:dyDescent="0.25">
      <c r="B14" s="2" t="s">
        <v>264</v>
      </c>
      <c r="C14" s="114">
        <v>41255</v>
      </c>
      <c r="D14" s="2">
        <v>5</v>
      </c>
      <c r="E14" s="2">
        <v>5.9</v>
      </c>
      <c r="F14" s="23"/>
      <c r="G14" s="23"/>
      <c r="J14" s="23">
        <v>0</v>
      </c>
      <c r="K14" s="23">
        <v>0</v>
      </c>
    </row>
    <row r="15" spans="1:14" x14ac:dyDescent="0.25">
      <c r="B15" s="2" t="s">
        <v>265</v>
      </c>
      <c r="C15" s="114">
        <v>56241</v>
      </c>
      <c r="D15" s="2">
        <v>3.3</v>
      </c>
      <c r="E15" s="2">
        <v>4.4000000000000004</v>
      </c>
      <c r="F15" s="23"/>
      <c r="G15" s="23"/>
      <c r="J15" s="23">
        <v>1</v>
      </c>
      <c r="K15" s="23">
        <v>0</v>
      </c>
    </row>
    <row r="16" spans="1:14" x14ac:dyDescent="0.25">
      <c r="B16" s="2" t="s">
        <v>266</v>
      </c>
      <c r="C16" s="114">
        <v>69920</v>
      </c>
      <c r="D16" s="2">
        <v>1.2</v>
      </c>
      <c r="E16" s="2">
        <v>2.4</v>
      </c>
      <c r="F16" s="23"/>
      <c r="G16" s="23"/>
      <c r="J16" s="23">
        <v>0</v>
      </c>
      <c r="K16" s="23">
        <v>0</v>
      </c>
    </row>
    <row r="17" spans="2:10" ht="3.75" customHeight="1" x14ac:dyDescent="0.25"/>
    <row r="18" spans="2:10" x14ac:dyDescent="0.25">
      <c r="F18" s="7" t="str">
        <f>"Formula entered into "&amp;ADDRESS(ROW(F13),COLUMN(F13),4)&amp;" &amp; copied through "&amp;ADDRESS(ROW(F13),COLUMN(F13),4)&amp;":"&amp;ADDRESS(ROW(G16),COLUMN(G16),4)&amp;":"</f>
        <v>Formula entered into F13 &amp; copied through F13:G16:</v>
      </c>
      <c r="J18" s="7" t="str">
        <f>"Formula entered into "&amp;ADDRESS(ROW(J13),COLUMN(J13),4)&amp;" &amp; automatically spills to "&amp;ADDRESS(ROW(J13),COLUMN(J13),4)&amp;":"&amp;ADDRESS(ROW(K16),COLUMN(K16),4)&amp;":"</f>
        <v>Formula entered into J13 &amp; automatically spills to J13:K16:</v>
      </c>
    </row>
    <row r="19" spans="2:10" x14ac:dyDescent="0.25">
      <c r="F19" s="102" t="str">
        <f ca="1">IF(_xlfn.ISFORMULA(F13),_xlfn.FORMULATEXT(F13),"")</f>
        <v/>
      </c>
      <c r="J19" s="102" t="str">
        <f ca="1">IF(_xlfn.ISFORMULA(J13),_xlfn.FORMULATEXT(J13),"")</f>
        <v>=(C13:C16&gt;=C9)*(D13:E16&gt;D9:E9)</v>
      </c>
    </row>
    <row r="20" spans="2:10" ht="3.75" customHeight="1" x14ac:dyDescent="0.25"/>
    <row r="21" spans="2:10" x14ac:dyDescent="0.25">
      <c r="B21" s="53" t="s">
        <v>330</v>
      </c>
      <c r="C21" s="86"/>
      <c r="D21" s="86"/>
      <c r="E21" s="86"/>
      <c r="F21" s="86"/>
      <c r="G21" s="87"/>
    </row>
    <row r="22" spans="2:10" x14ac:dyDescent="0.25">
      <c r="B22" s="103" t="s">
        <v>272</v>
      </c>
      <c r="C22" s="33"/>
      <c r="D22" s="33"/>
      <c r="E22" s="33"/>
      <c r="F22" s="33"/>
      <c r="G22" s="34"/>
    </row>
    <row r="23" spans="2:10" x14ac:dyDescent="0.25">
      <c r="B23" s="61" t="s">
        <v>269</v>
      </c>
      <c r="C23" s="59"/>
      <c r="D23" s="59"/>
      <c r="E23" s="59"/>
      <c r="F23" s="59"/>
      <c r="G23" s="85"/>
    </row>
    <row r="24" spans="2:10" x14ac:dyDescent="0.25">
      <c r="B24" s="104" t="s">
        <v>273</v>
      </c>
      <c r="C24" s="105"/>
      <c r="D24" s="105"/>
      <c r="E24" s="105"/>
      <c r="F24" s="105"/>
      <c r="G24" s="106"/>
    </row>
    <row r="25" spans="2:10" x14ac:dyDescent="0.25">
      <c r="B25" s="62" t="s">
        <v>270</v>
      </c>
      <c r="C25" s="35"/>
      <c r="D25" s="35"/>
      <c r="E25" s="35"/>
      <c r="F25" s="35"/>
      <c r="G25" s="36"/>
    </row>
    <row r="26" spans="2:10" x14ac:dyDescent="0.25">
      <c r="B26" s="104" t="s">
        <v>274</v>
      </c>
      <c r="C26" s="105"/>
      <c r="D26" s="105"/>
      <c r="E26" s="105"/>
      <c r="F26" s="105"/>
      <c r="G26" s="106"/>
    </row>
    <row r="27" spans="2:10" x14ac:dyDescent="0.25">
      <c r="B27" s="118" t="s">
        <v>271</v>
      </c>
      <c r="C27" s="35"/>
      <c r="D27" s="35"/>
      <c r="E27" s="35"/>
      <c r="F27" s="35"/>
      <c r="G27" s="36"/>
    </row>
  </sheetData>
  <phoneticPr fontId="3" type="noConversion"/>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1B032-A03B-413A-A02D-73F0AE6D9655}">
  <sheetPr>
    <tabColor rgb="FFFF0000"/>
  </sheetPr>
  <dimension ref="A1:N27"/>
  <sheetViews>
    <sheetView zoomScale="115" zoomScaleNormal="115" workbookViewId="0"/>
  </sheetViews>
  <sheetFormatPr defaultColWidth="8.85546875" defaultRowHeight="15" x14ac:dyDescent="0.25"/>
  <cols>
    <col min="1" max="1" width="3.85546875" customWidth="1"/>
    <col min="2" max="2" width="11" bestFit="1" customWidth="1"/>
    <col min="3" max="5" width="9.7109375" customWidth="1"/>
    <col min="6" max="6" width="27.42578125" customWidth="1"/>
    <col min="7" max="7" width="24.140625" customWidth="1"/>
    <col min="8" max="8" width="13.42578125" customWidth="1"/>
    <col min="9" max="9" width="13.42578125" bestFit="1" customWidth="1"/>
    <col min="10" max="10" width="7.7109375" customWidth="1"/>
  </cols>
  <sheetData>
    <row r="1" spans="1:14" ht="3.75" customHeight="1" x14ac:dyDescent="0.25"/>
    <row r="2" spans="1:14" x14ac:dyDescent="0.25">
      <c r="A2" s="7" t="s">
        <v>159</v>
      </c>
      <c r="B2" s="121" t="s">
        <v>315</v>
      </c>
      <c r="C2" s="19"/>
      <c r="D2" s="19"/>
      <c r="E2" s="19"/>
      <c r="F2" s="19"/>
      <c r="G2" s="12"/>
    </row>
    <row r="3" spans="1:14" x14ac:dyDescent="0.25">
      <c r="A3" s="7" t="s">
        <v>267</v>
      </c>
      <c r="B3" s="66" t="s">
        <v>284</v>
      </c>
      <c r="C3" s="25"/>
      <c r="D3" s="25"/>
      <c r="E3" s="25"/>
      <c r="F3" s="25"/>
      <c r="G3" s="14"/>
    </row>
    <row r="4" spans="1:14" x14ac:dyDescent="0.25">
      <c r="A4" s="7"/>
      <c r="B4" s="122" t="s">
        <v>268</v>
      </c>
      <c r="C4" s="25"/>
      <c r="D4" s="25"/>
      <c r="E4" s="25"/>
      <c r="F4" s="25"/>
      <c r="G4" s="14"/>
    </row>
    <row r="5" spans="1:14" x14ac:dyDescent="0.25">
      <c r="A5" s="7"/>
      <c r="B5" s="122" t="s">
        <v>318</v>
      </c>
      <c r="C5" s="25"/>
      <c r="D5" s="25"/>
      <c r="E5" s="25"/>
      <c r="F5" s="25"/>
      <c r="G5" s="14"/>
    </row>
    <row r="6" spans="1:14" x14ac:dyDescent="0.25">
      <c r="A6" s="7"/>
      <c r="B6" s="133" t="s">
        <v>285</v>
      </c>
      <c r="C6" s="21"/>
      <c r="D6" s="21"/>
      <c r="E6" s="21"/>
      <c r="F6" s="21"/>
      <c r="G6" s="16"/>
    </row>
    <row r="7" spans="1:14" ht="3.75" customHeight="1" x14ac:dyDescent="0.25"/>
    <row r="8" spans="1:14" x14ac:dyDescent="0.25">
      <c r="B8" s="7" t="s">
        <v>286</v>
      </c>
      <c r="C8" s="117" t="s">
        <v>9</v>
      </c>
      <c r="D8" s="117" t="s">
        <v>261</v>
      </c>
      <c r="E8" s="117" t="s">
        <v>262</v>
      </c>
    </row>
    <row r="9" spans="1:14" x14ac:dyDescent="0.25">
      <c r="C9" s="114">
        <v>50000</v>
      </c>
      <c r="D9" s="3">
        <v>2.5</v>
      </c>
      <c r="E9" s="3">
        <v>4.5</v>
      </c>
    </row>
    <row r="10" spans="1:14" ht="3.75" customHeight="1" x14ac:dyDescent="0.25"/>
    <row r="11" spans="1:14" x14ac:dyDescent="0.25">
      <c r="B11" s="115" t="s">
        <v>259</v>
      </c>
      <c r="C11" s="116"/>
      <c r="D11" s="116"/>
      <c r="E11" s="116"/>
      <c r="F11" s="116"/>
      <c r="G11" s="116"/>
    </row>
    <row r="12" spans="1:14" ht="45" x14ac:dyDescent="0.25">
      <c r="B12" s="17" t="s">
        <v>260</v>
      </c>
      <c r="C12" s="17" t="str">
        <f>C8</f>
        <v>Sales</v>
      </c>
      <c r="D12" s="17" t="s">
        <v>282</v>
      </c>
      <c r="E12" s="17" t="s">
        <v>283</v>
      </c>
      <c r="F12" s="17" t="str">
        <f>"Extend Credit Rule #"&amp;COLUMNS($F12:F12)&amp;":"&amp;CHAR(10)&amp;$C$12&amp;"&gt;="&amp;DOLLAR($C$9)&amp;CHAR(10)&amp;D12&amp;"&gt;"&amp;D9</f>
        <v>Extend Credit Rule #1:
Sales&gt;=$50,000.00
Credit Rating 1&gt;2.5</v>
      </c>
      <c r="G12" s="17" t="str">
        <f>"Extend Credit Rule #"&amp;COLUMNS($F12:G12)&amp;":"&amp;CHAR(10)&amp;$C$12&amp;"&gt;="&amp;DOLLAR($C$9)&amp;CHAR(10)&amp;E12&amp;"&gt;"&amp;E9</f>
        <v>Extend Credit Rule #2:
Sales&gt;=$50,000.00
Credit Rating 2&gt;4.5</v>
      </c>
      <c r="J12" s="7" t="s">
        <v>316</v>
      </c>
      <c r="N12" t="s">
        <v>418</v>
      </c>
    </row>
    <row r="13" spans="1:14" x14ac:dyDescent="0.25">
      <c r="B13" s="2" t="s">
        <v>263</v>
      </c>
      <c r="C13" s="114">
        <v>90550</v>
      </c>
      <c r="D13" s="2">
        <v>5</v>
      </c>
      <c r="E13" s="2">
        <v>7.4</v>
      </c>
      <c r="F13" s="23" t="b">
        <f>AND($C13&gt;=$C$9,D13&gt;D$9)</f>
        <v>1</v>
      </c>
      <c r="G13" s="23" t="b">
        <f>AND($C13&gt;=$C$9,E13&gt;E$9)</f>
        <v>1</v>
      </c>
      <c r="J13" s="23" cm="1">
        <f t="array" ref="J13:K16">(C13:C16&gt;=C9)*(D13:E16&gt;D9:E9)</f>
        <v>1</v>
      </c>
      <c r="K13" s="23">
        <v>1</v>
      </c>
    </row>
    <row r="14" spans="1:14" x14ac:dyDescent="0.25">
      <c r="B14" s="2" t="s">
        <v>264</v>
      </c>
      <c r="C14" s="114">
        <v>41255</v>
      </c>
      <c r="D14" s="2">
        <v>5</v>
      </c>
      <c r="E14" s="2">
        <v>5.9</v>
      </c>
      <c r="F14" s="23" t="b">
        <f t="shared" ref="F14:G16" si="0">AND($C14&gt;=$C$9,D14&gt;D$9)</f>
        <v>0</v>
      </c>
      <c r="G14" s="23" t="b">
        <f t="shared" si="0"/>
        <v>0</v>
      </c>
      <c r="J14" s="23">
        <v>0</v>
      </c>
      <c r="K14" s="23">
        <v>0</v>
      </c>
    </row>
    <row r="15" spans="1:14" x14ac:dyDescent="0.25">
      <c r="B15" s="2" t="s">
        <v>265</v>
      </c>
      <c r="C15" s="114">
        <v>56241</v>
      </c>
      <c r="D15" s="2">
        <v>3.3</v>
      </c>
      <c r="E15" s="2">
        <v>4.4000000000000004</v>
      </c>
      <c r="F15" s="23" t="b">
        <f t="shared" si="0"/>
        <v>1</v>
      </c>
      <c r="G15" s="23" t="b">
        <f t="shared" si="0"/>
        <v>0</v>
      </c>
      <c r="J15" s="23">
        <v>1</v>
      </c>
      <c r="K15" s="23">
        <v>0</v>
      </c>
    </row>
    <row r="16" spans="1:14" x14ac:dyDescent="0.25">
      <c r="B16" s="2" t="s">
        <v>266</v>
      </c>
      <c r="C16" s="114">
        <v>69920</v>
      </c>
      <c r="D16" s="2">
        <v>1.2</v>
      </c>
      <c r="E16" s="2">
        <v>2.4</v>
      </c>
      <c r="F16" s="23" t="b">
        <f t="shared" si="0"/>
        <v>0</v>
      </c>
      <c r="G16" s="23" t="b">
        <f t="shared" si="0"/>
        <v>0</v>
      </c>
      <c r="J16" s="23">
        <v>0</v>
      </c>
      <c r="K16" s="23">
        <v>0</v>
      </c>
    </row>
    <row r="17" spans="2:10" ht="3.75" customHeight="1" x14ac:dyDescent="0.25"/>
    <row r="18" spans="2:10" x14ac:dyDescent="0.25">
      <c r="F18" s="7" t="str">
        <f>"Formula entered into "&amp;ADDRESS(ROW(F13),COLUMN(F13),4)&amp;" &amp; copied through "&amp;ADDRESS(ROW(F13),COLUMN(F13),4)&amp;":"&amp;ADDRESS(ROW(G16),COLUMN(G16),4)&amp;":"</f>
        <v>Formula entered into F13 &amp; copied through F13:G16:</v>
      </c>
      <c r="J18" s="7" t="str">
        <f>"Formula entered into "&amp;ADDRESS(ROW(J13),COLUMN(J13),4)&amp;" &amp; automatically spills to "&amp;ADDRESS(ROW(J13),COLUMN(J13),4)&amp;":"&amp;ADDRESS(ROW(K16),COLUMN(K16),4)&amp;":"</f>
        <v>Formula entered into J13 &amp; automatically spills to J13:K16:</v>
      </c>
    </row>
    <row r="19" spans="2:10" x14ac:dyDescent="0.25">
      <c r="F19" s="102" t="str">
        <f ca="1">IF(_xlfn.ISFORMULA(F13),_xlfn.FORMULATEXT(F13),"")</f>
        <v>=AND($C13&gt;=$C$9,D13&gt;D$9)</v>
      </c>
      <c r="J19" s="102" t="str">
        <f ca="1">IF(_xlfn.ISFORMULA(J13),_xlfn.FORMULATEXT(J13),"")</f>
        <v>=(C13:C16&gt;=C9)*(D13:E16&gt;D9:E9)</v>
      </c>
    </row>
    <row r="20" spans="2:10" ht="3.75" customHeight="1" x14ac:dyDescent="0.25"/>
    <row r="21" spans="2:10" x14ac:dyDescent="0.25">
      <c r="B21" s="53" t="s">
        <v>330</v>
      </c>
      <c r="C21" s="86"/>
      <c r="D21" s="86"/>
      <c r="E21" s="86"/>
      <c r="F21" s="86"/>
      <c r="G21" s="87"/>
      <c r="J21" t="s">
        <v>317</v>
      </c>
    </row>
    <row r="22" spans="2:10" x14ac:dyDescent="0.25">
      <c r="B22" s="103" t="s">
        <v>272</v>
      </c>
      <c r="C22" s="33"/>
      <c r="D22" s="33"/>
      <c r="E22" s="33"/>
      <c r="F22" s="33"/>
      <c r="G22" s="34"/>
    </row>
    <row r="23" spans="2:10" x14ac:dyDescent="0.25">
      <c r="B23" s="61" t="s">
        <v>269</v>
      </c>
      <c r="C23" s="59"/>
      <c r="D23" s="59"/>
      <c r="E23" s="59"/>
      <c r="F23" s="59"/>
      <c r="G23" s="85"/>
    </row>
    <row r="24" spans="2:10" x14ac:dyDescent="0.25">
      <c r="B24" s="104" t="s">
        <v>273</v>
      </c>
      <c r="C24" s="105"/>
      <c r="D24" s="105"/>
      <c r="E24" s="105"/>
      <c r="F24" s="105"/>
      <c r="G24" s="106"/>
    </row>
    <row r="25" spans="2:10" x14ac:dyDescent="0.25">
      <c r="B25" s="62" t="s">
        <v>270</v>
      </c>
      <c r="C25" s="35"/>
      <c r="D25" s="35"/>
      <c r="E25" s="35"/>
      <c r="F25" s="35"/>
      <c r="G25" s="36"/>
    </row>
    <row r="26" spans="2:10" x14ac:dyDescent="0.25">
      <c r="B26" s="104" t="s">
        <v>274</v>
      </c>
      <c r="C26" s="105"/>
      <c r="D26" s="105"/>
      <c r="E26" s="105"/>
      <c r="F26" s="105"/>
      <c r="G26" s="106"/>
    </row>
    <row r="27" spans="2:10" x14ac:dyDescent="0.25">
      <c r="B27" s="118" t="s">
        <v>271</v>
      </c>
      <c r="C27" s="35"/>
      <c r="D27" s="35"/>
      <c r="E27" s="35"/>
      <c r="F27" s="35"/>
      <c r="G27" s="3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9DE5-0E9C-4728-A39B-0DFA60CC0CEE}">
  <sheetPr codeName="Sheet19">
    <tabColor rgb="FF0000FF"/>
  </sheetPr>
  <dimension ref="B1:K21"/>
  <sheetViews>
    <sheetView zoomScale="160" zoomScaleNormal="160" workbookViewId="0"/>
  </sheetViews>
  <sheetFormatPr defaultColWidth="8.85546875" defaultRowHeight="15" x14ac:dyDescent="0.25"/>
  <cols>
    <col min="1" max="1" width="1" customWidth="1"/>
    <col min="2" max="2" width="9" bestFit="1" customWidth="1"/>
    <col min="3" max="3" width="9.140625" bestFit="1" customWidth="1"/>
    <col min="4" max="4" width="5.42578125" bestFit="1" customWidth="1"/>
    <col min="5" max="5" width="2" customWidth="1"/>
    <col min="6" max="6" width="17" customWidth="1"/>
    <col min="7" max="9" width="7.7109375" customWidth="1"/>
    <col min="10" max="26" width="6.140625" customWidth="1"/>
  </cols>
  <sheetData>
    <row r="1" spans="2:11" ht="4.5" customHeight="1" x14ac:dyDescent="0.25"/>
    <row r="2" spans="2:11" x14ac:dyDescent="0.25">
      <c r="B2" s="125" t="s">
        <v>290</v>
      </c>
      <c r="C2" s="92"/>
      <c r="D2" s="92"/>
      <c r="E2" s="92"/>
      <c r="F2" s="92"/>
      <c r="G2" s="92"/>
      <c r="H2" s="92"/>
      <c r="I2" s="92"/>
      <c r="J2" s="92"/>
      <c r="K2" s="93"/>
    </row>
    <row r="3" spans="2:11" ht="4.5" customHeight="1" x14ac:dyDescent="0.25"/>
    <row r="4" spans="2:11" x14ac:dyDescent="0.25">
      <c r="B4" s="22" t="s">
        <v>287</v>
      </c>
      <c r="C4" s="22" t="s">
        <v>10</v>
      </c>
      <c r="D4" s="22" t="s">
        <v>175</v>
      </c>
    </row>
    <row r="5" spans="2:11" x14ac:dyDescent="0.25">
      <c r="B5" s="24" t="s">
        <v>51</v>
      </c>
      <c r="C5" s="2" t="s">
        <v>258</v>
      </c>
      <c r="D5" s="124">
        <v>40</v>
      </c>
      <c r="F5" s="7" t="str">
        <f>"Formula entered into "&amp;ADDRESS(ROW(G9),COLUMN(G9),4)&amp;" and copied through "&amp;ADDRESS(ROW(G9),COLUMN(G9),4)&amp;":"&amp;ADDRESS(ROW(I11),COLUMN(I11),4)&amp;":"</f>
        <v>Formula entered into G9 and copied through G9:I11:</v>
      </c>
    </row>
    <row r="6" spans="2:11" x14ac:dyDescent="0.25">
      <c r="B6" s="24" t="s">
        <v>288</v>
      </c>
      <c r="C6" s="2" t="s">
        <v>32</v>
      </c>
      <c r="D6" s="124">
        <v>11</v>
      </c>
      <c r="F6" t="str">
        <f ca="1">IF(_xlfn.ISFORMULA(G9),_xlfn.FORMULATEXT(G9),"")</f>
        <v/>
      </c>
    </row>
    <row r="7" spans="2:11" x14ac:dyDescent="0.25">
      <c r="B7" s="24" t="s">
        <v>289</v>
      </c>
      <c r="C7" s="2" t="s">
        <v>32</v>
      </c>
      <c r="D7" s="124">
        <v>11</v>
      </c>
    </row>
    <row r="8" spans="2:11" x14ac:dyDescent="0.25">
      <c r="B8" s="24" t="s">
        <v>51</v>
      </c>
      <c r="C8" s="2" t="s">
        <v>258</v>
      </c>
      <c r="D8" s="124">
        <v>16</v>
      </c>
      <c r="F8" s="53" t="str">
        <f>C4&amp;"/"&amp;B4</f>
        <v>Product/SalesRep</v>
      </c>
      <c r="G8" s="120" t="str" cm="1">
        <f t="array" ref="G8:I8">TRANSPOSE(_xlfn._xlws.SORT(TEXT(_xlfn.UNIQUE(B5:B21),"m/d/yy")))</f>
        <v>Dean</v>
      </c>
      <c r="H8" s="120" t="str">
        <v>Mo</v>
      </c>
      <c r="I8" s="120" t="str">
        <v>Sioux</v>
      </c>
    </row>
    <row r="9" spans="2:11" x14ac:dyDescent="0.25">
      <c r="B9" s="24" t="s">
        <v>288</v>
      </c>
      <c r="C9" s="2" t="s">
        <v>11</v>
      </c>
      <c r="D9" s="124">
        <v>26</v>
      </c>
      <c r="F9" s="120" t="str" cm="1">
        <f t="array" ref="F9:F11">_xlfn._xlws.SORT(_xlfn.UNIQUE(C5:C21))</f>
        <v>Aspen</v>
      </c>
      <c r="G9" s="123"/>
      <c r="H9" s="123"/>
      <c r="I9" s="123"/>
    </row>
    <row r="10" spans="2:11" x14ac:dyDescent="0.25">
      <c r="B10" s="24" t="s">
        <v>289</v>
      </c>
      <c r="C10" s="2" t="s">
        <v>258</v>
      </c>
      <c r="D10" s="124">
        <v>31</v>
      </c>
      <c r="F10" s="120" t="str">
        <v>Quad</v>
      </c>
      <c r="G10" s="123"/>
      <c r="H10" s="123"/>
      <c r="I10" s="123"/>
    </row>
    <row r="11" spans="2:11" x14ac:dyDescent="0.25">
      <c r="B11" s="24" t="s">
        <v>51</v>
      </c>
      <c r="C11" s="2" t="s">
        <v>11</v>
      </c>
      <c r="D11" s="124">
        <v>10</v>
      </c>
      <c r="F11" s="120" t="str">
        <v>Sunshine</v>
      </c>
      <c r="G11" s="123"/>
      <c r="H11" s="123"/>
      <c r="I11" s="123"/>
    </row>
    <row r="12" spans="2:11" x14ac:dyDescent="0.25">
      <c r="B12" s="24" t="s">
        <v>289</v>
      </c>
      <c r="C12" s="2" t="s">
        <v>258</v>
      </c>
      <c r="D12" s="124">
        <v>42</v>
      </c>
    </row>
    <row r="13" spans="2:11" x14ac:dyDescent="0.25">
      <c r="B13" s="24" t="s">
        <v>288</v>
      </c>
      <c r="C13" s="2" t="s">
        <v>258</v>
      </c>
      <c r="D13" s="124">
        <v>76</v>
      </c>
      <c r="F13" s="7" t="str">
        <f>"Formula entered into "&amp;ADDRESS(ROW(G17),COLUMN(G17),4)&amp;" that spills to "&amp;ADDRESS(ROW(G17),COLUMN(G17),4)&amp;":"&amp;ADDRESS(ROW(I19),COLUMN(I19),4)&amp;":"</f>
        <v>Formula entered into G17 that spills to G17:I19:</v>
      </c>
    </row>
    <row r="14" spans="2:11" x14ac:dyDescent="0.25">
      <c r="B14" s="24" t="s">
        <v>51</v>
      </c>
      <c r="C14" s="2" t="s">
        <v>32</v>
      </c>
      <c r="D14" s="124">
        <v>16</v>
      </c>
      <c r="F14" t="str">
        <f ca="1">IF(_xlfn.ISFORMULA(G17),_xlfn.FORMULATEXT(G17),"")</f>
        <v/>
      </c>
    </row>
    <row r="15" spans="2:11" x14ac:dyDescent="0.25">
      <c r="B15" s="24" t="s">
        <v>51</v>
      </c>
      <c r="C15" s="2" t="s">
        <v>32</v>
      </c>
      <c r="D15" s="124">
        <v>11</v>
      </c>
    </row>
    <row r="16" spans="2:11" x14ac:dyDescent="0.25">
      <c r="B16" s="24" t="s">
        <v>288</v>
      </c>
      <c r="C16" s="2" t="s">
        <v>11</v>
      </c>
      <c r="D16" s="124">
        <v>31</v>
      </c>
      <c r="F16" s="53" t="str">
        <f>C4&amp;"/"&amp;B4</f>
        <v>Product/SalesRep</v>
      </c>
      <c r="G16" s="120" t="str" cm="1">
        <f t="array" ref="G16:I16">TRANSPOSE(_xlfn._xlws.SORT(TEXT(_xlfn.UNIQUE(B5:B21),"m/d/yy")))</f>
        <v>Dean</v>
      </c>
      <c r="H16" s="120" t="str">
        <v>Mo</v>
      </c>
      <c r="I16" s="120" t="str">
        <v>Sioux</v>
      </c>
    </row>
    <row r="17" spans="2:9" x14ac:dyDescent="0.25">
      <c r="B17" s="24" t="s">
        <v>289</v>
      </c>
      <c r="C17" s="2" t="s">
        <v>32</v>
      </c>
      <c r="D17" s="124">
        <v>34</v>
      </c>
      <c r="F17" s="120" t="str" cm="1">
        <f t="array" ref="F17:F19">_xlfn._xlws.SORT(_xlfn.UNIQUE(C5:C21))</f>
        <v>Aspen</v>
      </c>
      <c r="G17" s="123"/>
      <c r="H17" s="123"/>
      <c r="I17" s="123"/>
    </row>
    <row r="18" spans="2:9" x14ac:dyDescent="0.25">
      <c r="B18" s="24" t="s">
        <v>51</v>
      </c>
      <c r="C18" s="2" t="s">
        <v>11</v>
      </c>
      <c r="D18" s="124">
        <v>27</v>
      </c>
      <c r="F18" s="120" t="str">
        <v>Quad</v>
      </c>
      <c r="G18" s="123"/>
      <c r="H18" s="123"/>
      <c r="I18" s="123"/>
    </row>
    <row r="19" spans="2:9" x14ac:dyDescent="0.25">
      <c r="B19" s="24" t="s">
        <v>288</v>
      </c>
      <c r="C19" s="2" t="s">
        <v>32</v>
      </c>
      <c r="D19" s="124">
        <v>47</v>
      </c>
      <c r="F19" s="120" t="str">
        <v>Sunshine</v>
      </c>
      <c r="G19" s="123"/>
      <c r="H19" s="123"/>
      <c r="I19" s="123"/>
    </row>
    <row r="20" spans="2:9" x14ac:dyDescent="0.25">
      <c r="B20" s="24" t="s">
        <v>289</v>
      </c>
      <c r="C20" s="2" t="s">
        <v>11</v>
      </c>
      <c r="D20" s="124">
        <v>58</v>
      </c>
    </row>
    <row r="21" spans="2:9" x14ac:dyDescent="0.25">
      <c r="B21" s="24" t="s">
        <v>289</v>
      </c>
      <c r="C21" s="2" t="s">
        <v>11</v>
      </c>
      <c r="D21" s="124">
        <v>38</v>
      </c>
    </row>
  </sheetData>
  <sortState xmlns:xlrd2="http://schemas.microsoft.com/office/spreadsheetml/2017/richdata2" ref="L7:M21">
    <sortCondition descending="1" ref="M7"/>
  </sortState>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E24F3-2CDA-4C25-9C68-74BBAB4C0B4D}">
  <sheetPr>
    <tabColor rgb="FFFF0000"/>
  </sheetPr>
  <dimension ref="B1:K21"/>
  <sheetViews>
    <sheetView zoomScale="160" zoomScaleNormal="160" workbookViewId="0"/>
  </sheetViews>
  <sheetFormatPr defaultColWidth="8.85546875" defaultRowHeight="15" x14ac:dyDescent="0.25"/>
  <cols>
    <col min="1" max="1" width="1" customWidth="1"/>
    <col min="2" max="2" width="9" bestFit="1" customWidth="1"/>
    <col min="3" max="3" width="9.140625" bestFit="1" customWidth="1"/>
    <col min="4" max="4" width="5.42578125" bestFit="1" customWidth="1"/>
    <col min="5" max="5" width="2" customWidth="1"/>
    <col min="6" max="6" width="17" customWidth="1"/>
    <col min="7" max="9" width="7.7109375" customWidth="1"/>
    <col min="10" max="26" width="6.140625" customWidth="1"/>
  </cols>
  <sheetData>
    <row r="1" spans="2:11" ht="4.5" customHeight="1" x14ac:dyDescent="0.25"/>
    <row r="2" spans="2:11" x14ac:dyDescent="0.25">
      <c r="B2" s="125" t="s">
        <v>290</v>
      </c>
      <c r="C2" s="92"/>
      <c r="D2" s="92"/>
      <c r="E2" s="92"/>
      <c r="F2" s="92"/>
      <c r="G2" s="92"/>
      <c r="H2" s="92"/>
      <c r="I2" s="92"/>
      <c r="J2" s="92"/>
      <c r="K2" s="93"/>
    </row>
    <row r="3" spans="2:11" ht="4.5" customHeight="1" x14ac:dyDescent="0.25"/>
    <row r="4" spans="2:11" x14ac:dyDescent="0.25">
      <c r="B4" s="22" t="s">
        <v>287</v>
      </c>
      <c r="C4" s="22" t="s">
        <v>10</v>
      </c>
      <c r="D4" s="22" t="s">
        <v>175</v>
      </c>
    </row>
    <row r="5" spans="2:11" x14ac:dyDescent="0.25">
      <c r="B5" s="24" t="s">
        <v>51</v>
      </c>
      <c r="C5" s="2" t="s">
        <v>258</v>
      </c>
      <c r="D5" s="124">
        <v>40</v>
      </c>
      <c r="F5" s="7" t="str">
        <f>"Formula entered into "&amp;ADDRESS(ROW(G9),COLUMN(G9),4)&amp;" and copied through "&amp;ADDRESS(ROW(G9),COLUMN(G9),4)&amp;":"&amp;ADDRESS(ROW(I11),COLUMN(I11),4)&amp;":"</f>
        <v>Formula entered into G9 and copied through G9:I11:</v>
      </c>
    </row>
    <row r="6" spans="2:11" x14ac:dyDescent="0.25">
      <c r="B6" s="24" t="s">
        <v>288</v>
      </c>
      <c r="C6" s="2" t="s">
        <v>32</v>
      </c>
      <c r="D6" s="124">
        <v>11</v>
      </c>
      <c r="F6" t="str">
        <f ca="1">IF(_xlfn.ISFORMULA(G9),_xlfn.FORMULATEXT(G9),"")</f>
        <v>=SUMIFS($D$5:$D$21,$B$5:$B$21,G$8,$C$5:$C$21,$F9)</v>
      </c>
    </row>
    <row r="7" spans="2:11" x14ac:dyDescent="0.25">
      <c r="B7" s="24" t="s">
        <v>289</v>
      </c>
      <c r="C7" s="2" t="s">
        <v>32</v>
      </c>
      <c r="D7" s="124">
        <v>11</v>
      </c>
    </row>
    <row r="8" spans="2:11" x14ac:dyDescent="0.25">
      <c r="B8" s="24" t="s">
        <v>51</v>
      </c>
      <c r="C8" s="2" t="s">
        <v>258</v>
      </c>
      <c r="D8" s="124">
        <v>16</v>
      </c>
      <c r="F8" s="53" t="str">
        <f>C4&amp;"/"&amp;B4</f>
        <v>Product/SalesRep</v>
      </c>
      <c r="G8" s="120" t="str" cm="1">
        <f t="array" ref="G8:I8">TRANSPOSE(_xlfn._xlws.SORT(TEXT(_xlfn.UNIQUE(B5:B21),"m/d/yy")))</f>
        <v>Dean</v>
      </c>
      <c r="H8" s="120" t="str">
        <v>Mo</v>
      </c>
      <c r="I8" s="120" t="str">
        <v>Sioux</v>
      </c>
    </row>
    <row r="9" spans="2:11" x14ac:dyDescent="0.25">
      <c r="B9" s="24" t="s">
        <v>288</v>
      </c>
      <c r="C9" s="2" t="s">
        <v>11</v>
      </c>
      <c r="D9" s="124">
        <v>26</v>
      </c>
      <c r="F9" s="120" t="str" cm="1">
        <f t="array" ref="F9:F11">_xlfn._xlws.SORT(_xlfn.UNIQUE(C5:C21))</f>
        <v>Aspen</v>
      </c>
      <c r="G9" s="123">
        <f t="shared" ref="G9:I11" si="0">SUMIFS($D$5:$D$21,$B$5:$B$21,G$8,$C$5:$C$21,$F9)</f>
        <v>45</v>
      </c>
      <c r="H9" s="123">
        <f t="shared" si="0"/>
        <v>58</v>
      </c>
      <c r="I9" s="123">
        <f t="shared" si="0"/>
        <v>27</v>
      </c>
    </row>
    <row r="10" spans="2:11" x14ac:dyDescent="0.25">
      <c r="B10" s="24" t="s">
        <v>289</v>
      </c>
      <c r="C10" s="2" t="s">
        <v>258</v>
      </c>
      <c r="D10" s="124">
        <v>31</v>
      </c>
      <c r="F10" s="120" t="str">
        <v>Quad</v>
      </c>
      <c r="G10" s="123">
        <f t="shared" si="0"/>
        <v>96</v>
      </c>
      <c r="H10" s="123">
        <f t="shared" si="0"/>
        <v>57</v>
      </c>
      <c r="I10" s="123">
        <f t="shared" si="0"/>
        <v>37</v>
      </c>
    </row>
    <row r="11" spans="2:11" x14ac:dyDescent="0.25">
      <c r="B11" s="24" t="s">
        <v>51</v>
      </c>
      <c r="C11" s="2" t="s">
        <v>11</v>
      </c>
      <c r="D11" s="124">
        <v>10</v>
      </c>
      <c r="F11" s="120" t="str">
        <v>Sunshine</v>
      </c>
      <c r="G11" s="123">
        <f t="shared" si="0"/>
        <v>73</v>
      </c>
      <c r="H11" s="123">
        <f t="shared" si="0"/>
        <v>76</v>
      </c>
      <c r="I11" s="123">
        <f t="shared" si="0"/>
        <v>56</v>
      </c>
    </row>
    <row r="12" spans="2:11" x14ac:dyDescent="0.25">
      <c r="B12" s="24" t="s">
        <v>289</v>
      </c>
      <c r="C12" s="2" t="s">
        <v>258</v>
      </c>
      <c r="D12" s="124">
        <v>42</v>
      </c>
    </row>
    <row r="13" spans="2:11" x14ac:dyDescent="0.25">
      <c r="B13" s="24" t="s">
        <v>288</v>
      </c>
      <c r="C13" s="2" t="s">
        <v>258</v>
      </c>
      <c r="D13" s="124">
        <v>76</v>
      </c>
      <c r="F13" s="7" t="str">
        <f>"Formula entered into "&amp;ADDRESS(ROW(G17),COLUMN(G17),4)&amp;" that spills to "&amp;ADDRESS(ROW(G17),COLUMN(G17),4)&amp;":"&amp;ADDRESS(ROW(I19),COLUMN(I19),4)&amp;":"</f>
        <v>Formula entered into G17 that spills to G17:I19:</v>
      </c>
    </row>
    <row r="14" spans="2:11" x14ac:dyDescent="0.25">
      <c r="B14" s="24" t="s">
        <v>51</v>
      </c>
      <c r="C14" s="2" t="s">
        <v>32</v>
      </c>
      <c r="D14" s="124">
        <v>16</v>
      </c>
      <c r="F14" t="str">
        <f ca="1">IF(_xlfn.ISFORMULA(G17),_xlfn.FORMULATEXT(G17),"")</f>
        <v>=SUMIFS(D5:D21,B5:B21,G16:I16,C5:C21,F17:F19)</v>
      </c>
    </row>
    <row r="15" spans="2:11" x14ac:dyDescent="0.25">
      <c r="B15" s="24" t="s">
        <v>51</v>
      </c>
      <c r="C15" s="2" t="s">
        <v>32</v>
      </c>
      <c r="D15" s="124">
        <v>11</v>
      </c>
    </row>
    <row r="16" spans="2:11" x14ac:dyDescent="0.25">
      <c r="B16" s="24" t="s">
        <v>288</v>
      </c>
      <c r="C16" s="2" t="s">
        <v>11</v>
      </c>
      <c r="D16" s="124">
        <v>31</v>
      </c>
      <c r="F16" s="53" t="str">
        <f>C4&amp;"/"&amp;B4</f>
        <v>Product/SalesRep</v>
      </c>
      <c r="G16" s="120" t="str" cm="1">
        <f t="array" ref="G16:I16">TRANSPOSE(_xlfn._xlws.SORT(TEXT(_xlfn.UNIQUE(B5:B21),"m/d/yy")))</f>
        <v>Dean</v>
      </c>
      <c r="H16" s="120" t="str">
        <v>Mo</v>
      </c>
      <c r="I16" s="120" t="str">
        <v>Sioux</v>
      </c>
    </row>
    <row r="17" spans="2:9" x14ac:dyDescent="0.25">
      <c r="B17" s="24" t="s">
        <v>289</v>
      </c>
      <c r="C17" s="2" t="s">
        <v>32</v>
      </c>
      <c r="D17" s="124">
        <v>34</v>
      </c>
      <c r="F17" s="120" t="str" cm="1">
        <f t="array" ref="F17:F19">_xlfn._xlws.SORT(_xlfn.UNIQUE(C5:C21))</f>
        <v>Aspen</v>
      </c>
      <c r="G17" s="123" cm="1">
        <f t="array" ref="G17:I19">SUMIFS(D5:D21,B5:B21,G16:I16,C5:C21,F17:F19)</f>
        <v>45</v>
      </c>
      <c r="H17" s="123">
        <v>58</v>
      </c>
      <c r="I17" s="123">
        <v>27</v>
      </c>
    </row>
    <row r="18" spans="2:9" x14ac:dyDescent="0.25">
      <c r="B18" s="24" t="s">
        <v>51</v>
      </c>
      <c r="C18" s="2" t="s">
        <v>11</v>
      </c>
      <c r="D18" s="124">
        <v>27</v>
      </c>
      <c r="F18" s="120" t="str">
        <v>Quad</v>
      </c>
      <c r="G18" s="123">
        <v>96</v>
      </c>
      <c r="H18" s="123">
        <v>57</v>
      </c>
      <c r="I18" s="123">
        <v>37</v>
      </c>
    </row>
    <row r="19" spans="2:9" x14ac:dyDescent="0.25">
      <c r="B19" s="24" t="s">
        <v>288</v>
      </c>
      <c r="C19" s="2" t="s">
        <v>32</v>
      </c>
      <c r="D19" s="124">
        <v>47</v>
      </c>
      <c r="F19" s="120" t="str">
        <v>Sunshine</v>
      </c>
      <c r="G19" s="123">
        <v>73</v>
      </c>
      <c r="H19" s="123">
        <v>76</v>
      </c>
      <c r="I19" s="123">
        <v>56</v>
      </c>
    </row>
    <row r="20" spans="2:9" x14ac:dyDescent="0.25">
      <c r="B20" s="24" t="s">
        <v>289</v>
      </c>
      <c r="C20" s="2" t="s">
        <v>11</v>
      </c>
      <c r="D20" s="124">
        <v>58</v>
      </c>
    </row>
    <row r="21" spans="2:9" x14ac:dyDescent="0.25">
      <c r="B21" s="24" t="s">
        <v>289</v>
      </c>
      <c r="C21" s="2" t="s">
        <v>11</v>
      </c>
      <c r="D21" s="124">
        <v>38</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3A9A6-CA0E-4E0A-A041-83B12C2B4D77}">
  <sheetPr codeName="Sheet20">
    <tabColor rgb="FF0000FF"/>
  </sheetPr>
  <dimension ref="A1:R20"/>
  <sheetViews>
    <sheetView zoomScale="145" zoomScaleNormal="145" workbookViewId="0"/>
  </sheetViews>
  <sheetFormatPr defaultColWidth="8.85546875" defaultRowHeight="15" x14ac:dyDescent="0.25"/>
  <cols>
    <col min="1" max="1" width="4.140625" bestFit="1" customWidth="1"/>
    <col min="2" max="3" width="9.140625" customWidth="1"/>
    <col min="4" max="5" width="8.7109375" bestFit="1" customWidth="1"/>
    <col min="6" max="6" width="0.85546875" customWidth="1"/>
    <col min="7" max="7" width="9.140625" customWidth="1"/>
    <col min="8" max="8" width="0.85546875" customWidth="1"/>
    <col min="9" max="12" width="9.140625" customWidth="1"/>
  </cols>
  <sheetData>
    <row r="1" spans="1:18" ht="5.25" customHeight="1" x14ac:dyDescent="0.25"/>
    <row r="2" spans="1:18" x14ac:dyDescent="0.25">
      <c r="A2" s="7" t="s">
        <v>159</v>
      </c>
      <c r="B2" s="121" t="s">
        <v>324</v>
      </c>
      <c r="C2" s="19"/>
      <c r="D2" s="19"/>
      <c r="E2" s="19"/>
      <c r="F2" s="19"/>
      <c r="G2" s="19"/>
      <c r="H2" s="19"/>
      <c r="I2" s="19"/>
      <c r="J2" s="19"/>
      <c r="K2" s="19"/>
      <c r="L2" s="12"/>
    </row>
    <row r="3" spans="1:18" x14ac:dyDescent="0.25">
      <c r="A3" s="7" t="s">
        <v>301</v>
      </c>
      <c r="B3" s="122" t="s">
        <v>348</v>
      </c>
      <c r="C3" s="25"/>
      <c r="D3" s="25"/>
      <c r="E3" s="25"/>
      <c r="F3" s="25"/>
      <c r="G3" s="25"/>
      <c r="H3" s="25"/>
      <c r="I3" s="25"/>
      <c r="J3" s="25"/>
      <c r="K3" s="25"/>
      <c r="L3" s="14"/>
    </row>
    <row r="4" spans="1:18" x14ac:dyDescent="0.25">
      <c r="A4" s="7"/>
      <c r="B4" s="122" t="s">
        <v>321</v>
      </c>
      <c r="C4" s="25"/>
      <c r="D4" s="25"/>
      <c r="E4" s="25"/>
      <c r="F4" s="25"/>
      <c r="G4" s="25"/>
      <c r="H4" s="25"/>
      <c r="I4" s="25"/>
      <c r="J4" s="25"/>
      <c r="K4" s="25"/>
      <c r="L4" s="14"/>
    </row>
    <row r="5" spans="1:18" x14ac:dyDescent="0.25">
      <c r="A5" s="7"/>
      <c r="B5" s="133" t="s">
        <v>322</v>
      </c>
      <c r="C5" s="21"/>
      <c r="D5" s="21"/>
      <c r="E5" s="21"/>
      <c r="F5" s="21"/>
      <c r="G5" s="21"/>
      <c r="H5" s="21"/>
      <c r="I5" s="21"/>
      <c r="J5" s="21"/>
      <c r="K5" s="21"/>
      <c r="L5" s="16"/>
    </row>
    <row r="6" spans="1:18" ht="5.25" customHeight="1" x14ac:dyDescent="0.25"/>
    <row r="7" spans="1:18" ht="15" customHeight="1" x14ac:dyDescent="0.25">
      <c r="D7" s="7" t="str">
        <f>"Formula entered into "&amp;ADDRESS(ROW(I11),COLUMN(I11),4)&amp;" and then manually copied through "&amp;ADDRESS(ROW(I11),COLUMN(I11),4)&amp;":"&amp;ADDRESS(ROW(L20),COLUMN(L20),4)&amp;":"</f>
        <v>Formula entered into I11 and then manually copied through I11:L20:</v>
      </c>
    </row>
    <row r="8" spans="1:18" ht="15" customHeight="1" x14ac:dyDescent="0.25">
      <c r="D8" t="str">
        <f ca="1">IF(_xlfn.ISFORMULA(I11),_xlfn.FORMULATEXT(I11),"")</f>
        <v/>
      </c>
    </row>
    <row r="9" spans="1:18" ht="5.25" customHeight="1" x14ac:dyDescent="0.25"/>
    <row r="10" spans="1:18" x14ac:dyDescent="0.25">
      <c r="B10" s="22" t="s">
        <v>8</v>
      </c>
      <c r="C10" s="22" t="s">
        <v>10</v>
      </c>
      <c r="D10" s="22" t="s">
        <v>254</v>
      </c>
      <c r="E10" s="22" t="s">
        <v>181</v>
      </c>
      <c r="G10" s="22" t="s">
        <v>10</v>
      </c>
      <c r="R10" s="22" t="s">
        <v>10</v>
      </c>
    </row>
    <row r="11" spans="1:18" x14ac:dyDescent="0.25">
      <c r="B11" s="111">
        <v>44055</v>
      </c>
      <c r="C11" s="2" t="s">
        <v>11</v>
      </c>
      <c r="D11" s="112">
        <v>4024.7999999999997</v>
      </c>
      <c r="E11" s="112">
        <v>2092.3199999999997</v>
      </c>
      <c r="G11" s="2" t="s">
        <v>11</v>
      </c>
      <c r="I11" s="23"/>
      <c r="J11" s="23"/>
      <c r="K11" s="23"/>
      <c r="L11" s="23"/>
      <c r="R11" s="2" t="str" cm="1">
        <f t="array" ref="R11:R15">_xlfn.UNIQUE(C11:C20)</f>
        <v>Quad</v>
      </c>
    </row>
    <row r="12" spans="1:18" x14ac:dyDescent="0.25">
      <c r="B12" s="111">
        <v>44055</v>
      </c>
      <c r="C12" s="2" t="s">
        <v>32</v>
      </c>
      <c r="D12" s="112">
        <v>1143.8999999999999</v>
      </c>
      <c r="E12" s="112">
        <v>686.33999999999992</v>
      </c>
      <c r="I12" s="23"/>
      <c r="J12" s="23"/>
      <c r="K12" s="23"/>
      <c r="L12" s="23"/>
      <c r="R12" s="2" t="str">
        <v>Aspen</v>
      </c>
    </row>
    <row r="13" spans="1:18" x14ac:dyDescent="0.25">
      <c r="B13" s="111">
        <v>44055</v>
      </c>
      <c r="C13" s="2" t="s">
        <v>258</v>
      </c>
      <c r="D13" s="112">
        <v>1161.5</v>
      </c>
      <c r="E13" s="112">
        <v>569.64</v>
      </c>
      <c r="I13" s="23"/>
      <c r="J13" s="23"/>
      <c r="K13" s="23"/>
      <c r="L13" s="23"/>
      <c r="R13" s="2" t="str">
        <v>Sunshine</v>
      </c>
    </row>
    <row r="14" spans="1:18" x14ac:dyDescent="0.25">
      <c r="B14" s="111">
        <v>44055</v>
      </c>
      <c r="C14" s="2" t="s">
        <v>177</v>
      </c>
      <c r="D14" s="112">
        <v>1640</v>
      </c>
      <c r="E14" s="112">
        <v>770.80000000000007</v>
      </c>
      <c r="I14" s="23"/>
      <c r="J14" s="23"/>
      <c r="K14" s="23"/>
      <c r="L14" s="23"/>
      <c r="R14" s="2" t="str">
        <v>Yanaki</v>
      </c>
    </row>
    <row r="15" spans="1:18" x14ac:dyDescent="0.25">
      <c r="B15" s="111">
        <v>44055</v>
      </c>
      <c r="C15" s="2" t="s">
        <v>12</v>
      </c>
      <c r="D15" s="112">
        <v>2616.25</v>
      </c>
      <c r="E15" s="112">
        <v>1099</v>
      </c>
      <c r="I15" s="23"/>
      <c r="J15" s="23"/>
      <c r="K15" s="23"/>
      <c r="L15" s="23"/>
      <c r="R15" s="2" t="str">
        <v>Carlota</v>
      </c>
    </row>
    <row r="16" spans="1:18" x14ac:dyDescent="0.25">
      <c r="B16" s="111">
        <v>44056</v>
      </c>
      <c r="C16" s="2" t="s">
        <v>11</v>
      </c>
      <c r="D16" s="112">
        <v>3144.75</v>
      </c>
      <c r="E16" s="112">
        <v>1415.4</v>
      </c>
      <c r="I16" s="23"/>
      <c r="J16" s="23"/>
      <c r="K16" s="23"/>
      <c r="L16" s="23"/>
    </row>
    <row r="17" spans="2:12" x14ac:dyDescent="0.25">
      <c r="B17" s="111">
        <v>44056</v>
      </c>
      <c r="C17" s="2" t="s">
        <v>32</v>
      </c>
      <c r="D17" s="112">
        <v>1046.25</v>
      </c>
      <c r="E17" s="112">
        <v>606.75</v>
      </c>
      <c r="I17" s="23"/>
      <c r="J17" s="23"/>
      <c r="K17" s="23"/>
      <c r="L17" s="23"/>
    </row>
    <row r="18" spans="2:12" x14ac:dyDescent="0.25">
      <c r="B18" s="111">
        <v>44056</v>
      </c>
      <c r="C18" s="2" t="s">
        <v>258</v>
      </c>
      <c r="D18" s="112">
        <v>1671.6</v>
      </c>
      <c r="E18" s="112">
        <v>986.16</v>
      </c>
      <c r="I18" s="23"/>
      <c r="J18" s="23"/>
      <c r="K18" s="23"/>
      <c r="L18" s="23"/>
    </row>
    <row r="19" spans="2:12" x14ac:dyDescent="0.25">
      <c r="B19" s="111">
        <v>44056</v>
      </c>
      <c r="C19" s="2" t="s">
        <v>177</v>
      </c>
      <c r="D19" s="112">
        <v>1632</v>
      </c>
      <c r="E19" s="112">
        <v>979.2</v>
      </c>
      <c r="I19" s="23"/>
      <c r="J19" s="23"/>
      <c r="K19" s="23"/>
      <c r="L19" s="23"/>
    </row>
    <row r="20" spans="2:12" x14ac:dyDescent="0.25">
      <c r="B20" s="111">
        <v>44056</v>
      </c>
      <c r="C20" s="2" t="s">
        <v>12</v>
      </c>
      <c r="D20" s="112">
        <v>3891.44</v>
      </c>
      <c r="E20" s="112">
        <v>2179.21</v>
      </c>
      <c r="I20" s="23"/>
      <c r="J20" s="23"/>
      <c r="K20" s="23"/>
      <c r="L20" s="23"/>
    </row>
  </sheetData>
  <dataValidations disablePrompts="1" count="1">
    <dataValidation type="list" allowBlank="1" showInputMessage="1" showErrorMessage="1" sqref="G11" xr:uid="{E4DEFD1D-5D48-42F4-8710-F0AFB5C78C6F}">
      <formula1>_xlfn.ANCHORARRAY($R$11)</formula1>
    </dataValidation>
  </dataValidation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1E7A-ABF3-4FDD-BA87-D21910BC4EEF}">
  <sheetPr>
    <tabColor rgb="FFFF0000"/>
  </sheetPr>
  <dimension ref="A1:R20"/>
  <sheetViews>
    <sheetView zoomScale="145" zoomScaleNormal="145" workbookViewId="0"/>
  </sheetViews>
  <sheetFormatPr defaultColWidth="8.85546875" defaultRowHeight="15" x14ac:dyDescent="0.25"/>
  <cols>
    <col min="1" max="1" width="4.140625" bestFit="1" customWidth="1"/>
    <col min="2" max="3" width="9.140625" customWidth="1"/>
    <col min="4" max="5" width="8.7109375" bestFit="1" customWidth="1"/>
    <col min="6" max="6" width="0.85546875" customWidth="1"/>
    <col min="7" max="7" width="9.140625" customWidth="1"/>
    <col min="8" max="8" width="0.85546875" customWidth="1"/>
    <col min="9" max="12" width="9.140625" customWidth="1"/>
  </cols>
  <sheetData>
    <row r="1" spans="1:18" ht="5.25" customHeight="1" x14ac:dyDescent="0.25"/>
    <row r="2" spans="1:18" x14ac:dyDescent="0.25">
      <c r="A2" s="7" t="s">
        <v>159</v>
      </c>
      <c r="B2" s="121" t="s">
        <v>324</v>
      </c>
      <c r="C2" s="19"/>
      <c r="D2" s="19"/>
      <c r="E2" s="19"/>
      <c r="F2" s="19"/>
      <c r="G2" s="19"/>
      <c r="H2" s="19"/>
      <c r="I2" s="19"/>
      <c r="J2" s="19"/>
      <c r="K2" s="19"/>
      <c r="L2" s="12"/>
    </row>
    <row r="3" spans="1:18" x14ac:dyDescent="0.25">
      <c r="A3" s="7" t="s">
        <v>301</v>
      </c>
      <c r="B3" s="122" t="s">
        <v>348</v>
      </c>
      <c r="C3" s="25"/>
      <c r="D3" s="25"/>
      <c r="E3" s="25"/>
      <c r="F3" s="25"/>
      <c r="G3" s="25"/>
      <c r="H3" s="25"/>
      <c r="I3" s="25"/>
      <c r="J3" s="25"/>
      <c r="K3" s="25"/>
      <c r="L3" s="14"/>
    </row>
    <row r="4" spans="1:18" x14ac:dyDescent="0.25">
      <c r="A4" s="7"/>
      <c r="B4" s="122" t="s">
        <v>321</v>
      </c>
      <c r="C4" s="25"/>
      <c r="D4" s="25"/>
      <c r="E4" s="25"/>
      <c r="F4" s="25"/>
      <c r="G4" s="25"/>
      <c r="H4" s="25"/>
      <c r="I4" s="25"/>
      <c r="J4" s="25"/>
      <c r="K4" s="25"/>
      <c r="L4" s="14"/>
    </row>
    <row r="5" spans="1:18" x14ac:dyDescent="0.25">
      <c r="A5" s="7"/>
      <c r="B5" s="133" t="s">
        <v>322</v>
      </c>
      <c r="C5" s="21"/>
      <c r="D5" s="21"/>
      <c r="E5" s="21"/>
      <c r="F5" s="21"/>
      <c r="G5" s="21"/>
      <c r="H5" s="21"/>
      <c r="I5" s="21"/>
      <c r="J5" s="21"/>
      <c r="K5" s="21"/>
      <c r="L5" s="16"/>
    </row>
    <row r="6" spans="1:18" ht="5.25" customHeight="1" x14ac:dyDescent="0.25"/>
    <row r="7" spans="1:18" ht="15" customHeight="1" x14ac:dyDescent="0.25">
      <c r="D7" s="7" t="str">
        <f>"Formula entered into "&amp;ADDRESS(ROW(I11),COLUMN(I11),4)&amp;" and then manually copied through "&amp;ADDRESS(ROW(I11),COLUMN(I11),4)&amp;":"&amp;ADDRESS(ROW(L20),COLUMN(L20),4)&amp;":"</f>
        <v>Formula entered into I11 and then manually copied through I11:L20:</v>
      </c>
    </row>
    <row r="8" spans="1:18" ht="15" customHeight="1" x14ac:dyDescent="0.25">
      <c r="D8" t="str">
        <f ca="1">IF(_xlfn.ISFORMULA(I11),_xlfn.FORMULATEXT(I11),"")</f>
        <v>=$C11=$G$11</v>
      </c>
    </row>
    <row r="9" spans="1:18" ht="5.25" customHeight="1" x14ac:dyDescent="0.25"/>
    <row r="10" spans="1:18" x14ac:dyDescent="0.25">
      <c r="B10" s="22" t="s">
        <v>8</v>
      </c>
      <c r="C10" s="22" t="s">
        <v>10</v>
      </c>
      <c r="D10" s="22" t="s">
        <v>254</v>
      </c>
      <c r="E10" s="22" t="s">
        <v>181</v>
      </c>
      <c r="G10" s="22" t="s">
        <v>10</v>
      </c>
      <c r="R10" s="22" t="s">
        <v>10</v>
      </c>
    </row>
    <row r="11" spans="1:18" x14ac:dyDescent="0.25">
      <c r="B11" s="111">
        <v>44055</v>
      </c>
      <c r="C11" s="2" t="s">
        <v>11</v>
      </c>
      <c r="D11" s="112">
        <v>4024.7999999999997</v>
      </c>
      <c r="E11" s="112">
        <v>2092.3199999999997</v>
      </c>
      <c r="G11" s="2" t="s">
        <v>11</v>
      </c>
      <c r="I11" s="23" t="b">
        <f>$C11=$G$11</f>
        <v>1</v>
      </c>
      <c r="J11" s="23" t="b">
        <f t="shared" ref="J11:L20" si="0">$C11=$G$11</f>
        <v>1</v>
      </c>
      <c r="K11" s="23" t="b">
        <f t="shared" si="0"/>
        <v>1</v>
      </c>
      <c r="L11" s="23" t="b">
        <f t="shared" si="0"/>
        <v>1</v>
      </c>
      <c r="R11" s="2" t="str" cm="1">
        <f t="array" ref="R11:R15">_xlfn.UNIQUE(C11:C20)</f>
        <v>Quad</v>
      </c>
    </row>
    <row r="12" spans="1:18" x14ac:dyDescent="0.25">
      <c r="B12" s="111">
        <v>44055</v>
      </c>
      <c r="C12" s="2" t="s">
        <v>32</v>
      </c>
      <c r="D12" s="112">
        <v>1143.8999999999999</v>
      </c>
      <c r="E12" s="112">
        <v>686.33999999999992</v>
      </c>
      <c r="I12" s="23" t="b">
        <f t="shared" ref="I12:I20" si="1">$C12=$G$11</f>
        <v>0</v>
      </c>
      <c r="J12" s="23" t="b">
        <f t="shared" si="0"/>
        <v>0</v>
      </c>
      <c r="K12" s="23" t="b">
        <f t="shared" si="0"/>
        <v>0</v>
      </c>
      <c r="L12" s="23" t="b">
        <f t="shared" si="0"/>
        <v>0</v>
      </c>
      <c r="R12" s="2" t="str">
        <v>Aspen</v>
      </c>
    </row>
    <row r="13" spans="1:18" x14ac:dyDescent="0.25">
      <c r="B13" s="111">
        <v>44055</v>
      </c>
      <c r="C13" s="2" t="s">
        <v>258</v>
      </c>
      <c r="D13" s="112">
        <v>1161.5</v>
      </c>
      <c r="E13" s="112">
        <v>569.64</v>
      </c>
      <c r="I13" s="23" t="b">
        <f t="shared" si="1"/>
        <v>0</v>
      </c>
      <c r="J13" s="23" t="b">
        <f t="shared" si="0"/>
        <v>0</v>
      </c>
      <c r="K13" s="23" t="b">
        <f t="shared" si="0"/>
        <v>0</v>
      </c>
      <c r="L13" s="23" t="b">
        <f t="shared" si="0"/>
        <v>0</v>
      </c>
      <c r="R13" s="2" t="str">
        <v>Sunshine</v>
      </c>
    </row>
    <row r="14" spans="1:18" x14ac:dyDescent="0.25">
      <c r="B14" s="111">
        <v>44055</v>
      </c>
      <c r="C14" s="2" t="s">
        <v>177</v>
      </c>
      <c r="D14" s="112">
        <v>1640</v>
      </c>
      <c r="E14" s="112">
        <v>770.80000000000007</v>
      </c>
      <c r="I14" s="23" t="b">
        <f t="shared" si="1"/>
        <v>0</v>
      </c>
      <c r="J14" s="23" t="b">
        <f t="shared" si="0"/>
        <v>0</v>
      </c>
      <c r="K14" s="23" t="b">
        <f t="shared" si="0"/>
        <v>0</v>
      </c>
      <c r="L14" s="23" t="b">
        <f t="shared" si="0"/>
        <v>0</v>
      </c>
      <c r="R14" s="2" t="str">
        <v>Yanaki</v>
      </c>
    </row>
    <row r="15" spans="1:18" x14ac:dyDescent="0.25">
      <c r="B15" s="111">
        <v>44055</v>
      </c>
      <c r="C15" s="2" t="s">
        <v>12</v>
      </c>
      <c r="D15" s="112">
        <v>2616.25</v>
      </c>
      <c r="E15" s="112">
        <v>1099</v>
      </c>
      <c r="I15" s="23" t="b">
        <f t="shared" si="1"/>
        <v>0</v>
      </c>
      <c r="J15" s="23" t="b">
        <f t="shared" si="0"/>
        <v>0</v>
      </c>
      <c r="K15" s="23" t="b">
        <f t="shared" si="0"/>
        <v>0</v>
      </c>
      <c r="L15" s="23" t="b">
        <f t="shared" si="0"/>
        <v>0</v>
      </c>
      <c r="R15" s="2" t="str">
        <v>Carlota</v>
      </c>
    </row>
    <row r="16" spans="1:18" x14ac:dyDescent="0.25">
      <c r="B16" s="111">
        <v>44056</v>
      </c>
      <c r="C16" s="2" t="s">
        <v>11</v>
      </c>
      <c r="D16" s="112">
        <v>3144.75</v>
      </c>
      <c r="E16" s="112">
        <v>1415.4</v>
      </c>
      <c r="I16" s="23" t="b">
        <f t="shared" si="1"/>
        <v>1</v>
      </c>
      <c r="J16" s="23" t="b">
        <f t="shared" si="0"/>
        <v>1</v>
      </c>
      <c r="K16" s="23" t="b">
        <f t="shared" si="0"/>
        <v>1</v>
      </c>
      <c r="L16" s="23" t="b">
        <f t="shared" si="0"/>
        <v>1</v>
      </c>
    </row>
    <row r="17" spans="2:12" x14ac:dyDescent="0.25">
      <c r="B17" s="111">
        <v>44056</v>
      </c>
      <c r="C17" s="2" t="s">
        <v>32</v>
      </c>
      <c r="D17" s="112">
        <v>1046.25</v>
      </c>
      <c r="E17" s="112">
        <v>606.75</v>
      </c>
      <c r="I17" s="23" t="b">
        <f t="shared" si="1"/>
        <v>0</v>
      </c>
      <c r="J17" s="23" t="b">
        <f t="shared" si="0"/>
        <v>0</v>
      </c>
      <c r="K17" s="23" t="b">
        <f t="shared" si="0"/>
        <v>0</v>
      </c>
      <c r="L17" s="23" t="b">
        <f t="shared" si="0"/>
        <v>0</v>
      </c>
    </row>
    <row r="18" spans="2:12" x14ac:dyDescent="0.25">
      <c r="B18" s="111">
        <v>44056</v>
      </c>
      <c r="C18" s="2" t="s">
        <v>258</v>
      </c>
      <c r="D18" s="112">
        <v>1671.6</v>
      </c>
      <c r="E18" s="112">
        <v>986.16</v>
      </c>
      <c r="I18" s="23" t="b">
        <f t="shared" si="1"/>
        <v>0</v>
      </c>
      <c r="J18" s="23" t="b">
        <f t="shared" si="0"/>
        <v>0</v>
      </c>
      <c r="K18" s="23" t="b">
        <f t="shared" si="0"/>
        <v>0</v>
      </c>
      <c r="L18" s="23" t="b">
        <f t="shared" si="0"/>
        <v>0</v>
      </c>
    </row>
    <row r="19" spans="2:12" x14ac:dyDescent="0.25">
      <c r="B19" s="111">
        <v>44056</v>
      </c>
      <c r="C19" s="2" t="s">
        <v>177</v>
      </c>
      <c r="D19" s="112">
        <v>1632</v>
      </c>
      <c r="E19" s="112">
        <v>979.2</v>
      </c>
      <c r="I19" s="23" t="b">
        <f t="shared" si="1"/>
        <v>0</v>
      </c>
      <c r="J19" s="23" t="b">
        <f t="shared" si="0"/>
        <v>0</v>
      </c>
      <c r="K19" s="23" t="b">
        <f t="shared" si="0"/>
        <v>0</v>
      </c>
      <c r="L19" s="23" t="b">
        <f t="shared" si="0"/>
        <v>0</v>
      </c>
    </row>
    <row r="20" spans="2:12" x14ac:dyDescent="0.25">
      <c r="B20" s="111">
        <v>44056</v>
      </c>
      <c r="C20" s="2" t="s">
        <v>12</v>
      </c>
      <c r="D20" s="112">
        <v>3891.44</v>
      </c>
      <c r="E20" s="112">
        <v>2179.21</v>
      </c>
      <c r="I20" s="23" t="b">
        <f t="shared" si="1"/>
        <v>0</v>
      </c>
      <c r="J20" s="23" t="b">
        <f t="shared" si="0"/>
        <v>0</v>
      </c>
      <c r="K20" s="23" t="b">
        <f t="shared" si="0"/>
        <v>0</v>
      </c>
      <c r="L20" s="23" t="b">
        <f t="shared" si="0"/>
        <v>0</v>
      </c>
    </row>
  </sheetData>
  <conditionalFormatting sqref="B11:E20">
    <cfRule type="expression" dxfId="50" priority="1">
      <formula>$C11=$G$11</formula>
    </cfRule>
  </conditionalFormatting>
  <dataValidations count="1">
    <dataValidation type="list" allowBlank="1" showInputMessage="1" showErrorMessage="1" sqref="G11" xr:uid="{7226C178-0D48-4E26-A17E-CF848ADD9F03}">
      <formula1>_xlfn.ANCHORARRAY($R$11)</formula1>
    </dataValidation>
  </dataValidation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601F5-19B0-4798-8695-72A47BABAABF}">
  <sheetPr codeName="Sheet21">
    <tabColor rgb="FF0000FF"/>
  </sheetPr>
  <dimension ref="A1:AN33"/>
  <sheetViews>
    <sheetView zoomScale="145" zoomScaleNormal="145" workbookViewId="0"/>
  </sheetViews>
  <sheetFormatPr defaultColWidth="8.85546875" defaultRowHeight="15" x14ac:dyDescent="0.25"/>
  <cols>
    <col min="1" max="1" width="3.85546875" customWidth="1"/>
    <col min="2" max="2" width="13.42578125" customWidth="1"/>
    <col min="3" max="3" width="13.140625" customWidth="1"/>
    <col min="4" max="4" width="9.42578125" customWidth="1"/>
    <col min="5" max="5" width="10.42578125" customWidth="1"/>
    <col min="6" max="6" width="0.7109375" customWidth="1"/>
    <col min="7" max="7" width="15.42578125" customWidth="1"/>
    <col min="8" max="8" width="11.140625" customWidth="1"/>
    <col min="9" max="9" width="6" customWidth="1"/>
    <col min="10" max="10" width="11.42578125" customWidth="1"/>
    <col min="11" max="11" width="11" customWidth="1"/>
    <col min="12" max="12" width="9.140625" customWidth="1"/>
    <col min="15" max="15" width="87.140625" customWidth="1"/>
    <col min="16" max="16" width="18.42578125" customWidth="1"/>
    <col min="17" max="17" width="17.7109375" customWidth="1"/>
  </cols>
  <sheetData>
    <row r="1" spans="1:40" ht="5.25" customHeight="1" x14ac:dyDescent="0.25"/>
    <row r="2" spans="1:40" x14ac:dyDescent="0.25">
      <c r="A2" s="7" t="s">
        <v>159</v>
      </c>
      <c r="B2" s="121" t="s">
        <v>347</v>
      </c>
      <c r="C2" s="19"/>
      <c r="D2" s="19"/>
      <c r="E2" s="19"/>
      <c r="F2" s="19"/>
      <c r="G2" s="19"/>
      <c r="H2" s="19"/>
      <c r="I2" s="19"/>
      <c r="J2" s="12"/>
      <c r="AN2" s="2" t="str" cm="1">
        <f t="array" aca="1" ref="AN2" ca="1">_xlfn.XLOOKUP(RANDBETWEEN(1,4),_xlfn.SEQUENCE(4),{"Plan Review";"Service";"Bill";"Other"})</f>
        <v>Service</v>
      </c>
    </row>
    <row r="3" spans="1:40" x14ac:dyDescent="0.25">
      <c r="A3" s="7" t="s">
        <v>323</v>
      </c>
      <c r="B3" s="122" t="s">
        <v>319</v>
      </c>
      <c r="C3" s="25"/>
      <c r="D3" s="25"/>
      <c r="E3" s="25"/>
      <c r="F3" s="25"/>
      <c r="G3" s="25"/>
      <c r="H3" s="25"/>
      <c r="I3" s="25"/>
      <c r="J3" s="14"/>
    </row>
    <row r="4" spans="1:40" x14ac:dyDescent="0.25">
      <c r="A4" s="7" t="s">
        <v>350</v>
      </c>
      <c r="B4" s="134" t="s">
        <v>320</v>
      </c>
      <c r="C4" s="25"/>
      <c r="D4" s="25"/>
      <c r="E4" s="25"/>
      <c r="F4" s="25"/>
      <c r="G4" s="25"/>
      <c r="H4" s="25"/>
      <c r="I4" s="25"/>
      <c r="J4" s="14"/>
    </row>
    <row r="5" spans="1:40" x14ac:dyDescent="0.25">
      <c r="A5" s="7"/>
      <c r="B5" s="122" t="s">
        <v>314</v>
      </c>
      <c r="C5" s="25"/>
      <c r="D5" s="25"/>
      <c r="E5" s="25"/>
      <c r="F5" s="25"/>
      <c r="G5" s="25"/>
      <c r="H5" s="25"/>
      <c r="I5" s="25"/>
      <c r="J5" s="14"/>
    </row>
    <row r="6" spans="1:40" x14ac:dyDescent="0.25">
      <c r="A6" s="7"/>
      <c r="B6" s="133" t="s">
        <v>349</v>
      </c>
      <c r="C6" s="21"/>
      <c r="D6" s="21"/>
      <c r="E6" s="21"/>
      <c r="F6" s="21"/>
      <c r="G6" s="21"/>
      <c r="H6" s="21"/>
      <c r="I6" s="21"/>
      <c r="J6" s="16"/>
    </row>
    <row r="7" spans="1:40" ht="5.25" customHeight="1" x14ac:dyDescent="0.25"/>
    <row r="8" spans="1:40" x14ac:dyDescent="0.25">
      <c r="B8" s="153" t="s">
        <v>292</v>
      </c>
      <c r="C8" s="153" t="s">
        <v>294</v>
      </c>
      <c r="D8" s="153" t="s">
        <v>291</v>
      </c>
      <c r="E8" s="154" t="s">
        <v>293</v>
      </c>
      <c r="G8" s="97" t="s">
        <v>346</v>
      </c>
      <c r="M8" s="1" t="str">
        <f>'Ch12(28-30)'!$D$8</f>
        <v>Rep</v>
      </c>
    </row>
    <row r="9" spans="1:40" x14ac:dyDescent="0.25">
      <c r="B9" s="155">
        <v>44422.425000000003</v>
      </c>
      <c r="C9" s="156" t="s">
        <v>295</v>
      </c>
      <c r="D9" s="157" t="s">
        <v>51</v>
      </c>
      <c r="E9" s="158">
        <v>13</v>
      </c>
      <c r="G9" s="2" t="s">
        <v>299</v>
      </c>
      <c r="M9" s="2" t="str" cm="1">
        <f t="array" ref="M9:M12">_xlfn._xlws.SORT(_xlfn.UNIQUE('Ch12(28-30)'!$D$9:$D$25))</f>
        <v>Chantel</v>
      </c>
    </row>
    <row r="10" spans="1:40" x14ac:dyDescent="0.25">
      <c r="B10" s="159">
        <v>44422.45</v>
      </c>
      <c r="C10" s="160" t="s">
        <v>298</v>
      </c>
      <c r="D10" s="161" t="s">
        <v>53</v>
      </c>
      <c r="E10" s="162">
        <v>30</v>
      </c>
      <c r="M10" s="2" t="str">
        <v>Dino</v>
      </c>
    </row>
    <row r="11" spans="1:40" x14ac:dyDescent="0.25">
      <c r="B11" s="155">
        <v>44422.466666666667</v>
      </c>
      <c r="C11" s="156" t="s">
        <v>297</v>
      </c>
      <c r="D11" s="157" t="s">
        <v>51</v>
      </c>
      <c r="E11" s="158">
        <v>31</v>
      </c>
      <c r="G11" s="7" t="str">
        <f>"Formula entered into "&amp;ADDRESS(ROW(G15),COLUMN(G15),4)&amp;" and spilled: "</f>
        <v xml:space="preserve">Formula entered into G15 and spilled: </v>
      </c>
      <c r="M11" s="2" t="str">
        <v>Floyd</v>
      </c>
    </row>
    <row r="12" spans="1:40" x14ac:dyDescent="0.25">
      <c r="B12" s="159">
        <v>44422.504166666666</v>
      </c>
      <c r="C12" s="160" t="s">
        <v>297</v>
      </c>
      <c r="D12" s="161" t="s">
        <v>299</v>
      </c>
      <c r="E12" s="162">
        <v>4</v>
      </c>
      <c r="G12" t="str">
        <f ca="1">IF(_xlfn.ISFORMULA(G15),_xlfn.FORMULATEXT(G15),"")</f>
        <v/>
      </c>
      <c r="M12" s="2" t="str">
        <v>Sioux</v>
      </c>
    </row>
    <row r="13" spans="1:40" x14ac:dyDescent="0.25">
      <c r="B13" s="155">
        <v>44422.533333333333</v>
      </c>
      <c r="C13" s="156" t="s">
        <v>296</v>
      </c>
      <c r="D13" s="157" t="s">
        <v>299</v>
      </c>
      <c r="E13" s="158">
        <v>25</v>
      </c>
    </row>
    <row r="14" spans="1:40" x14ac:dyDescent="0.25">
      <c r="B14" s="159">
        <v>44422.54583333333</v>
      </c>
      <c r="C14" s="160" t="s">
        <v>296</v>
      </c>
      <c r="D14" s="161" t="s">
        <v>53</v>
      </c>
      <c r="E14" s="162">
        <v>24</v>
      </c>
      <c r="G14" s="1" t="str" cm="1">
        <f t="array" ref="G14:J14">'Ch12(28-30)'!$B$8:$E$8</f>
        <v>Date-Time</v>
      </c>
      <c r="H14" s="1" t="str">
        <v>Call Topic</v>
      </c>
      <c r="I14" s="1" t="str">
        <v>Rep</v>
      </c>
      <c r="J14" s="1" t="str">
        <v>Length (min)</v>
      </c>
    </row>
    <row r="15" spans="1:40" x14ac:dyDescent="0.25">
      <c r="B15" s="155">
        <v>44422.612500000003</v>
      </c>
      <c r="C15" s="156" t="s">
        <v>296</v>
      </c>
      <c r="D15" s="157" t="s">
        <v>300</v>
      </c>
      <c r="E15" s="158">
        <v>15</v>
      </c>
      <c r="G15" s="131"/>
    </row>
    <row r="16" spans="1:40" x14ac:dyDescent="0.25">
      <c r="B16" s="159">
        <v>44422.679166666669</v>
      </c>
      <c r="C16" s="160" t="s">
        <v>296</v>
      </c>
      <c r="D16" s="161" t="s">
        <v>53</v>
      </c>
      <c r="E16" s="162">
        <v>5</v>
      </c>
      <c r="G16" s="131"/>
    </row>
    <row r="17" spans="2:17" x14ac:dyDescent="0.25">
      <c r="B17" s="155">
        <v>44423.39166666667</v>
      </c>
      <c r="C17" s="156" t="s">
        <v>297</v>
      </c>
      <c r="D17" s="157" t="s">
        <v>300</v>
      </c>
      <c r="E17" s="158">
        <v>28</v>
      </c>
      <c r="G17" s="131"/>
    </row>
    <row r="18" spans="2:17" x14ac:dyDescent="0.25">
      <c r="B18" s="159">
        <v>44423.425000000003</v>
      </c>
      <c r="C18" s="160" t="s">
        <v>295</v>
      </c>
      <c r="D18" s="161" t="s">
        <v>53</v>
      </c>
      <c r="E18" s="162">
        <v>22</v>
      </c>
      <c r="G18" s="131"/>
    </row>
    <row r="19" spans="2:17" x14ac:dyDescent="0.25">
      <c r="B19" s="155">
        <v>44423.433333333334</v>
      </c>
      <c r="C19" s="156" t="s">
        <v>298</v>
      </c>
      <c r="D19" s="157" t="s">
        <v>299</v>
      </c>
      <c r="E19" s="158">
        <v>4</v>
      </c>
      <c r="G19" s="131"/>
    </row>
    <row r="20" spans="2:17" x14ac:dyDescent="0.25">
      <c r="B20" s="159">
        <v>44423.495833333334</v>
      </c>
      <c r="C20" s="160" t="s">
        <v>296</v>
      </c>
      <c r="D20" s="161" t="s">
        <v>51</v>
      </c>
      <c r="E20" s="162">
        <v>25</v>
      </c>
      <c r="G20" s="131"/>
    </row>
    <row r="21" spans="2:17" x14ac:dyDescent="0.25">
      <c r="B21" s="155">
        <v>44423.558333333334</v>
      </c>
      <c r="C21" s="156" t="s">
        <v>298</v>
      </c>
      <c r="D21" s="157" t="s">
        <v>51</v>
      </c>
      <c r="E21" s="158">
        <v>8</v>
      </c>
      <c r="G21" s="131"/>
    </row>
    <row r="22" spans="2:17" x14ac:dyDescent="0.25">
      <c r="B22" s="159">
        <v>44423.591666666667</v>
      </c>
      <c r="C22" s="160" t="s">
        <v>295</v>
      </c>
      <c r="D22" s="161" t="s">
        <v>300</v>
      </c>
      <c r="E22" s="162">
        <v>29</v>
      </c>
      <c r="G22" s="131"/>
    </row>
    <row r="23" spans="2:17" x14ac:dyDescent="0.25">
      <c r="B23" s="155">
        <v>44423.620833333334</v>
      </c>
      <c r="C23" s="156" t="s">
        <v>295</v>
      </c>
      <c r="D23" s="157" t="s">
        <v>299</v>
      </c>
      <c r="E23" s="158">
        <v>27</v>
      </c>
      <c r="G23" s="131"/>
    </row>
    <row r="24" spans="2:17" x14ac:dyDescent="0.25">
      <c r="B24" s="159">
        <v>44423.662499999999</v>
      </c>
      <c r="C24" s="160" t="s">
        <v>295</v>
      </c>
      <c r="D24" s="161" t="s">
        <v>53</v>
      </c>
      <c r="E24" s="162">
        <v>19</v>
      </c>
      <c r="G24" s="131"/>
    </row>
    <row r="25" spans="2:17" x14ac:dyDescent="0.25">
      <c r="B25" s="163">
        <v>44423.675000000003</v>
      </c>
      <c r="C25" s="164" t="s">
        <v>298</v>
      </c>
      <c r="D25" s="165" t="s">
        <v>299</v>
      </c>
      <c r="E25" s="166">
        <v>17</v>
      </c>
      <c r="G25" s="131"/>
    </row>
    <row r="26" spans="2:17" x14ac:dyDescent="0.25">
      <c r="O26" s="22" t="s">
        <v>342</v>
      </c>
      <c r="P26" s="22" t="s">
        <v>0</v>
      </c>
      <c r="Q26" s="22" t="s">
        <v>345</v>
      </c>
    </row>
    <row r="27" spans="2:17" x14ac:dyDescent="0.25">
      <c r="O27" s="2" t="s">
        <v>15</v>
      </c>
      <c r="P27" s="4" t="s">
        <v>331</v>
      </c>
      <c r="Q27" s="2" t="s">
        <v>338</v>
      </c>
    </row>
    <row r="28" spans="2:17" x14ac:dyDescent="0.25">
      <c r="O28" s="2" t="s">
        <v>332</v>
      </c>
      <c r="P28" s="4" t="s">
        <v>337</v>
      </c>
      <c r="Q28" s="2" t="s">
        <v>341</v>
      </c>
    </row>
    <row r="29" spans="2:17" x14ac:dyDescent="0.25">
      <c r="O29" s="2" t="s">
        <v>16</v>
      </c>
      <c r="P29" s="4" t="s">
        <v>333</v>
      </c>
      <c r="Q29" s="2" t="s">
        <v>339</v>
      </c>
    </row>
    <row r="30" spans="2:17" ht="30" x14ac:dyDescent="0.25">
      <c r="O30" s="3" t="s">
        <v>581</v>
      </c>
      <c r="P30" s="4" t="s">
        <v>334</v>
      </c>
      <c r="Q30" s="2" t="s">
        <v>343</v>
      </c>
    </row>
    <row r="31" spans="2:17" ht="30" x14ac:dyDescent="0.25">
      <c r="O31" s="3" t="s">
        <v>579</v>
      </c>
      <c r="P31" s="4" t="s">
        <v>335</v>
      </c>
      <c r="Q31" s="2" t="s">
        <v>344</v>
      </c>
    </row>
    <row r="32" spans="2:17" ht="30" x14ac:dyDescent="0.25">
      <c r="O32" s="189" t="s">
        <v>578</v>
      </c>
      <c r="P32" s="4" t="s">
        <v>576</v>
      </c>
      <c r="Q32" s="2" t="s">
        <v>577</v>
      </c>
    </row>
    <row r="33" spans="15:17" x14ac:dyDescent="0.25">
      <c r="O33" s="3" t="s">
        <v>580</v>
      </c>
      <c r="P33" s="4" t="s">
        <v>336</v>
      </c>
      <c r="Q33" s="2" t="s">
        <v>340</v>
      </c>
    </row>
  </sheetData>
  <sortState xmlns:xlrd2="http://schemas.microsoft.com/office/spreadsheetml/2017/richdata2" ref="B9:E25">
    <sortCondition ref="B9"/>
  </sortState>
  <phoneticPr fontId="3" type="noConversion"/>
  <dataValidations count="1">
    <dataValidation type="list" allowBlank="1" showInputMessage="1" showErrorMessage="1" sqref="G9" xr:uid="{995AA9FF-F5C3-42AD-B48D-6CD0FBA563E0}">
      <formula1>_xlfn.ANCHORARRAY($M$9)</formula1>
    </dataValidation>
  </dataValidation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5BA6-D9A0-47D3-80D5-C54B304931D7}">
  <sheetPr>
    <tabColor rgb="FFFF0000"/>
  </sheetPr>
  <dimension ref="A1:AN33"/>
  <sheetViews>
    <sheetView zoomScaleNormal="100" workbookViewId="0"/>
  </sheetViews>
  <sheetFormatPr defaultColWidth="8.85546875" defaultRowHeight="15" x14ac:dyDescent="0.25"/>
  <cols>
    <col min="1" max="1" width="3.85546875" customWidth="1"/>
    <col min="2" max="2" width="13.42578125" customWidth="1"/>
    <col min="3" max="3" width="13.140625" customWidth="1"/>
    <col min="4" max="4" width="9.42578125" customWidth="1"/>
    <col min="5" max="5" width="10.42578125" customWidth="1"/>
    <col min="6" max="6" width="0.7109375" customWidth="1"/>
    <col min="7" max="7" width="15.42578125" customWidth="1"/>
    <col min="8" max="8" width="11.140625" customWidth="1"/>
    <col min="9" max="9" width="6" customWidth="1"/>
    <col min="10" max="10" width="11.42578125" customWidth="1"/>
    <col min="11" max="11" width="11" customWidth="1"/>
    <col min="12" max="12" width="9.140625" customWidth="1"/>
    <col min="15" max="15" width="45.42578125" customWidth="1"/>
    <col min="16" max="16" width="22.7109375" customWidth="1"/>
    <col min="17" max="17" width="30.85546875" bestFit="1" customWidth="1"/>
    <col min="25" max="25" width="9.140625" customWidth="1"/>
  </cols>
  <sheetData>
    <row r="1" spans="1:40" ht="5.25" customHeight="1" x14ac:dyDescent="0.25"/>
    <row r="2" spans="1:40" x14ac:dyDescent="0.25">
      <c r="A2" s="7" t="s">
        <v>159</v>
      </c>
      <c r="B2" s="121" t="s">
        <v>347</v>
      </c>
      <c r="C2" s="19"/>
      <c r="D2" s="19"/>
      <c r="E2" s="19"/>
      <c r="F2" s="19"/>
      <c r="G2" s="19"/>
      <c r="H2" s="19"/>
      <c r="I2" s="19"/>
      <c r="J2" s="12"/>
      <c r="AN2" s="2" t="str" cm="1">
        <f t="array" aca="1" ref="AN2" ca="1">_xlfn.XLOOKUP(RANDBETWEEN(1,4),_xlfn.SEQUENCE(4),{"Plan Review";"Service";"Bill";"Other"})</f>
        <v>Service</v>
      </c>
    </row>
    <row r="3" spans="1:40" x14ac:dyDescent="0.25">
      <c r="A3" s="7" t="s">
        <v>323</v>
      </c>
      <c r="B3" s="122" t="s">
        <v>497</v>
      </c>
      <c r="C3" s="25"/>
      <c r="D3" s="25"/>
      <c r="E3" s="25"/>
      <c r="F3" s="25"/>
      <c r="G3" s="25"/>
      <c r="H3" s="25"/>
      <c r="I3" s="25"/>
      <c r="J3" s="14"/>
    </row>
    <row r="4" spans="1:40" x14ac:dyDescent="0.25">
      <c r="A4" s="7" t="s">
        <v>350</v>
      </c>
      <c r="B4" s="134" t="s">
        <v>320</v>
      </c>
      <c r="C4" s="25"/>
      <c r="D4" s="25"/>
      <c r="E4" s="25"/>
      <c r="F4" s="25"/>
      <c r="G4" s="25"/>
      <c r="H4" s="25"/>
      <c r="I4" s="25"/>
      <c r="J4" s="14"/>
    </row>
    <row r="5" spans="1:40" x14ac:dyDescent="0.25">
      <c r="A5" s="7"/>
      <c r="B5" s="122" t="s">
        <v>314</v>
      </c>
      <c r="C5" s="25"/>
      <c r="D5" s="25"/>
      <c r="E5" s="25"/>
      <c r="F5" s="25"/>
      <c r="G5" s="25"/>
      <c r="H5" s="25"/>
      <c r="I5" s="25"/>
      <c r="J5" s="14"/>
    </row>
    <row r="6" spans="1:40" x14ac:dyDescent="0.25">
      <c r="A6" s="7"/>
      <c r="B6" s="133" t="s">
        <v>349</v>
      </c>
      <c r="C6" s="21"/>
      <c r="D6" s="21"/>
      <c r="E6" s="21"/>
      <c r="F6" s="21"/>
      <c r="G6" s="21"/>
      <c r="H6" s="21"/>
      <c r="I6" s="21"/>
      <c r="J6" s="16"/>
    </row>
    <row r="7" spans="1:40" ht="5.25" customHeight="1" x14ac:dyDescent="0.25"/>
    <row r="8" spans="1:40" x14ac:dyDescent="0.25">
      <c r="B8" s="38" t="s">
        <v>292</v>
      </c>
      <c r="C8" s="39" t="s">
        <v>294</v>
      </c>
      <c r="D8" s="39" t="s">
        <v>291</v>
      </c>
      <c r="E8" s="40" t="s">
        <v>293</v>
      </c>
      <c r="G8" s="97" t="s">
        <v>346</v>
      </c>
      <c r="M8" s="1" t="str">
        <f>CallTable[[#Headers],[Rep]]</f>
        <v>Rep</v>
      </c>
    </row>
    <row r="9" spans="1:40" x14ac:dyDescent="0.25">
      <c r="B9" s="129">
        <v>44422.425000000003</v>
      </c>
      <c r="C9" s="2" t="s">
        <v>295</v>
      </c>
      <c r="D9" s="124" t="s">
        <v>51</v>
      </c>
      <c r="E9" s="126">
        <v>13</v>
      </c>
      <c r="G9" s="2" t="s">
        <v>299</v>
      </c>
      <c r="M9" s="2" t="str" cm="1">
        <f t="array" ref="M9:M12">_xlfn._xlws.SORT(_xlfn.UNIQUE(CallTable[Rep]))</f>
        <v>Chantel</v>
      </c>
    </row>
    <row r="10" spans="1:40" x14ac:dyDescent="0.25">
      <c r="B10" s="129">
        <v>44422.45</v>
      </c>
      <c r="C10" s="2" t="s">
        <v>298</v>
      </c>
      <c r="D10" s="124" t="s">
        <v>53</v>
      </c>
      <c r="E10" s="126">
        <v>30</v>
      </c>
      <c r="M10" s="2" t="str">
        <v>Dino</v>
      </c>
    </row>
    <row r="11" spans="1:40" x14ac:dyDescent="0.25">
      <c r="B11" s="129">
        <v>44422.466666666667</v>
      </c>
      <c r="C11" s="2" t="s">
        <v>297</v>
      </c>
      <c r="D11" s="124" t="s">
        <v>51</v>
      </c>
      <c r="E11" s="126">
        <v>31</v>
      </c>
      <c r="G11" s="7" t="str">
        <f>"Formula entered into "&amp;ADDRESS(ROW(G15),COLUMN(G15),4)&amp;" and spilled to "&amp;ADDRESS(ROW(G15),COLUMN(G15),4)&amp;":"&amp;ADDRESS(ROW(INDEX(J15:J25,MATCH(10^10,J15:J25))),COLUMN(INDEX(J15:J25,MATCH(10^10,J15:J25))),4)&amp;":"</f>
        <v>Formula entered into G15 and spilled to G15:J19:</v>
      </c>
      <c r="M11" s="2" t="str">
        <v>Floyd</v>
      </c>
    </row>
    <row r="12" spans="1:40" x14ac:dyDescent="0.25">
      <c r="B12" s="129">
        <v>44422.504166666666</v>
      </c>
      <c r="C12" s="2" t="s">
        <v>297</v>
      </c>
      <c r="D12" s="124" t="s">
        <v>299</v>
      </c>
      <c r="E12" s="126">
        <v>4</v>
      </c>
      <c r="G12" t="str">
        <f ca="1">IF(_xlfn.ISFORMULA(G15),_xlfn.FORMULATEXT(G15),"")</f>
        <v>=FILTER(CallTable,CallTable[Rep]=CallRepCondition)</v>
      </c>
      <c r="M12" s="2" t="str">
        <v>Sioux</v>
      </c>
    </row>
    <row r="13" spans="1:40" x14ac:dyDescent="0.25">
      <c r="B13" s="129">
        <v>44422.533333333333</v>
      </c>
      <c r="C13" s="2" t="s">
        <v>296</v>
      </c>
      <c r="D13" s="124" t="s">
        <v>299</v>
      </c>
      <c r="E13" s="126">
        <v>25</v>
      </c>
    </row>
    <row r="14" spans="1:40" x14ac:dyDescent="0.25">
      <c r="B14" s="129">
        <v>44422.54583333333</v>
      </c>
      <c r="C14" s="2" t="s">
        <v>296</v>
      </c>
      <c r="D14" s="124" t="s">
        <v>53</v>
      </c>
      <c r="E14" s="126">
        <v>24</v>
      </c>
      <c r="G14" s="1" t="str" cm="1">
        <f t="array" ref="G14:J14">CallTable[#Headers]</f>
        <v>Date-Time</v>
      </c>
      <c r="H14" s="1" t="str">
        <v>Call Topic</v>
      </c>
      <c r="I14" s="1" t="str">
        <v>Rep</v>
      </c>
      <c r="J14" s="1" t="str">
        <v>Length (min)</v>
      </c>
    </row>
    <row r="15" spans="1:40" x14ac:dyDescent="0.25">
      <c r="B15" s="129">
        <v>44422.612500000003</v>
      </c>
      <c r="C15" s="2" t="s">
        <v>296</v>
      </c>
      <c r="D15" s="124" t="s">
        <v>300</v>
      </c>
      <c r="E15" s="126">
        <v>15</v>
      </c>
      <c r="G15" s="131" cm="1">
        <f t="array" ref="G15:J19">_xlfn._xlws.FILTER(CallTable[],CallTable[Rep]=CallRepCondition)</f>
        <v>44422.504166666666</v>
      </c>
      <c r="H15" t="str">
        <v>Bill</v>
      </c>
      <c r="I15" t="str">
        <v>Floyd</v>
      </c>
      <c r="J15">
        <v>4</v>
      </c>
    </row>
    <row r="16" spans="1:40" x14ac:dyDescent="0.25">
      <c r="B16" s="129">
        <v>44422.679166666669</v>
      </c>
      <c r="C16" s="2" t="s">
        <v>296</v>
      </c>
      <c r="D16" s="124" t="s">
        <v>53</v>
      </c>
      <c r="E16" s="126">
        <v>5</v>
      </c>
      <c r="G16" s="131">
        <v>44422.533333333333</v>
      </c>
      <c r="H16" t="str">
        <v>Other</v>
      </c>
      <c r="I16" t="str">
        <v>Floyd</v>
      </c>
      <c r="J16">
        <v>25</v>
      </c>
    </row>
    <row r="17" spans="2:17" x14ac:dyDescent="0.25">
      <c r="B17" s="129">
        <v>44423.39166666667</v>
      </c>
      <c r="C17" s="2" t="s">
        <v>297</v>
      </c>
      <c r="D17" s="124" t="s">
        <v>300</v>
      </c>
      <c r="E17" s="126">
        <v>28</v>
      </c>
      <c r="G17" s="131">
        <v>44423.433333333334</v>
      </c>
      <c r="H17" t="str">
        <v>Plan Review</v>
      </c>
      <c r="I17" t="str">
        <v>Floyd</v>
      </c>
      <c r="J17">
        <v>4</v>
      </c>
    </row>
    <row r="18" spans="2:17" x14ac:dyDescent="0.25">
      <c r="B18" s="129">
        <v>44423.425000000003</v>
      </c>
      <c r="C18" s="2" t="s">
        <v>295</v>
      </c>
      <c r="D18" s="124" t="s">
        <v>53</v>
      </c>
      <c r="E18" s="126">
        <v>22</v>
      </c>
      <c r="G18" s="131">
        <v>44423.620833333334</v>
      </c>
      <c r="H18" t="str">
        <v>Service</v>
      </c>
      <c r="I18" t="str">
        <v>Floyd</v>
      </c>
      <c r="J18">
        <v>27</v>
      </c>
    </row>
    <row r="19" spans="2:17" x14ac:dyDescent="0.25">
      <c r="B19" s="129">
        <v>44423.433333333334</v>
      </c>
      <c r="C19" s="2" t="s">
        <v>298</v>
      </c>
      <c r="D19" s="124" t="s">
        <v>299</v>
      </c>
      <c r="E19" s="126">
        <v>4</v>
      </c>
      <c r="G19" s="131">
        <v>44423.675000000003</v>
      </c>
      <c r="H19" t="str">
        <v>Plan Review</v>
      </c>
      <c r="I19" t="str">
        <v>Floyd</v>
      </c>
      <c r="J19">
        <v>17</v>
      </c>
    </row>
    <row r="20" spans="2:17" x14ac:dyDescent="0.25">
      <c r="B20" s="129">
        <v>44423.495833333334</v>
      </c>
      <c r="C20" s="2" t="s">
        <v>296</v>
      </c>
      <c r="D20" s="124" t="s">
        <v>51</v>
      </c>
      <c r="E20" s="126">
        <v>25</v>
      </c>
      <c r="G20" s="131"/>
    </row>
    <row r="21" spans="2:17" x14ac:dyDescent="0.25">
      <c r="B21" s="129">
        <v>44423.558333333334</v>
      </c>
      <c r="C21" s="2" t="s">
        <v>298</v>
      </c>
      <c r="D21" s="124" t="s">
        <v>51</v>
      </c>
      <c r="E21" s="126">
        <v>8</v>
      </c>
      <c r="G21" s="131"/>
    </row>
    <row r="22" spans="2:17" x14ac:dyDescent="0.25">
      <c r="B22" s="129">
        <v>44423.591666666667</v>
      </c>
      <c r="C22" s="2" t="s">
        <v>295</v>
      </c>
      <c r="D22" s="124" t="s">
        <v>300</v>
      </c>
      <c r="E22" s="126">
        <v>29</v>
      </c>
      <c r="G22" s="131"/>
    </row>
    <row r="23" spans="2:17" x14ac:dyDescent="0.25">
      <c r="B23" s="129">
        <v>44423.620833333334</v>
      </c>
      <c r="C23" s="2" t="s">
        <v>295</v>
      </c>
      <c r="D23" s="124" t="s">
        <v>299</v>
      </c>
      <c r="E23" s="126">
        <v>27</v>
      </c>
      <c r="G23" s="131"/>
    </row>
    <row r="24" spans="2:17" x14ac:dyDescent="0.25">
      <c r="B24" s="129">
        <v>44423.662499999999</v>
      </c>
      <c r="C24" s="2" t="s">
        <v>295</v>
      </c>
      <c r="D24" s="124" t="s">
        <v>53</v>
      </c>
      <c r="E24" s="126">
        <v>19</v>
      </c>
      <c r="G24" s="131"/>
    </row>
    <row r="25" spans="2:17" x14ac:dyDescent="0.25">
      <c r="B25" s="130">
        <v>44423.675000000003</v>
      </c>
      <c r="C25" s="41" t="s">
        <v>298</v>
      </c>
      <c r="D25" s="127" t="s">
        <v>299</v>
      </c>
      <c r="E25" s="128">
        <v>17</v>
      </c>
      <c r="G25" s="131"/>
    </row>
    <row r="26" spans="2:17" x14ac:dyDescent="0.25">
      <c r="O26" s="22" t="s">
        <v>342</v>
      </c>
      <c r="P26" s="22" t="s">
        <v>0</v>
      </c>
      <c r="Q26" s="22" t="s">
        <v>345</v>
      </c>
    </row>
    <row r="27" spans="2:17" x14ac:dyDescent="0.25">
      <c r="O27" s="2" t="s">
        <v>15</v>
      </c>
      <c r="P27" s="4" t="s">
        <v>331</v>
      </c>
      <c r="Q27" s="2" t="s">
        <v>338</v>
      </c>
    </row>
    <row r="28" spans="2:17" x14ac:dyDescent="0.25">
      <c r="O28" s="2" t="s">
        <v>332</v>
      </c>
      <c r="P28" s="4" t="s">
        <v>337</v>
      </c>
      <c r="Q28" s="2" t="s">
        <v>341</v>
      </c>
    </row>
    <row r="29" spans="2:17" x14ac:dyDescent="0.25">
      <c r="O29" s="2" t="s">
        <v>16</v>
      </c>
      <c r="P29" s="4" t="s">
        <v>333</v>
      </c>
      <c r="Q29" s="2" t="s">
        <v>339</v>
      </c>
    </row>
    <row r="30" spans="2:17" ht="45" x14ac:dyDescent="0.25">
      <c r="O30" s="3" t="s">
        <v>581</v>
      </c>
      <c r="P30" s="4" t="s">
        <v>334</v>
      </c>
      <c r="Q30" s="2" t="s">
        <v>343</v>
      </c>
    </row>
    <row r="31" spans="2:17" ht="45" x14ac:dyDescent="0.25">
      <c r="O31" s="3" t="s">
        <v>579</v>
      </c>
      <c r="P31" s="4" t="s">
        <v>335</v>
      </c>
      <c r="Q31" s="2" t="s">
        <v>344</v>
      </c>
    </row>
    <row r="32" spans="2:17" ht="45" customHeight="1" x14ac:dyDescent="0.25">
      <c r="O32" s="189" t="s">
        <v>578</v>
      </c>
      <c r="P32" s="4" t="s">
        <v>576</v>
      </c>
      <c r="Q32" s="2" t="s">
        <v>577</v>
      </c>
    </row>
    <row r="33" spans="15:17" x14ac:dyDescent="0.25">
      <c r="O33" s="3" t="s">
        <v>580</v>
      </c>
      <c r="P33" s="4" t="s">
        <v>336</v>
      </c>
      <c r="Q33" s="2" t="s">
        <v>340</v>
      </c>
    </row>
  </sheetData>
  <conditionalFormatting sqref="G15:J25">
    <cfRule type="expression" dxfId="49" priority="1">
      <formula>NOT(ISBLANK(G15))</formula>
    </cfRule>
  </conditionalFormatting>
  <dataValidations disablePrompts="1" count="1">
    <dataValidation type="list" allowBlank="1" showInputMessage="1" showErrorMessage="1" sqref="G9" xr:uid="{7B589874-46A6-476E-98AE-65DD9B2C1EA7}">
      <formula1>_xlfn.ANCHORARRAY($M$9)</formula1>
    </dataValidation>
  </dataValidations>
  <pageMargins left="0.7" right="0.7" top="0.75" bottom="0.75" header="0.3" footer="0.3"/>
  <pageSetup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E035-DF7F-47B5-AD88-11FC7636388D}">
  <sheetPr codeName="Sheet35">
    <tabColor rgb="FF0000FF"/>
  </sheetPr>
  <dimension ref="A1:AO36"/>
  <sheetViews>
    <sheetView zoomScale="115" zoomScaleNormal="115" workbookViewId="0"/>
  </sheetViews>
  <sheetFormatPr defaultColWidth="8.85546875" defaultRowHeight="15" x14ac:dyDescent="0.25"/>
  <cols>
    <col min="1" max="1" width="4" customWidth="1"/>
    <col min="2" max="2" width="39.42578125" customWidth="1"/>
    <col min="3" max="3" width="8.140625" customWidth="1"/>
    <col min="4" max="4" width="12.140625" customWidth="1"/>
    <col min="5" max="5" width="13" customWidth="1"/>
    <col min="6" max="6" width="12.42578125" customWidth="1"/>
    <col min="7" max="7" width="8.42578125" customWidth="1"/>
    <col min="8" max="8" width="11.140625" customWidth="1"/>
    <col min="9" max="9" width="13" customWidth="1"/>
    <col min="10" max="10" width="10" bestFit="1" customWidth="1"/>
    <col min="11" max="11" width="11.7109375" customWidth="1"/>
    <col min="12" max="12" width="11" customWidth="1"/>
    <col min="13" max="13" width="9.140625" customWidth="1"/>
    <col min="16" max="16" width="35.140625" customWidth="1"/>
    <col min="17" max="17" width="18.42578125" customWidth="1"/>
    <col min="18" max="18" width="17.7109375" customWidth="1"/>
  </cols>
  <sheetData>
    <row r="1" spans="1:41" ht="5.25" customHeight="1" x14ac:dyDescent="0.25"/>
    <row r="2" spans="1:41" x14ac:dyDescent="0.25">
      <c r="A2" s="7" t="s">
        <v>159</v>
      </c>
      <c r="B2" s="121" t="s">
        <v>365</v>
      </c>
      <c r="C2" s="19"/>
      <c r="D2" s="19"/>
      <c r="E2" s="19"/>
      <c r="F2" s="19"/>
      <c r="G2" s="19"/>
      <c r="H2" s="19"/>
      <c r="I2" s="12"/>
      <c r="AO2" s="2" t="str" cm="1">
        <f t="array" aca="1" ref="AO2" ca="1">_xlfn.XLOOKUP(RANDBETWEEN(1,4),_xlfn.SEQUENCE(4),{"Plan Review";"Service";"Bill";"Other"})</f>
        <v>Plan Review</v>
      </c>
    </row>
    <row r="3" spans="1:41" x14ac:dyDescent="0.25">
      <c r="A3" s="7" t="s">
        <v>354</v>
      </c>
      <c r="B3" s="122" t="s">
        <v>363</v>
      </c>
      <c r="C3" s="25"/>
      <c r="D3" s="25"/>
      <c r="E3" s="25"/>
      <c r="F3" s="25"/>
      <c r="G3" s="25"/>
      <c r="H3" s="25"/>
      <c r="I3" s="14"/>
    </row>
    <row r="4" spans="1:41" x14ac:dyDescent="0.25">
      <c r="A4" s="7"/>
      <c r="B4" s="134" t="s">
        <v>364</v>
      </c>
      <c r="C4" s="25"/>
      <c r="D4" s="25"/>
      <c r="E4" s="25"/>
      <c r="F4" s="25"/>
      <c r="G4" s="25"/>
      <c r="H4" s="25"/>
      <c r="I4" s="14"/>
    </row>
    <row r="5" spans="1:41" x14ac:dyDescent="0.25">
      <c r="A5" s="7"/>
      <c r="B5" s="122" t="s">
        <v>361</v>
      </c>
      <c r="C5" s="25"/>
      <c r="D5" s="25"/>
      <c r="E5" s="25"/>
      <c r="F5" s="25"/>
      <c r="G5" s="25"/>
      <c r="H5" s="25"/>
      <c r="I5" s="14"/>
    </row>
    <row r="6" spans="1:41" x14ac:dyDescent="0.25">
      <c r="A6" s="7"/>
      <c r="B6" s="134" t="s">
        <v>362</v>
      </c>
      <c r="C6" s="25"/>
      <c r="D6" s="25"/>
      <c r="E6" s="25"/>
      <c r="F6" s="25"/>
      <c r="G6" s="25"/>
      <c r="H6" s="25"/>
      <c r="I6" s="14"/>
    </row>
    <row r="7" spans="1:41" x14ac:dyDescent="0.25">
      <c r="A7" s="7"/>
      <c r="B7" s="122" t="s">
        <v>353</v>
      </c>
      <c r="C7" s="25"/>
      <c r="D7" s="25"/>
      <c r="E7" s="25"/>
      <c r="F7" s="25"/>
      <c r="G7" s="25"/>
      <c r="H7" s="25"/>
      <c r="I7" s="14"/>
    </row>
    <row r="8" spans="1:41" x14ac:dyDescent="0.25">
      <c r="A8" s="7"/>
      <c r="B8" s="122" t="s">
        <v>366</v>
      </c>
      <c r="C8" s="25"/>
      <c r="D8" s="25"/>
      <c r="E8" s="25"/>
      <c r="F8" s="25"/>
      <c r="G8" s="25"/>
      <c r="H8" s="25"/>
      <c r="I8" s="14"/>
    </row>
    <row r="9" spans="1:41" x14ac:dyDescent="0.25">
      <c r="A9" s="7"/>
      <c r="B9" s="133" t="s">
        <v>367</v>
      </c>
      <c r="C9" s="21"/>
      <c r="D9" s="21"/>
      <c r="E9" s="21"/>
      <c r="F9" s="21"/>
      <c r="G9" s="21"/>
      <c r="H9" s="21"/>
      <c r="I9" s="16"/>
    </row>
    <row r="11" spans="1:41" ht="30" x14ac:dyDescent="0.25">
      <c r="B11" s="167" t="s">
        <v>351</v>
      </c>
      <c r="C11" s="168" t="s">
        <v>175</v>
      </c>
      <c r="D11" s="168" t="s">
        <v>372</v>
      </c>
      <c r="E11" s="168" t="s">
        <v>371</v>
      </c>
      <c r="F11" s="168" t="s">
        <v>370</v>
      </c>
      <c r="G11" s="168" t="s">
        <v>352</v>
      </c>
      <c r="H11" s="168" t="s">
        <v>369</v>
      </c>
      <c r="I11" s="147" t="s">
        <v>368</v>
      </c>
    </row>
    <row r="12" spans="1:41" x14ac:dyDescent="0.25">
      <c r="B12" s="8" t="s">
        <v>356</v>
      </c>
      <c r="C12" s="2">
        <v>115</v>
      </c>
      <c r="D12" s="144" vm="1">
        <v>46.3</v>
      </c>
      <c r="E12" s="144">
        <f t="shared" ref="E12:E15" si="0">C12*D12</f>
        <v>5324.5</v>
      </c>
      <c r="F12" s="138">
        <v>44046</v>
      </c>
      <c r="G12" s="139"/>
      <c r="H12" s="139"/>
      <c r="I12" s="140"/>
    </row>
    <row r="13" spans="1:41" x14ac:dyDescent="0.25">
      <c r="B13" s="8" t="s">
        <v>355</v>
      </c>
      <c r="C13" s="2">
        <v>125</v>
      </c>
      <c r="D13" s="144" vm="2">
        <v>131.52000000000001</v>
      </c>
      <c r="E13" s="144">
        <f t="shared" si="0"/>
        <v>16440</v>
      </c>
      <c r="F13" s="138">
        <v>44047</v>
      </c>
      <c r="G13" s="139"/>
      <c r="H13" s="139"/>
      <c r="I13" s="140"/>
    </row>
    <row r="14" spans="1:41" x14ac:dyDescent="0.25">
      <c r="B14" s="8" t="s">
        <v>357</v>
      </c>
      <c r="C14" s="2">
        <v>210</v>
      </c>
      <c r="D14" s="144" vm="3">
        <v>212.83</v>
      </c>
      <c r="E14" s="144">
        <f t="shared" si="0"/>
        <v>44694.3</v>
      </c>
      <c r="F14" s="138">
        <v>44020</v>
      </c>
      <c r="G14" s="139"/>
      <c r="H14" s="139"/>
      <c r="I14" s="140"/>
    </row>
    <row r="15" spans="1:41" x14ac:dyDescent="0.25">
      <c r="B15" s="32" t="s">
        <v>358</v>
      </c>
      <c r="C15" s="41">
        <v>160</v>
      </c>
      <c r="D15" s="145" vm="4">
        <v>1510.99</v>
      </c>
      <c r="E15" s="145">
        <f t="shared" si="0"/>
        <v>241758.4</v>
      </c>
      <c r="F15" s="141">
        <v>44021</v>
      </c>
      <c r="G15" s="142"/>
      <c r="H15" s="142"/>
      <c r="I15" s="143"/>
    </row>
    <row r="17" spans="2:5" ht="17.25" x14ac:dyDescent="0.3">
      <c r="E17" s="146" t="str">
        <f ca="1">IF(_xlfn.ISFORMULA(G12),"Formula #1 in cell "&amp;ADDRESS(ROW(G12),COLUMN(G12),4)&amp;": "&amp;_xlfn.FORMULATEXT(G12),"")</f>
        <v/>
      </c>
    </row>
    <row r="18" spans="2:5" ht="17.25" x14ac:dyDescent="0.3">
      <c r="E18" s="146" t="str">
        <f ca="1">IF(_xlfn.ISFORMULA(H12),"Formula #2 in cell "&amp;ADDRESS(ROW(H12),COLUMN(H12),4)&amp;": "&amp;_xlfn.FORMULATEXT(H12),"")</f>
        <v/>
      </c>
    </row>
    <row r="19" spans="2:5" ht="17.25" x14ac:dyDescent="0.3">
      <c r="E19" s="146" t="str">
        <f ca="1">IF(_xlfn.ISFORMULA(I12),"Formula #3 in cell "&amp;ADDRESS(ROW(I12),COLUMN(I12),4)&amp;": "&amp;_xlfn.FORMULATEXT(I12),"")</f>
        <v/>
      </c>
    </row>
    <row r="22" spans="2:5" x14ac:dyDescent="0.25">
      <c r="B22" s="7" t="s">
        <v>359</v>
      </c>
    </row>
    <row r="23" spans="2:5" x14ac:dyDescent="0.25">
      <c r="B23" t="s">
        <v>356</v>
      </c>
    </row>
    <row r="24" spans="2:5" x14ac:dyDescent="0.25">
      <c r="B24" t="s">
        <v>355</v>
      </c>
    </row>
    <row r="25" spans="2:5" x14ac:dyDescent="0.25">
      <c r="B25" t="s">
        <v>357</v>
      </c>
    </row>
    <row r="26" spans="2:5" x14ac:dyDescent="0.25">
      <c r="B26" t="s">
        <v>358</v>
      </c>
    </row>
    <row r="32" spans="2:5" x14ac:dyDescent="0.25">
      <c r="B32" s="7" t="s">
        <v>373</v>
      </c>
    </row>
    <row r="33" spans="2:2" x14ac:dyDescent="0.25">
      <c r="B33" t="s">
        <v>374</v>
      </c>
    </row>
    <row r="34" spans="2:2" x14ac:dyDescent="0.25">
      <c r="B34" t="s">
        <v>375</v>
      </c>
    </row>
    <row r="35" spans="2:2" x14ac:dyDescent="0.25">
      <c r="B35" t="s">
        <v>376</v>
      </c>
    </row>
    <row r="36" spans="2:2" x14ac:dyDescent="0.25">
      <c r="B36" t="s">
        <v>377</v>
      </c>
    </row>
  </sheetData>
  <pageMargins left="0.7" right="0.7" top="0.75" bottom="0.75" header="0.3" footer="0.3"/>
  <pageSetup orientation="portrait" r:id="rId1"/>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562C9-7C6F-4CD4-A3A0-817EA177C1A6}">
  <sheetPr>
    <tabColor rgb="FFFF0000"/>
  </sheetPr>
  <dimension ref="A1:AO36"/>
  <sheetViews>
    <sheetView zoomScale="115" zoomScaleNormal="115" workbookViewId="0"/>
  </sheetViews>
  <sheetFormatPr defaultColWidth="8.85546875" defaultRowHeight="15" x14ac:dyDescent="0.25"/>
  <cols>
    <col min="1" max="1" width="4" customWidth="1"/>
    <col min="2" max="2" width="39.42578125" customWidth="1"/>
    <col min="3" max="3" width="8.140625" customWidth="1"/>
    <col min="4" max="4" width="12.140625" customWidth="1"/>
    <col min="5" max="5" width="13" customWidth="1"/>
    <col min="6" max="6" width="12.42578125" customWidth="1"/>
    <col min="7" max="7" width="8.42578125" customWidth="1"/>
    <col min="8" max="8" width="11.140625" customWidth="1"/>
    <col min="9" max="9" width="13" customWidth="1"/>
    <col min="10" max="10" width="10" bestFit="1" customWidth="1"/>
    <col min="11" max="11" width="11.7109375" customWidth="1"/>
    <col min="12" max="12" width="11" customWidth="1"/>
    <col min="13" max="13" width="9.140625" customWidth="1"/>
    <col min="16" max="16" width="35.140625" customWidth="1"/>
    <col min="17" max="17" width="18.42578125" customWidth="1"/>
    <col min="18" max="18" width="17.7109375" customWidth="1"/>
  </cols>
  <sheetData>
    <row r="1" spans="1:41" ht="5.25" customHeight="1" x14ac:dyDescent="0.25"/>
    <row r="2" spans="1:41" x14ac:dyDescent="0.25">
      <c r="A2" s="7" t="s">
        <v>159</v>
      </c>
      <c r="B2" s="121" t="s">
        <v>365</v>
      </c>
      <c r="C2" s="19"/>
      <c r="D2" s="19"/>
      <c r="E2" s="19"/>
      <c r="F2" s="19"/>
      <c r="G2" s="19"/>
      <c r="H2" s="19"/>
      <c r="I2" s="12"/>
      <c r="AO2" s="2" t="str" cm="1">
        <f t="array" aca="1" ref="AO2" ca="1">_xlfn.XLOOKUP(RANDBETWEEN(1,4),_xlfn.SEQUENCE(4),{"Plan Review";"Service";"Bill";"Other"})</f>
        <v>Service</v>
      </c>
    </row>
    <row r="3" spans="1:41" x14ac:dyDescent="0.25">
      <c r="A3" s="7" t="s">
        <v>354</v>
      </c>
      <c r="B3" s="122" t="s">
        <v>363</v>
      </c>
      <c r="C3" s="25"/>
      <c r="D3" s="25"/>
      <c r="E3" s="25"/>
      <c r="F3" s="25"/>
      <c r="G3" s="25"/>
      <c r="H3" s="25"/>
      <c r="I3" s="14"/>
    </row>
    <row r="4" spans="1:41" x14ac:dyDescent="0.25">
      <c r="A4" s="7"/>
      <c r="B4" s="134" t="s">
        <v>364</v>
      </c>
      <c r="C4" s="25"/>
      <c r="D4" s="25"/>
      <c r="E4" s="25"/>
      <c r="F4" s="25"/>
      <c r="G4" s="25"/>
      <c r="H4" s="25"/>
      <c r="I4" s="14"/>
    </row>
    <row r="5" spans="1:41" x14ac:dyDescent="0.25">
      <c r="A5" s="7"/>
      <c r="B5" s="122" t="s">
        <v>361</v>
      </c>
      <c r="C5" s="25"/>
      <c r="D5" s="25"/>
      <c r="E5" s="25"/>
      <c r="F5" s="25"/>
      <c r="G5" s="25"/>
      <c r="H5" s="25"/>
      <c r="I5" s="14"/>
    </row>
    <row r="6" spans="1:41" x14ac:dyDescent="0.25">
      <c r="A6" s="7"/>
      <c r="B6" s="134" t="s">
        <v>362</v>
      </c>
      <c r="C6" s="25"/>
      <c r="D6" s="25"/>
      <c r="E6" s="25"/>
      <c r="F6" s="25"/>
      <c r="G6" s="25"/>
      <c r="H6" s="25"/>
      <c r="I6" s="14"/>
    </row>
    <row r="7" spans="1:41" x14ac:dyDescent="0.25">
      <c r="A7" s="7"/>
      <c r="B7" s="122" t="s">
        <v>353</v>
      </c>
      <c r="C7" s="25"/>
      <c r="D7" s="25"/>
      <c r="E7" s="25"/>
      <c r="F7" s="25"/>
      <c r="G7" s="25"/>
      <c r="H7" s="25"/>
      <c r="I7" s="14"/>
    </row>
    <row r="8" spans="1:41" x14ac:dyDescent="0.25">
      <c r="A8" s="7"/>
      <c r="B8" s="122" t="s">
        <v>366</v>
      </c>
      <c r="C8" s="25"/>
      <c r="D8" s="25"/>
      <c r="E8" s="25"/>
      <c r="F8" s="25"/>
      <c r="G8" s="25"/>
      <c r="H8" s="25"/>
      <c r="I8" s="14"/>
    </row>
    <row r="9" spans="1:41" x14ac:dyDescent="0.25">
      <c r="A9" s="7"/>
      <c r="B9" s="133" t="s">
        <v>367</v>
      </c>
      <c r="C9" s="21"/>
      <c r="D9" s="21"/>
      <c r="E9" s="21"/>
      <c r="F9" s="21"/>
      <c r="G9" s="21"/>
      <c r="H9" s="21"/>
      <c r="I9" s="16"/>
    </row>
    <row r="11" spans="1:41" ht="30" x14ac:dyDescent="0.25">
      <c r="B11" s="147" t="s">
        <v>351</v>
      </c>
      <c r="C11" s="147" t="s">
        <v>175</v>
      </c>
      <c r="D11" s="147" t="s">
        <v>372</v>
      </c>
      <c r="E11" s="147" t="s">
        <v>371</v>
      </c>
      <c r="F11" s="147" t="s">
        <v>370</v>
      </c>
      <c r="G11" s="147" t="s">
        <v>352</v>
      </c>
      <c r="H11" s="147" t="s">
        <v>369</v>
      </c>
      <c r="I11" s="147" t="s">
        <v>368</v>
      </c>
    </row>
    <row r="12" spans="1:41" x14ac:dyDescent="0.25">
      <c r="B12" t="e" vm="5">
        <v>#VALUE!</v>
      </c>
      <c r="C12" s="2">
        <v>115</v>
      </c>
      <c r="D12" s="144" vm="1">
        <v>46.3</v>
      </c>
      <c r="E12" s="144">
        <f t="shared" ref="E12:E15" si="0">C12*D12</f>
        <v>5324.5</v>
      </c>
      <c r="F12" s="138">
        <v>44046</v>
      </c>
      <c r="G12" s="139" t="str" cm="1">
        <f t="array" ref="G12">_FV(MyStocksAnswer[[#This Row],[Stock]],"Ticker symbol",TRUE)</f>
        <v>KO</v>
      </c>
      <c r="H12" s="139" cm="1">
        <f t="array" ref="H12">_FV(MyStocksAnswer[[#This Row],[Stock]],"Price")</f>
        <v>56.28</v>
      </c>
      <c r="I12" s="140">
        <f>MyStocksAnswer[[#This Row],[Units]]*MyStocksAnswer[[#This Row],[End
Price]]</f>
        <v>6472.2</v>
      </c>
    </row>
    <row r="13" spans="1:41" x14ac:dyDescent="0.25">
      <c r="B13" t="e" vm="6">
        <v>#VALUE!</v>
      </c>
      <c r="C13" s="2">
        <v>125</v>
      </c>
      <c r="D13" s="144" vm="2">
        <v>131.52000000000001</v>
      </c>
      <c r="E13" s="144">
        <f t="shared" si="0"/>
        <v>16440</v>
      </c>
      <c r="F13" s="138">
        <v>44047</v>
      </c>
      <c r="G13" s="139" t="str" cm="1">
        <f t="array" ref="G13">_FV(MyStocksAnswer[[#This Row],[Stock]],"Ticker symbol",TRUE)</f>
        <v>CAT</v>
      </c>
      <c r="H13" s="139" cm="1">
        <f t="array" ref="H13">_FV(MyStocksAnswer[[#This Row],[Stock]],"Price")</f>
        <v>203.43</v>
      </c>
      <c r="I13" s="140">
        <f>MyStocksAnswer[[#This Row],[Units]]*MyStocksAnswer[[#This Row],[End
Price]]</f>
        <v>25428.75</v>
      </c>
    </row>
    <row r="14" spans="1:41" x14ac:dyDescent="0.25">
      <c r="B14" t="e" vm="7">
        <v>#VALUE!</v>
      </c>
      <c r="C14" s="2">
        <v>210</v>
      </c>
      <c r="D14" s="144" vm="3">
        <v>212.83</v>
      </c>
      <c r="E14" s="144">
        <f t="shared" si="0"/>
        <v>44694.3</v>
      </c>
      <c r="F14" s="138">
        <v>44020</v>
      </c>
      <c r="G14" s="139" t="str" cm="1">
        <f t="array" ref="G14">_FV(MyStocksAnswer[[#This Row],[Stock]],"Ticker symbol",TRUE)</f>
        <v>MSFT</v>
      </c>
      <c r="H14" s="139" cm="1">
        <f t="array" ref="H14">_FV(MyStocksAnswer[[#This Row],[Stock]],"Price")</f>
        <v>342.54</v>
      </c>
      <c r="I14" s="140">
        <f>MyStocksAnswer[[#This Row],[Units]]*MyStocksAnswer[[#This Row],[End
Price]]</f>
        <v>71933.400000000009</v>
      </c>
    </row>
    <row r="15" spans="1:41" x14ac:dyDescent="0.25">
      <c r="B15" t="e" vm="8">
        <v>#VALUE!</v>
      </c>
      <c r="C15" s="41">
        <v>160</v>
      </c>
      <c r="D15" s="145" vm="4">
        <v>1510.99</v>
      </c>
      <c r="E15" s="145">
        <f t="shared" si="0"/>
        <v>241758.4</v>
      </c>
      <c r="F15" s="141">
        <v>44021</v>
      </c>
      <c r="G15" s="142" t="str" cm="1">
        <f t="array" ref="G15">_FV(MyStocksAnswer[[#This Row],[Stock]],"Ticker symbol",TRUE)</f>
        <v>GOOGL</v>
      </c>
      <c r="H15" s="142" cm="1">
        <f t="array" ref="H15">_FV(MyStocksAnswer[[#This Row],[Stock]],"Price")</f>
        <v>2960.03</v>
      </c>
      <c r="I15" s="143">
        <f>MyStocksAnswer[[#This Row],[Units]]*MyStocksAnswer[[#This Row],[End
Price]]</f>
        <v>473604.80000000005</v>
      </c>
    </row>
    <row r="17" spans="2:5" ht="17.25" x14ac:dyDescent="0.3">
      <c r="E17" s="146" t="str">
        <f ca="1">IF(_xlfn.ISFORMULA(G12),"Formula #1 in cell "&amp;ADDRESS(ROW(G12),COLUMN(G12),4)&amp;": "&amp;_xlfn.FORMULATEXT(G12),"")</f>
        <v>Formula #1 in cell G12: =[@Stock].[Ticker symbol]</v>
      </c>
    </row>
    <row r="18" spans="2:5" ht="17.25" x14ac:dyDescent="0.3">
      <c r="E18" s="146" t="str">
        <f ca="1">IF(_xlfn.ISFORMULA(H12),"Formula #2 in cell "&amp;ADDRESS(ROW(H12),COLUMN(H12),4)&amp;": "&amp;_xlfn.FORMULATEXT(H12),"")</f>
        <v>Formula #2 in cell H12: =[@Stock].Price</v>
      </c>
    </row>
    <row r="19" spans="2:5" ht="17.25" x14ac:dyDescent="0.3">
      <c r="E19" s="146" t="str">
        <f ca="1">IF(_xlfn.ISFORMULA(I12),"Formula #3 in cell "&amp;ADDRESS(ROW(I12),COLUMN(I12),4)&amp;": "&amp;_xlfn.FORMULATEXT(I12),"")</f>
        <v>Formula #3 in cell I12: =[@Units]*[@[End
Price]]</v>
      </c>
    </row>
    <row r="22" spans="2:5" x14ac:dyDescent="0.25">
      <c r="B22" s="7" t="s">
        <v>359</v>
      </c>
    </row>
    <row r="23" spans="2:5" x14ac:dyDescent="0.25">
      <c r="B23" t="s">
        <v>356</v>
      </c>
    </row>
    <row r="24" spans="2:5" x14ac:dyDescent="0.25">
      <c r="B24" t="s">
        <v>355</v>
      </c>
    </row>
    <row r="25" spans="2:5" x14ac:dyDescent="0.25">
      <c r="B25" t="s">
        <v>357</v>
      </c>
    </row>
    <row r="26" spans="2:5" x14ac:dyDescent="0.25">
      <c r="B26" t="s">
        <v>358</v>
      </c>
    </row>
    <row r="30" spans="2:5" x14ac:dyDescent="0.25">
      <c r="B30" t="str">
        <f>_xlfn.TEXTJOIN(", ",,B23:B26)</f>
        <v>Caterpillar Inc., The Coca-Cola Company, Microsoft Corporation, Alphabet Inc.</v>
      </c>
    </row>
    <row r="32" spans="2:5" x14ac:dyDescent="0.25">
      <c r="B32" s="7" t="s">
        <v>373</v>
      </c>
    </row>
    <row r="33" spans="2:2" x14ac:dyDescent="0.25">
      <c r="B33" t="s">
        <v>374</v>
      </c>
    </row>
    <row r="34" spans="2:2" x14ac:dyDescent="0.25">
      <c r="B34" t="s">
        <v>375</v>
      </c>
    </row>
    <row r="35" spans="2:2" x14ac:dyDescent="0.25">
      <c r="B35" t="s">
        <v>376</v>
      </c>
    </row>
    <row r="36" spans="2:2" x14ac:dyDescent="0.25">
      <c r="B36" t="s">
        <v>377</v>
      </c>
    </row>
  </sheetData>
  <pageMargins left="0.7" right="0.7" top="0.75" bottom="0.75" header="0.3" footer="0.3"/>
  <pageSetup orientation="portrait"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ACCC-1424-4909-8FA9-270F2821E675}">
  <sheetPr codeName="Sheet23">
    <tabColor rgb="FF0000FF"/>
  </sheetPr>
  <dimension ref="A1:AN14"/>
  <sheetViews>
    <sheetView zoomScale="160" zoomScaleNormal="160" workbookViewId="0"/>
  </sheetViews>
  <sheetFormatPr defaultColWidth="8.85546875" defaultRowHeight="15" x14ac:dyDescent="0.25"/>
  <cols>
    <col min="1" max="1" width="4.28515625" customWidth="1"/>
    <col min="2" max="2" width="21.42578125" customWidth="1"/>
    <col min="3" max="3" width="8.42578125" customWidth="1"/>
    <col min="4" max="4" width="12.140625" customWidth="1"/>
    <col min="5" max="5" width="28.8554687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6" customHeight="1" x14ac:dyDescent="0.25"/>
    <row r="2" spans="1:40" x14ac:dyDescent="0.25">
      <c r="A2" s="7" t="s">
        <v>159</v>
      </c>
      <c r="B2" s="121" t="s">
        <v>378</v>
      </c>
      <c r="C2" s="19"/>
      <c r="D2" s="19"/>
      <c r="E2" s="12"/>
      <c r="AN2" s="2" t="str" cm="1">
        <f t="array" aca="1" ref="AN2" ca="1">_xlfn.XLOOKUP(RANDBETWEEN(1,4),_xlfn.SEQUENCE(4),{"Plan Review";"Service";"Bill";"Other"})</f>
        <v>Plan Review</v>
      </c>
    </row>
    <row r="3" spans="1:40" x14ac:dyDescent="0.25">
      <c r="A3" s="7" t="s">
        <v>360</v>
      </c>
      <c r="B3" s="134" t="s">
        <v>379</v>
      </c>
      <c r="C3" s="25"/>
      <c r="D3" s="25"/>
      <c r="E3" s="14"/>
      <c r="AN3" s="148"/>
    </row>
    <row r="4" spans="1:40" x14ac:dyDescent="0.25">
      <c r="A4" s="7"/>
      <c r="B4" s="122" t="s">
        <v>302</v>
      </c>
      <c r="C4" s="25"/>
      <c r="D4" s="25"/>
      <c r="E4" s="14"/>
      <c r="AN4" s="148"/>
    </row>
    <row r="5" spans="1:40" x14ac:dyDescent="0.25">
      <c r="B5" s="122" t="s">
        <v>380</v>
      </c>
      <c r="C5" s="25"/>
      <c r="D5" s="25"/>
      <c r="E5" s="14"/>
    </row>
    <row r="6" spans="1:40" x14ac:dyDescent="0.25">
      <c r="A6" s="7"/>
      <c r="B6" s="133" t="s">
        <v>381</v>
      </c>
      <c r="C6" s="21"/>
      <c r="D6" s="21"/>
      <c r="E6" s="16"/>
    </row>
    <row r="7" spans="1:40" ht="6" customHeight="1" x14ac:dyDescent="0.25"/>
    <row r="8" spans="1:40" x14ac:dyDescent="0.25">
      <c r="B8" s="7" t="s">
        <v>179</v>
      </c>
    </row>
    <row r="9" spans="1:40" ht="6" customHeight="1" x14ac:dyDescent="0.25"/>
    <row r="10" spans="1:40" x14ac:dyDescent="0.25">
      <c r="B10" s="95" t="s">
        <v>10</v>
      </c>
      <c r="C10" s="95" t="s">
        <v>175</v>
      </c>
      <c r="D10" s="95" t="s">
        <v>180</v>
      </c>
    </row>
    <row r="11" spans="1:40" x14ac:dyDescent="0.25">
      <c r="B11" s="2" t="s">
        <v>11</v>
      </c>
      <c r="C11" s="2">
        <v>144</v>
      </c>
      <c r="D11" s="23"/>
    </row>
    <row r="12" spans="1:40" ht="6" customHeight="1" x14ac:dyDescent="0.25"/>
    <row r="13" spans="1:40" x14ac:dyDescent="0.25">
      <c r="B13" s="7" t="str">
        <f>" Formula in cell "&amp;ADDRESS(ROW(D11),COLUMN(D11),4)&amp;":"</f>
        <v xml:space="preserve"> Formula in cell D11:</v>
      </c>
    </row>
    <row r="14" spans="1:40" x14ac:dyDescent="0.25">
      <c r="B14" t="str">
        <f ca="1">IF(_xlfn.ISFORMULA(D11)," "&amp;_xlfn.FORMULATEXT(D11),"")</f>
        <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F596F914-7CB1-4154-A1C6-A58E5B907657}">
          <x14:formula1>
            <xm:f>LookupTable!$B$3:$B$6</xm:f>
          </x14:formula1>
          <xm:sqref>B11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212AE-C886-406D-86D4-2A8638EB31D4}">
  <sheetPr>
    <tabColor rgb="FFFF0000"/>
  </sheetPr>
  <dimension ref="A1:AN14"/>
  <sheetViews>
    <sheetView zoomScale="160" zoomScaleNormal="160" workbookViewId="0"/>
  </sheetViews>
  <sheetFormatPr defaultColWidth="8.85546875" defaultRowHeight="15" x14ac:dyDescent="0.25"/>
  <cols>
    <col min="1" max="1" width="4.28515625" customWidth="1"/>
    <col min="2" max="2" width="21.42578125" customWidth="1"/>
    <col min="3" max="3" width="8.42578125" customWidth="1"/>
    <col min="4" max="4" width="12.140625" customWidth="1"/>
    <col min="5" max="5" width="28.8554687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6" customHeight="1" x14ac:dyDescent="0.25"/>
    <row r="2" spans="1:40" x14ac:dyDescent="0.25">
      <c r="A2" s="7" t="s">
        <v>159</v>
      </c>
      <c r="B2" s="121" t="s">
        <v>378</v>
      </c>
      <c r="C2" s="19"/>
      <c r="D2" s="19"/>
      <c r="E2" s="12"/>
      <c r="AN2" s="2" t="str" cm="1">
        <f t="array" aca="1" ref="AN2" ca="1">_xlfn.XLOOKUP(RANDBETWEEN(1,4),_xlfn.SEQUENCE(4),{"Plan Review";"Service";"Bill";"Other"})</f>
        <v>Other</v>
      </c>
    </row>
    <row r="3" spans="1:40" x14ac:dyDescent="0.25">
      <c r="A3" s="7" t="s">
        <v>360</v>
      </c>
      <c r="B3" s="134" t="s">
        <v>379</v>
      </c>
      <c r="C3" s="25"/>
      <c r="D3" s="25"/>
      <c r="E3" s="14"/>
      <c r="AN3" s="148"/>
    </row>
    <row r="4" spans="1:40" x14ac:dyDescent="0.25">
      <c r="A4" s="7"/>
      <c r="B4" s="122" t="s">
        <v>302</v>
      </c>
      <c r="C4" s="25"/>
      <c r="D4" s="25"/>
      <c r="E4" s="14"/>
      <c r="AN4" s="148"/>
    </row>
    <row r="5" spans="1:40" x14ac:dyDescent="0.25">
      <c r="B5" s="122" t="s">
        <v>380</v>
      </c>
      <c r="C5" s="25"/>
      <c r="D5" s="25"/>
      <c r="E5" s="14"/>
    </row>
    <row r="6" spans="1:40" x14ac:dyDescent="0.25">
      <c r="A6" s="7"/>
      <c r="B6" s="133" t="s">
        <v>381</v>
      </c>
      <c r="C6" s="21"/>
      <c r="D6" s="21"/>
      <c r="E6" s="16"/>
    </row>
    <row r="7" spans="1:40" ht="6" customHeight="1" x14ac:dyDescent="0.25"/>
    <row r="8" spans="1:40" x14ac:dyDescent="0.25">
      <c r="B8" s="7" t="s">
        <v>179</v>
      </c>
    </row>
    <row r="9" spans="1:40" ht="6" customHeight="1" x14ac:dyDescent="0.25"/>
    <row r="10" spans="1:40" x14ac:dyDescent="0.25">
      <c r="B10" s="95" t="s">
        <v>10</v>
      </c>
      <c r="C10" s="95" t="s">
        <v>175</v>
      </c>
      <c r="D10" s="95" t="s">
        <v>180</v>
      </c>
    </row>
    <row r="11" spans="1:40" x14ac:dyDescent="0.25">
      <c r="B11" s="2" t="s">
        <v>11</v>
      </c>
      <c r="C11" s="2">
        <v>144</v>
      </c>
      <c r="D11" s="23">
        <f>_xlfn.XLOOKUP(B11,LookupTable!B3:B6,LookupTable!D3:D6,"Not Found")</f>
        <v>43.95</v>
      </c>
    </row>
    <row r="12" spans="1:40" ht="6" customHeight="1" x14ac:dyDescent="0.25"/>
    <row r="13" spans="1:40" x14ac:dyDescent="0.25">
      <c r="B13" s="7" t="str">
        <f>" Formula in cell "&amp;ADDRESS(ROW(D11),COLUMN(D11),4)&amp;":"</f>
        <v xml:space="preserve"> Formula in cell D11:</v>
      </c>
    </row>
    <row r="14" spans="1:40" x14ac:dyDescent="0.25">
      <c r="B14" t="str">
        <f ca="1">IF(_xlfn.ISFORMULA(D11)," "&amp;_xlfn.FORMULATEXT(D11),"")</f>
        <v xml:space="preserve"> =XLOOKUP(B11,LookupTable!B3:B6,LookupTable!D3:D6,"Not Found")</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262BFC0-0791-4DC5-A7D5-7C522DF055CC}">
          <x14:formula1>
            <xm:f>LookupTable!$B$3:$B$6</xm:f>
          </x14:formula1>
          <xm:sqref>B11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D66A2-D535-4EA6-8219-42C1CE05CC1E}">
  <sheetPr>
    <tabColor theme="1" tint="0.249977111117893"/>
  </sheetPr>
  <dimension ref="B2:F6"/>
  <sheetViews>
    <sheetView zoomScale="220" zoomScaleNormal="220" workbookViewId="0"/>
  </sheetViews>
  <sheetFormatPr defaultColWidth="8.85546875" defaultRowHeight="15" x14ac:dyDescent="0.25"/>
  <cols>
    <col min="1" max="1" width="2.85546875" customWidth="1"/>
    <col min="2" max="2" width="7.85546875" bestFit="1" customWidth="1"/>
    <col min="3" max="3" width="15.42578125" bestFit="1" customWidth="1"/>
    <col min="4" max="4" width="8.28515625" bestFit="1" customWidth="1"/>
    <col min="5" max="5" width="7.7109375" bestFit="1" customWidth="1"/>
    <col min="6" max="6" width="17.7109375" bestFit="1" customWidth="1"/>
  </cols>
  <sheetData>
    <row r="2" spans="2:6" x14ac:dyDescent="0.25">
      <c r="B2" s="95" t="s">
        <v>10</v>
      </c>
      <c r="C2" s="95" t="s">
        <v>178</v>
      </c>
      <c r="D2" s="95" t="s">
        <v>180</v>
      </c>
      <c r="E2" s="95" t="s">
        <v>181</v>
      </c>
      <c r="F2" s="7" t="s">
        <v>182</v>
      </c>
    </row>
    <row r="3" spans="2:6" x14ac:dyDescent="0.25">
      <c r="B3" s="2" t="s">
        <v>32</v>
      </c>
      <c r="C3" s="2">
        <v>25</v>
      </c>
      <c r="D3" s="2">
        <v>24.95</v>
      </c>
      <c r="E3" s="2">
        <v>13.47</v>
      </c>
    </row>
    <row r="4" spans="2:6" x14ac:dyDescent="0.25">
      <c r="B4" s="2" t="s">
        <v>12</v>
      </c>
      <c r="C4" s="2">
        <v>22</v>
      </c>
      <c r="D4" s="2">
        <v>26.95</v>
      </c>
      <c r="E4" s="2">
        <v>12.67</v>
      </c>
    </row>
    <row r="5" spans="2:6" x14ac:dyDescent="0.25">
      <c r="B5" s="2" t="s">
        <v>11</v>
      </c>
      <c r="C5" s="2">
        <v>20</v>
      </c>
      <c r="D5" s="2">
        <v>43.95</v>
      </c>
      <c r="E5" s="2">
        <v>21.54</v>
      </c>
    </row>
    <row r="6" spans="2:6" x14ac:dyDescent="0.25">
      <c r="B6" s="2" t="s">
        <v>177</v>
      </c>
      <c r="C6" s="2">
        <v>30</v>
      </c>
      <c r="D6" s="2">
        <v>27.95</v>
      </c>
      <c r="E6" s="2">
        <v>14.81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F7F4D-B717-4AD1-88CD-78F391C55F43}">
  <sheetPr>
    <tabColor rgb="FF0000FF"/>
  </sheetPr>
  <dimension ref="A1:AN17"/>
  <sheetViews>
    <sheetView zoomScale="145" zoomScaleNormal="145" workbookViewId="0"/>
  </sheetViews>
  <sheetFormatPr defaultColWidth="8.85546875" defaultRowHeight="15" x14ac:dyDescent="0.25"/>
  <cols>
    <col min="1" max="1" width="4.28515625" customWidth="1"/>
    <col min="2" max="2" width="21.42578125" customWidth="1"/>
    <col min="3" max="3" width="8.42578125" customWidth="1"/>
    <col min="4" max="4" width="12.140625" customWidth="1"/>
    <col min="5" max="5" width="58"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6" customHeight="1" x14ac:dyDescent="0.25"/>
    <row r="2" spans="1:40" x14ac:dyDescent="0.25">
      <c r="A2" s="7" t="s">
        <v>159</v>
      </c>
      <c r="B2" s="121" t="s">
        <v>378</v>
      </c>
      <c r="C2" s="19"/>
      <c r="D2" s="19"/>
      <c r="E2" s="12"/>
      <c r="AN2" s="2" t="str" cm="1">
        <f t="array" aca="1" ref="AN2" ca="1">_xlfn.XLOOKUP(RANDBETWEEN(1,4),_xlfn.SEQUENCE(4),{"Plan Review";"Service";"Bill";"Other"})</f>
        <v>Plan Review</v>
      </c>
    </row>
    <row r="3" spans="1:40" x14ac:dyDescent="0.25">
      <c r="A3" s="7" t="s">
        <v>382</v>
      </c>
      <c r="B3" s="134" t="s">
        <v>383</v>
      </c>
      <c r="C3" s="25"/>
      <c r="D3" s="25"/>
      <c r="E3" s="14"/>
      <c r="V3" s="7" t="str">
        <f>" Formula in cell "&amp;ADDRESS(ROW(D11),COLUMN(D11),4)&amp;":"</f>
        <v xml:space="preserve"> Formula in cell D11:</v>
      </c>
      <c r="AN3" s="148"/>
    </row>
    <row r="4" spans="1:40" x14ac:dyDescent="0.25">
      <c r="A4" s="7"/>
      <c r="B4" s="122" t="s">
        <v>302</v>
      </c>
      <c r="C4" s="25"/>
      <c r="D4" s="25"/>
      <c r="E4" s="14"/>
      <c r="V4" t="str">
        <f ca="1">IF(_xlfn.ISFORMULA(D11)," "&amp;_xlfn.FORMULATEXT(D11),"")</f>
        <v/>
      </c>
      <c r="AN4" s="148"/>
    </row>
    <row r="5" spans="1:40" x14ac:dyDescent="0.25">
      <c r="B5" s="122" t="s">
        <v>380</v>
      </c>
      <c r="C5" s="25"/>
      <c r="D5" s="25"/>
      <c r="E5" s="14"/>
    </row>
    <row r="6" spans="1:40" x14ac:dyDescent="0.25">
      <c r="A6" s="7"/>
      <c r="B6" s="133" t="s">
        <v>384</v>
      </c>
      <c r="C6" s="21"/>
      <c r="D6" s="21"/>
      <c r="E6" s="16"/>
    </row>
    <row r="7" spans="1:40" ht="6" customHeight="1" x14ac:dyDescent="0.25"/>
    <row r="8" spans="1:40" x14ac:dyDescent="0.25">
      <c r="B8" s="7" t="s">
        <v>179</v>
      </c>
    </row>
    <row r="9" spans="1:40" ht="6" customHeight="1" x14ac:dyDescent="0.25"/>
    <row r="10" spans="1:40" x14ac:dyDescent="0.25">
      <c r="B10" s="95" t="s">
        <v>10</v>
      </c>
      <c r="C10" s="95" t="s">
        <v>175</v>
      </c>
      <c r="D10" s="95" t="s">
        <v>180</v>
      </c>
    </row>
    <row r="11" spans="1:40" x14ac:dyDescent="0.25">
      <c r="B11" s="2" t="s">
        <v>11</v>
      </c>
      <c r="C11" s="2">
        <v>144</v>
      </c>
      <c r="D11" s="23"/>
    </row>
    <row r="12" spans="1:40" ht="6" customHeight="1" x14ac:dyDescent="0.25"/>
    <row r="13" spans="1:40" x14ac:dyDescent="0.25">
      <c r="B13" s="7" t="str">
        <f>" Formula in cell "&amp;ADDRESS(ROW(D11),COLUMN(D11),4)&amp;":"</f>
        <v xml:space="preserve"> Formula in cell D11:</v>
      </c>
    </row>
    <row r="14" spans="1:40" ht="75.75" customHeight="1" x14ac:dyDescent="0.25">
      <c r="B14" s="191" t="str">
        <f t="shared" ref="B14" ca="1" si="0">IF(_xlfn.ISFORMULA(D11)," "&amp;SUBSTITUTE(SUBSTITUTE(SUBSTITUTE(SUBSTITUTE(_xlfn.FORMULATEXT(D11),",",","&amp;CHAR(10),1),",",","&amp;CHAR(10),2),",",","&amp;CHAR(10),3),"(","("&amp;CHAR(10)),"")</f>
        <v/>
      </c>
      <c r="C14" s="192"/>
      <c r="D14" s="192"/>
      <c r="E14" s="193"/>
    </row>
    <row r="16" spans="1:40" x14ac:dyDescent="0.25">
      <c r="B16" s="7" t="s">
        <v>420</v>
      </c>
    </row>
    <row r="17" spans="2:5" ht="75.75" customHeight="1" x14ac:dyDescent="0.25">
      <c r="B17" s="191" t="s">
        <v>419</v>
      </c>
      <c r="C17" s="192"/>
      <c r="D17" s="192"/>
      <c r="E17" s="193"/>
    </row>
  </sheetData>
  <mergeCells count="2">
    <mergeCell ref="B14:E14"/>
    <mergeCell ref="B17:E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33A1468-65BD-49F1-A79F-0C28CD032B88}">
          <x14:formula1>
            <xm:f>LookupTable!$B$3:$B$6</xm:f>
          </x14:formula1>
          <xm:sqref>B11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EEFD-6456-4E3F-94AA-19F7419DEA79}">
  <sheetPr>
    <tabColor rgb="FFFF0000"/>
  </sheetPr>
  <dimension ref="A1:AN17"/>
  <sheetViews>
    <sheetView zoomScale="145" zoomScaleNormal="145" workbookViewId="0"/>
  </sheetViews>
  <sheetFormatPr defaultColWidth="8.85546875" defaultRowHeight="15" x14ac:dyDescent="0.25"/>
  <cols>
    <col min="1" max="1" width="4.28515625" customWidth="1"/>
    <col min="2" max="2" width="21.42578125" customWidth="1"/>
    <col min="3" max="3" width="8.42578125" customWidth="1"/>
    <col min="4" max="4" width="12.140625" customWidth="1"/>
    <col min="5" max="5" width="58"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6" customHeight="1" x14ac:dyDescent="0.25"/>
    <row r="2" spans="1:40" x14ac:dyDescent="0.25">
      <c r="A2" s="7" t="s">
        <v>159</v>
      </c>
      <c r="B2" s="121" t="s">
        <v>378</v>
      </c>
      <c r="C2" s="19"/>
      <c r="D2" s="19"/>
      <c r="E2" s="12"/>
      <c r="AN2" s="2" t="str" cm="1">
        <f t="array" aca="1" ref="AN2" ca="1">_xlfn.XLOOKUP(RANDBETWEEN(1,4),_xlfn.SEQUENCE(4),{"Plan Review";"Service";"Bill";"Other"})</f>
        <v>Bill</v>
      </c>
    </row>
    <row r="3" spans="1:40" x14ac:dyDescent="0.25">
      <c r="A3" s="7" t="s">
        <v>382</v>
      </c>
      <c r="B3" s="134" t="s">
        <v>383</v>
      </c>
      <c r="C3" s="25"/>
      <c r="D3" s="25"/>
      <c r="E3" s="14"/>
      <c r="V3" s="7" t="str">
        <f>" Formula in cell "&amp;ADDRESS(ROW(D11),COLUMN(D11),4)&amp;":"</f>
        <v xml:space="preserve"> Formula in cell D11:</v>
      </c>
      <c r="AN3" s="148"/>
    </row>
    <row r="4" spans="1:40" x14ac:dyDescent="0.25">
      <c r="A4" s="7"/>
      <c r="B4" s="122" t="s">
        <v>302</v>
      </c>
      <c r="C4" s="25"/>
      <c r="D4" s="25"/>
      <c r="E4" s="14"/>
      <c r="V4" t="str">
        <f ca="1">IF(_xlfn.ISFORMULA(D11)," "&amp;_xlfn.FORMULATEXT(D11),"")</f>
        <v/>
      </c>
      <c r="AN4" s="148"/>
    </row>
    <row r="5" spans="1:40" x14ac:dyDescent="0.25">
      <c r="B5" s="122" t="s">
        <v>380</v>
      </c>
      <c r="C5" s="25"/>
      <c r="D5" s="25"/>
      <c r="E5" s="14"/>
    </row>
    <row r="6" spans="1:40" x14ac:dyDescent="0.25">
      <c r="A6" s="7"/>
      <c r="B6" s="133" t="s">
        <v>384</v>
      </c>
      <c r="C6" s="21"/>
      <c r="D6" s="21"/>
      <c r="E6" s="16"/>
    </row>
    <row r="7" spans="1:40" ht="6" customHeight="1" x14ac:dyDescent="0.25"/>
    <row r="8" spans="1:40" x14ac:dyDescent="0.25">
      <c r="B8" s="7" t="s">
        <v>179</v>
      </c>
    </row>
    <row r="9" spans="1:40" ht="6" customHeight="1" x14ac:dyDescent="0.25"/>
    <row r="10" spans="1:40" x14ac:dyDescent="0.25">
      <c r="B10" s="95" t="s">
        <v>10</v>
      </c>
      <c r="C10" s="95" t="s">
        <v>175</v>
      </c>
      <c r="D10" s="95" t="s">
        <v>180</v>
      </c>
    </row>
    <row r="11" spans="1:40" x14ac:dyDescent="0.25">
      <c r="B11" s="2" t="s">
        <v>11</v>
      </c>
      <c r="C11" s="2">
        <v>144</v>
      </c>
      <c r="D11" s="169" t="s">
        <v>421</v>
      </c>
    </row>
    <row r="12" spans="1:40" ht="6" customHeight="1" x14ac:dyDescent="0.25"/>
    <row r="13" spans="1:40" x14ac:dyDescent="0.25">
      <c r="B13" s="7" t="str">
        <f>" Formula in cell "&amp;ADDRESS(ROW(D11),COLUMN(D11),4)&amp;":"</f>
        <v xml:space="preserve"> Formula in cell D11:</v>
      </c>
    </row>
    <row r="14" spans="1:40" ht="75.75" customHeight="1" x14ac:dyDescent="0.25">
      <c r="B14" s="191" t="str">
        <f t="shared" ref="B14" ca="1" si="0">IF(_xlfn.ISFORMULA(D11)," "&amp;SUBSTITUTE(SUBSTITUTE(SUBSTITUTE(SUBSTITUTE(_xlfn.FORMULATEXT(D11),",",","&amp;CHAR(10),1),",",","&amp;CHAR(10),2),",",","&amp;CHAR(10),3),"(","("&amp;CHAR(10)),"")</f>
        <v/>
      </c>
      <c r="C14" s="192"/>
      <c r="D14" s="192"/>
      <c r="E14" s="193"/>
    </row>
    <row r="16" spans="1:40" x14ac:dyDescent="0.25">
      <c r="B16" s="7" t="s">
        <v>420</v>
      </c>
    </row>
    <row r="17" spans="2:5" ht="75.75" customHeight="1" x14ac:dyDescent="0.25">
      <c r="B17" s="191" t="s">
        <v>419</v>
      </c>
      <c r="C17" s="192"/>
      <c r="D17" s="192"/>
      <c r="E17" s="193"/>
    </row>
  </sheetData>
  <mergeCells count="2">
    <mergeCell ref="B14:E14"/>
    <mergeCell ref="B17:E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18DD895-A360-496D-9458-BFC26EAC5987}">
          <x14:formula1>
            <xm:f>LookupTable!$B$3:$B$6</xm:f>
          </x14:formula1>
          <xm:sqref>B11</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7627-DB6C-4E25-B9BA-02AB97F9CE18}">
  <sheetPr>
    <tabColor rgb="FF0000FF"/>
  </sheetPr>
  <dimension ref="A1:AN24"/>
  <sheetViews>
    <sheetView zoomScale="108" zoomScaleNormal="108" workbookViewId="0"/>
  </sheetViews>
  <sheetFormatPr defaultColWidth="8.85546875" defaultRowHeight="15" x14ac:dyDescent="0.25"/>
  <cols>
    <col min="1" max="1" width="2.7109375" customWidth="1"/>
    <col min="2" max="2" width="21.42578125" customWidth="1"/>
    <col min="3" max="3" width="19.28515625" customWidth="1"/>
    <col min="4" max="4" width="23" bestFit="1" customWidth="1"/>
    <col min="5" max="5" width="44.2851562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5.25" customHeight="1" x14ac:dyDescent="0.25"/>
    <row r="2" spans="1:40" x14ac:dyDescent="0.25">
      <c r="A2" s="7" t="s">
        <v>159</v>
      </c>
      <c r="B2" s="121" t="s">
        <v>387</v>
      </c>
      <c r="C2" s="19"/>
      <c r="D2" s="19"/>
      <c r="E2" s="12"/>
      <c r="AN2" s="2" t="str" cm="1">
        <f t="array" aca="1" ref="AN2" ca="1">_xlfn.XLOOKUP(RANDBETWEEN(1,4),_xlfn.SEQUENCE(4),{"Plan Review";"Service";"Bill";"Other"})</f>
        <v>Plan Review</v>
      </c>
    </row>
    <row r="3" spans="1:40" x14ac:dyDescent="0.25">
      <c r="A3" s="7" t="s">
        <v>400</v>
      </c>
      <c r="B3" s="122" t="s">
        <v>388</v>
      </c>
      <c r="C3" s="25"/>
      <c r="D3" s="25"/>
      <c r="E3" s="14"/>
    </row>
    <row r="4" spans="1:40" x14ac:dyDescent="0.25">
      <c r="A4" s="7">
        <v>21</v>
      </c>
      <c r="B4" s="122" t="s">
        <v>398</v>
      </c>
      <c r="C4" s="25"/>
      <c r="D4" s="25"/>
      <c r="E4" s="14"/>
    </row>
    <row r="5" spans="1:40" x14ac:dyDescent="0.25">
      <c r="A5" s="7"/>
      <c r="B5" s="133" t="s">
        <v>399</v>
      </c>
      <c r="C5" s="21"/>
      <c r="D5" s="21"/>
      <c r="E5" s="16"/>
    </row>
    <row r="6" spans="1:40" ht="5.25" customHeight="1" x14ac:dyDescent="0.25"/>
    <row r="7" spans="1:40" x14ac:dyDescent="0.25">
      <c r="B7" s="95" t="s">
        <v>10</v>
      </c>
      <c r="C7" s="95" t="s">
        <v>385</v>
      </c>
      <c r="D7" s="95" t="s">
        <v>386</v>
      </c>
    </row>
    <row r="8" spans="1:40" x14ac:dyDescent="0.25">
      <c r="B8" s="2" t="s">
        <v>11</v>
      </c>
      <c r="C8" s="23"/>
      <c r="D8" s="23"/>
    </row>
    <row r="9" spans="1:40" ht="5.25" customHeight="1" x14ac:dyDescent="0.25"/>
    <row r="10" spans="1:40" x14ac:dyDescent="0.25">
      <c r="B10" s="7" t="str">
        <f>" Formula #1 in cell "&amp;ADDRESS(ROW(C8),COLUMN(C8),4)&amp;":"</f>
        <v xml:space="preserve"> Formula #1 in cell C8:</v>
      </c>
    </row>
    <row r="11" spans="1:40" ht="60.75" customHeight="1" x14ac:dyDescent="0.25">
      <c r="B11" s="191" t="str">
        <f t="shared" ref="B11" ca="1" si="0">IF(_xlfn.ISFORMULA(C8)," "&amp;_xlfn.FORMULATEXT(C8),"")</f>
        <v/>
      </c>
      <c r="C11" s="192"/>
      <c r="D11" s="192"/>
      <c r="E11" s="193"/>
    </row>
    <row r="12" spans="1:40" ht="5.25" customHeight="1" x14ac:dyDescent="0.25"/>
    <row r="13" spans="1:40" x14ac:dyDescent="0.25">
      <c r="B13" s="7" t="str">
        <f>" Formula #2 in cell "&amp;ADDRESS(ROW(D8),COLUMN(D8),4)&amp;":"</f>
        <v xml:space="preserve"> Formula #2 in cell D8:</v>
      </c>
    </row>
    <row r="14" spans="1:40" ht="63.75" customHeight="1" x14ac:dyDescent="0.25">
      <c r="B14" s="191" t="str">
        <f t="shared" ref="B14" ca="1" si="1">IF(_xlfn.ISFORMULA(D8)," "&amp;_xlfn.FORMULATEXT(D8),"")</f>
        <v/>
      </c>
      <c r="C14" s="192"/>
      <c r="D14" s="192"/>
      <c r="E14" s="193"/>
    </row>
    <row r="15" spans="1:40" ht="5.25" customHeight="1" x14ac:dyDescent="0.25"/>
    <row r="16" spans="1:40" x14ac:dyDescent="0.25">
      <c r="B16" s="53" t="s">
        <v>389</v>
      </c>
      <c r="C16" s="86"/>
      <c r="D16" s="86"/>
      <c r="E16" s="87"/>
    </row>
    <row r="17" spans="2:5" ht="48" customHeight="1" x14ac:dyDescent="0.25">
      <c r="B17" s="194" t="s">
        <v>391</v>
      </c>
      <c r="C17" s="195"/>
      <c r="D17" s="195"/>
      <c r="E17" s="196"/>
    </row>
    <row r="18" spans="2:5" ht="48" customHeight="1" x14ac:dyDescent="0.25">
      <c r="B18" s="194" t="s">
        <v>394</v>
      </c>
      <c r="C18" s="195"/>
      <c r="D18" s="195"/>
      <c r="E18" s="196"/>
    </row>
    <row r="19" spans="2:5" ht="48" customHeight="1" x14ac:dyDescent="0.25">
      <c r="B19" s="194" t="s">
        <v>390</v>
      </c>
      <c r="C19" s="195"/>
      <c r="D19" s="195"/>
      <c r="E19" s="196"/>
    </row>
    <row r="20" spans="2:5" ht="48" customHeight="1" x14ac:dyDescent="0.25">
      <c r="B20" s="194" t="s">
        <v>392</v>
      </c>
      <c r="C20" s="195"/>
      <c r="D20" s="195"/>
      <c r="E20" s="196"/>
    </row>
    <row r="21" spans="2:5" ht="48" customHeight="1" x14ac:dyDescent="0.25">
      <c r="B21" s="194" t="s">
        <v>393</v>
      </c>
      <c r="C21" s="195"/>
      <c r="D21" s="195"/>
      <c r="E21" s="196"/>
    </row>
    <row r="22" spans="2:5" ht="48" customHeight="1" x14ac:dyDescent="0.25">
      <c r="B22" s="194" t="s">
        <v>395</v>
      </c>
      <c r="C22" s="195"/>
      <c r="D22" s="195"/>
      <c r="E22" s="196"/>
    </row>
    <row r="23" spans="2:5" ht="30" customHeight="1" x14ac:dyDescent="0.25">
      <c r="B23" s="194" t="s">
        <v>396</v>
      </c>
      <c r="C23" s="195"/>
      <c r="D23" s="195"/>
      <c r="E23" s="196"/>
    </row>
    <row r="24" spans="2:5" ht="16.5" customHeight="1" x14ac:dyDescent="0.25">
      <c r="B24" s="194" t="s">
        <v>397</v>
      </c>
      <c r="C24" s="195"/>
      <c r="D24" s="195"/>
      <c r="E24" s="196"/>
    </row>
  </sheetData>
  <mergeCells count="10">
    <mergeCell ref="B21:E21"/>
    <mergeCell ref="B22:E22"/>
    <mergeCell ref="B23:E23"/>
    <mergeCell ref="B24:E24"/>
    <mergeCell ref="B11:E11"/>
    <mergeCell ref="B14:E14"/>
    <mergeCell ref="B17:E17"/>
    <mergeCell ref="B18:E18"/>
    <mergeCell ref="B19:E19"/>
    <mergeCell ref="B20:E20"/>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468F049-647C-4DBE-8406-AD40EDE93E45}">
          <x14:formula1>
            <xm:f>LookupTable!$B$3:$B$6</xm:f>
          </x14:formula1>
          <xm:sqref>B8</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5055-44BA-4D9A-B107-62ADA96D4E99}">
  <sheetPr>
    <tabColor rgb="FFFF0000"/>
  </sheetPr>
  <dimension ref="A1:AN22"/>
  <sheetViews>
    <sheetView zoomScale="103" zoomScaleNormal="103" workbookViewId="0"/>
  </sheetViews>
  <sheetFormatPr defaultColWidth="8.85546875" defaultRowHeight="15" x14ac:dyDescent="0.25"/>
  <cols>
    <col min="1" max="1" width="2.7109375" customWidth="1"/>
    <col min="2" max="2" width="21.42578125" customWidth="1"/>
    <col min="3" max="3" width="19.28515625" customWidth="1"/>
    <col min="4" max="4" width="23" bestFit="1" customWidth="1"/>
    <col min="5" max="5" width="44.2851562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5.25" customHeight="1" x14ac:dyDescent="0.25"/>
    <row r="2" spans="1:40" x14ac:dyDescent="0.25">
      <c r="A2" s="7" t="s">
        <v>159</v>
      </c>
      <c r="B2" s="121" t="s">
        <v>387</v>
      </c>
      <c r="C2" s="19"/>
      <c r="D2" s="19"/>
      <c r="E2" s="12"/>
      <c r="AN2" s="2" t="str" cm="1">
        <f t="array" aca="1" ref="AN2" ca="1">_xlfn.XLOOKUP(RANDBETWEEN(1,4),_xlfn.SEQUENCE(4),{"Plan Review";"Service";"Bill";"Other"})</f>
        <v>Bill</v>
      </c>
    </row>
    <row r="3" spans="1:40" x14ac:dyDescent="0.25">
      <c r="A3" s="7" t="s">
        <v>400</v>
      </c>
      <c r="B3" s="122" t="s">
        <v>388</v>
      </c>
      <c r="C3" s="25"/>
      <c r="D3" s="25"/>
      <c r="E3" s="14"/>
    </row>
    <row r="4" spans="1:40" x14ac:dyDescent="0.25">
      <c r="A4" s="7">
        <v>21</v>
      </c>
      <c r="B4" s="122" t="s">
        <v>398</v>
      </c>
      <c r="C4" s="25"/>
      <c r="D4" s="25"/>
      <c r="E4" s="14"/>
    </row>
    <row r="5" spans="1:40" x14ac:dyDescent="0.25">
      <c r="A5" s="7"/>
      <c r="B5" s="133" t="s">
        <v>399</v>
      </c>
      <c r="C5" s="21"/>
      <c r="D5" s="21"/>
      <c r="E5" s="16"/>
    </row>
    <row r="6" spans="1:40" ht="5.25" customHeight="1" x14ac:dyDescent="0.25"/>
    <row r="7" spans="1:40" x14ac:dyDescent="0.25">
      <c r="B7" s="95" t="s">
        <v>10</v>
      </c>
      <c r="C7" s="95" t="s">
        <v>385</v>
      </c>
      <c r="D7" s="95" t="s">
        <v>386</v>
      </c>
    </row>
    <row r="8" spans="1:40" ht="30" x14ac:dyDescent="0.25">
      <c r="B8" s="2" t="s">
        <v>11</v>
      </c>
      <c r="C8" s="169" t="s">
        <v>501</v>
      </c>
      <c r="D8" s="169" t="s">
        <v>502</v>
      </c>
      <c r="I8" s="6" t="s">
        <v>426</v>
      </c>
    </row>
    <row r="9" spans="1:40" ht="5.25" customHeight="1" x14ac:dyDescent="0.25"/>
    <row r="10" spans="1:40" x14ac:dyDescent="0.25">
      <c r="B10" s="7" t="s">
        <v>422</v>
      </c>
    </row>
    <row r="11" spans="1:40" ht="60.75" customHeight="1" x14ac:dyDescent="0.25">
      <c r="B11" s="191" t="s">
        <v>423</v>
      </c>
      <c r="C11" s="192"/>
      <c r="D11" s="192"/>
      <c r="E11" s="193"/>
    </row>
    <row r="12" spans="1:40" x14ac:dyDescent="0.25">
      <c r="B12" s="7" t="s">
        <v>424</v>
      </c>
    </row>
    <row r="13" spans="1:40" ht="63.75" customHeight="1" x14ac:dyDescent="0.25">
      <c r="B13" s="191" t="s">
        <v>425</v>
      </c>
      <c r="C13" s="192"/>
      <c r="D13" s="192"/>
      <c r="E13" s="193"/>
    </row>
    <row r="14" spans="1:40" x14ac:dyDescent="0.25">
      <c r="B14" s="53" t="s">
        <v>389</v>
      </c>
      <c r="C14" s="86"/>
      <c r="D14" s="86"/>
      <c r="E14" s="87"/>
    </row>
    <row r="15" spans="1:40" ht="64.5" customHeight="1" x14ac:dyDescent="0.25">
      <c r="B15" s="194" t="s">
        <v>391</v>
      </c>
      <c r="C15" s="195"/>
      <c r="D15" s="195"/>
      <c r="E15" s="196"/>
    </row>
    <row r="16" spans="1:40" ht="48" customHeight="1" x14ac:dyDescent="0.25">
      <c r="B16" s="194" t="s">
        <v>394</v>
      </c>
      <c r="C16" s="195"/>
      <c r="D16" s="195"/>
      <c r="E16" s="196"/>
    </row>
    <row r="17" spans="2:5" ht="48" customHeight="1" x14ac:dyDescent="0.25">
      <c r="B17" s="194" t="s">
        <v>390</v>
      </c>
      <c r="C17" s="195"/>
      <c r="D17" s="195"/>
      <c r="E17" s="196"/>
    </row>
    <row r="18" spans="2:5" ht="48" customHeight="1" x14ac:dyDescent="0.25">
      <c r="B18" s="194" t="s">
        <v>392</v>
      </c>
      <c r="C18" s="195"/>
      <c r="D18" s="195"/>
      <c r="E18" s="196"/>
    </row>
    <row r="19" spans="2:5" ht="48" customHeight="1" x14ac:dyDescent="0.25">
      <c r="B19" s="194" t="s">
        <v>393</v>
      </c>
      <c r="C19" s="195"/>
      <c r="D19" s="195"/>
      <c r="E19" s="196"/>
    </row>
    <row r="20" spans="2:5" ht="48" customHeight="1" x14ac:dyDescent="0.25">
      <c r="B20" s="194" t="s">
        <v>395</v>
      </c>
      <c r="C20" s="195"/>
      <c r="D20" s="195"/>
      <c r="E20" s="196"/>
    </row>
    <row r="21" spans="2:5" ht="30" customHeight="1" x14ac:dyDescent="0.25">
      <c r="B21" s="194" t="s">
        <v>396</v>
      </c>
      <c r="C21" s="195"/>
      <c r="D21" s="195"/>
      <c r="E21" s="196"/>
    </row>
    <row r="22" spans="2:5" ht="16.5" customHeight="1" x14ac:dyDescent="0.25">
      <c r="B22" s="194" t="s">
        <v>397</v>
      </c>
      <c r="C22" s="195"/>
      <c r="D22" s="195"/>
      <c r="E22" s="196"/>
    </row>
  </sheetData>
  <mergeCells count="10">
    <mergeCell ref="B19:E19"/>
    <mergeCell ref="B20:E20"/>
    <mergeCell ref="B21:E21"/>
    <mergeCell ref="B22:E22"/>
    <mergeCell ref="B11:E11"/>
    <mergeCell ref="B13:E13"/>
    <mergeCell ref="B15:E15"/>
    <mergeCell ref="B16:E16"/>
    <mergeCell ref="B17:E17"/>
    <mergeCell ref="B18:E1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0E3B213-9948-4E6B-B67F-23F8941B6099}">
          <x14:formula1>
            <xm:f>LookupTable!$B$3:$B$6</xm:f>
          </x14:formula1>
          <xm:sqref>B8</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04135-26D9-47CC-AD99-46317D1C6ED4}">
  <sheetPr>
    <tabColor rgb="FF0000FF"/>
  </sheetPr>
  <dimension ref="A1:AN29"/>
  <sheetViews>
    <sheetView zoomScale="205" zoomScaleNormal="205" workbookViewId="0"/>
  </sheetViews>
  <sheetFormatPr defaultColWidth="8.85546875" defaultRowHeight="15" x14ac:dyDescent="0.25"/>
  <cols>
    <col min="1" max="1" width="4.140625" bestFit="1" customWidth="1"/>
    <col min="2" max="2" width="16.7109375" customWidth="1"/>
    <col min="3" max="5" width="12.2851562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5.25" customHeight="1" x14ac:dyDescent="0.25"/>
    <row r="2" spans="1:40" x14ac:dyDescent="0.25">
      <c r="A2" s="7" t="s">
        <v>159</v>
      </c>
      <c r="B2" s="121" t="s">
        <v>401</v>
      </c>
      <c r="C2" s="19"/>
      <c r="D2" s="19"/>
      <c r="E2" s="12"/>
      <c r="AN2" s="2" t="str" cm="1">
        <f t="array" aca="1" ref="AN2" ca="1">_xlfn.XLOOKUP(RANDBETWEEN(1,4),_xlfn.SEQUENCE(4),{"Plan Review";"Service";"Bill";"Other"})</f>
        <v>Other</v>
      </c>
    </row>
    <row r="3" spans="1:40" x14ac:dyDescent="0.25">
      <c r="A3" s="7" t="s">
        <v>402</v>
      </c>
      <c r="B3" s="122" t="s">
        <v>408</v>
      </c>
      <c r="C3" s="25"/>
      <c r="D3" s="25"/>
      <c r="E3" s="14"/>
      <c r="AN3" s="148"/>
    </row>
    <row r="4" spans="1:40" x14ac:dyDescent="0.25">
      <c r="A4" s="7"/>
      <c r="B4" s="132" t="s">
        <v>409</v>
      </c>
      <c r="C4" s="21"/>
      <c r="D4" s="21"/>
      <c r="E4" s="16"/>
    </row>
    <row r="5" spans="1:40" ht="5.25" customHeight="1" x14ac:dyDescent="0.25"/>
    <row r="6" spans="1:40" x14ac:dyDescent="0.25">
      <c r="B6" s="95" t="s">
        <v>403</v>
      </c>
      <c r="C6" s="149" t="s">
        <v>17</v>
      </c>
      <c r="D6" s="149" t="s">
        <v>18</v>
      </c>
      <c r="E6" s="149" t="s">
        <v>19</v>
      </c>
    </row>
    <row r="7" spans="1:40" x14ac:dyDescent="0.25">
      <c r="B7" s="149" t="s">
        <v>299</v>
      </c>
      <c r="C7" s="2">
        <v>158</v>
      </c>
      <c r="D7" s="2">
        <v>349</v>
      </c>
      <c r="E7" s="2">
        <v>204</v>
      </c>
    </row>
    <row r="8" spans="1:40" x14ac:dyDescent="0.25">
      <c r="B8" s="149" t="s">
        <v>404</v>
      </c>
      <c r="C8" s="2">
        <v>382</v>
      </c>
      <c r="D8" s="2">
        <v>180</v>
      </c>
      <c r="E8" s="2">
        <v>416</v>
      </c>
    </row>
    <row r="9" spans="1:40" x14ac:dyDescent="0.25">
      <c r="B9" s="149" t="s">
        <v>53</v>
      </c>
      <c r="C9" s="2">
        <v>420</v>
      </c>
      <c r="D9" s="2">
        <v>484</v>
      </c>
      <c r="E9" s="2">
        <v>135</v>
      </c>
    </row>
    <row r="10" spans="1:40" ht="5.25" customHeight="1" x14ac:dyDescent="0.25"/>
    <row r="11" spans="1:40" x14ac:dyDescent="0.25">
      <c r="B11" s="95" t="str">
        <f ca="1">IF(_xlfn.ISFORMULA(C12),"Intersection of "&amp;MID(_xlfn.FORMULATEXT(C12),SEARCH("D",_xlfn.FORMULATEXT(C12)),5)&amp;" and "&amp;MID(_xlfn.FORMULATEXT(C12),SEARCH("B",_xlfn.FORMULATEXT(C12)),5)&amp;":","")</f>
        <v/>
      </c>
      <c r="C11" s="95"/>
    </row>
    <row r="12" spans="1:40" x14ac:dyDescent="0.25">
      <c r="C12" s="150"/>
    </row>
    <row r="13" spans="1:40" ht="5.25" customHeight="1" x14ac:dyDescent="0.25"/>
    <row r="14" spans="1:40" x14ac:dyDescent="0.25">
      <c r="C14" s="7" t="str">
        <f>" Formula in cell "&amp;ADDRESS(ROW(C12),COLUMN(C12),4)&amp;":"</f>
        <v xml:space="preserve"> Formula in cell C12:</v>
      </c>
    </row>
    <row r="15" spans="1:40" x14ac:dyDescent="0.25">
      <c r="C15" t="str">
        <f ca="1">IF(_xlfn.ISFORMULA(C12)," "&amp;_xlfn.FORMULATEXT(C12),"")</f>
        <v/>
      </c>
    </row>
    <row r="23" spans="2:6" x14ac:dyDescent="0.25">
      <c r="B23" s="7" t="s">
        <v>407</v>
      </c>
    </row>
    <row r="25" spans="2:6" x14ac:dyDescent="0.25">
      <c r="B25" s="120" t="s">
        <v>405</v>
      </c>
      <c r="C25" s="23" t="str" cm="1">
        <f t="array" ref="C25:F25">INDEX(B6:E6,SUM((B6:E9=C12)*_xlfn.SEQUENCE(,COLUMNS(B6:E6))))</f>
        <v>Call Rep/Month</v>
      </c>
      <c r="D25" t="str">
        <v>Jan</v>
      </c>
      <c r="E25" t="str">
        <v>Feb</v>
      </c>
      <c r="F25" t="str">
        <v>Mar</v>
      </c>
    </row>
    <row r="26" spans="2:6" x14ac:dyDescent="0.25">
      <c r="B26" s="120" t="s">
        <v>406</v>
      </c>
      <c r="C26" s="23" t="str" cm="1">
        <f t="array" ref="C26:C29">INDEX(B6:B9,SUM((B6:E9=C12)*_xlfn.SEQUENCE(ROWS(B6:B9))))</f>
        <v>Call Rep/Month</v>
      </c>
    </row>
    <row r="27" spans="2:6" x14ac:dyDescent="0.25">
      <c r="C27" t="str">
        <v>Floyd</v>
      </c>
    </row>
    <row r="28" spans="2:6" x14ac:dyDescent="0.25">
      <c r="C28" t="str">
        <v>Gigi</v>
      </c>
    </row>
    <row r="29" spans="2:6" x14ac:dyDescent="0.25">
      <c r="C29" t="str">
        <v>Chantel</v>
      </c>
    </row>
  </sheetData>
  <phoneticPr fontId="3" type="noConversion"/>
  <conditionalFormatting sqref="B6:E9">
    <cfRule type="expression" dxfId="16" priority="7">
      <formula>AND($B6=$C$26,B$6=$C$25)</formula>
    </cfRule>
    <cfRule type="expression" dxfId="15" priority="8">
      <formula>$B6=$C$26</formula>
    </cfRule>
    <cfRule type="expression" dxfId="14" priority="9">
      <formula>B$6=$C$25</formula>
    </cfRule>
  </conditionalFormatting>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09406-998D-4DCF-BE27-63FE73347239}">
  <sheetPr>
    <tabColor rgb="FFFF0000"/>
  </sheetPr>
  <dimension ref="A1:AN26"/>
  <sheetViews>
    <sheetView zoomScale="205" zoomScaleNormal="205" workbookViewId="0"/>
  </sheetViews>
  <sheetFormatPr defaultColWidth="8.85546875" defaultRowHeight="15" x14ac:dyDescent="0.25"/>
  <cols>
    <col min="1" max="1" width="4.140625" bestFit="1" customWidth="1"/>
    <col min="2" max="2" width="16.7109375" customWidth="1"/>
    <col min="3" max="5" width="12.2851562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5.25" customHeight="1" x14ac:dyDescent="0.25"/>
    <row r="2" spans="1:40" x14ac:dyDescent="0.25">
      <c r="A2" s="7" t="s">
        <v>159</v>
      </c>
      <c r="B2" s="121" t="s">
        <v>401</v>
      </c>
      <c r="C2" s="19"/>
      <c r="D2" s="19"/>
      <c r="E2" s="12"/>
      <c r="AN2" s="2" t="str" cm="1">
        <f t="array" aca="1" ref="AN2" ca="1">_xlfn.XLOOKUP(RANDBETWEEN(1,4),_xlfn.SEQUENCE(4),{"Plan Review";"Service";"Bill";"Other"})</f>
        <v>Bill</v>
      </c>
    </row>
    <row r="3" spans="1:40" x14ac:dyDescent="0.25">
      <c r="A3" s="7" t="s">
        <v>402</v>
      </c>
      <c r="B3" s="122" t="s">
        <v>408</v>
      </c>
      <c r="C3" s="25"/>
      <c r="D3" s="25"/>
      <c r="E3" s="14"/>
      <c r="AN3" s="148"/>
    </row>
    <row r="4" spans="1:40" x14ac:dyDescent="0.25">
      <c r="A4" s="7"/>
      <c r="B4" s="132" t="s">
        <v>409</v>
      </c>
      <c r="C4" s="21"/>
      <c r="D4" s="21"/>
      <c r="E4" s="16"/>
    </row>
    <row r="5" spans="1:40" ht="5.25" customHeight="1" x14ac:dyDescent="0.25"/>
    <row r="6" spans="1:40" x14ac:dyDescent="0.25">
      <c r="B6" s="95" t="s">
        <v>403</v>
      </c>
      <c r="C6" s="149" t="s">
        <v>17</v>
      </c>
      <c r="D6" s="149" t="s">
        <v>18</v>
      </c>
      <c r="E6" s="149" t="s">
        <v>19</v>
      </c>
    </row>
    <row r="7" spans="1:40" x14ac:dyDescent="0.25">
      <c r="B7" s="149" t="s">
        <v>299</v>
      </c>
      <c r="C7" s="2">
        <v>158</v>
      </c>
      <c r="D7" s="2">
        <v>349</v>
      </c>
      <c r="E7" s="2">
        <v>204</v>
      </c>
    </row>
    <row r="8" spans="1:40" x14ac:dyDescent="0.25">
      <c r="B8" s="149" t="s">
        <v>404</v>
      </c>
      <c r="C8" s="2">
        <v>382</v>
      </c>
      <c r="D8" s="2">
        <v>180</v>
      </c>
      <c r="E8" s="2">
        <v>416</v>
      </c>
    </row>
    <row r="9" spans="1:40" x14ac:dyDescent="0.25">
      <c r="B9" s="149" t="s">
        <v>53</v>
      </c>
      <c r="C9" s="2">
        <v>420</v>
      </c>
      <c r="D9" s="2">
        <v>484</v>
      </c>
      <c r="E9" s="2">
        <v>135</v>
      </c>
    </row>
    <row r="10" spans="1:40" ht="5.25" customHeight="1" x14ac:dyDescent="0.25"/>
    <row r="11" spans="1:40" x14ac:dyDescent="0.25">
      <c r="B11" s="95" t="str">
        <f ca="1">IF(_xlfn.ISFORMULA(C12),"Intersection of "&amp;MID(_xlfn.FORMULATEXT(C12),SEARCH("D",_xlfn.FORMULATEXT(C12)),5)&amp;" and "&amp;MID(_xlfn.FORMULATEXT(C12),SEARCH("B",_xlfn.FORMULATEXT(C12)),5)&amp;":","")</f>
        <v>Intersection of D6:D9 and B8:E8:</v>
      </c>
      <c r="C11" s="95"/>
    </row>
    <row r="12" spans="1:40" x14ac:dyDescent="0.25">
      <c r="C12" s="150" cm="1">
        <f t="array" ref="C12">D6:D9  B8:E8</f>
        <v>180</v>
      </c>
    </row>
    <row r="13" spans="1:40" ht="5.25" customHeight="1" x14ac:dyDescent="0.25"/>
    <row r="14" spans="1:40" x14ac:dyDescent="0.25">
      <c r="C14" s="7" t="str">
        <f>" Formula in cell "&amp;ADDRESS(ROW(C12),COLUMN(C12),4)&amp;":"</f>
        <v xml:space="preserve"> Formula in cell C12:</v>
      </c>
    </row>
    <row r="15" spans="1:40" x14ac:dyDescent="0.25">
      <c r="C15" t="str">
        <f ca="1">IF(_xlfn.ISFORMULA(C12)," "&amp;_xlfn.FORMULATEXT(C12),"")</f>
        <v xml:space="preserve"> =D6:D9  B8:E8</v>
      </c>
    </row>
    <row r="23" spans="2:3" x14ac:dyDescent="0.25">
      <c r="B23" s="7" t="s">
        <v>407</v>
      </c>
    </row>
    <row r="25" spans="2:3" x14ac:dyDescent="0.25">
      <c r="B25" s="120" t="s">
        <v>405</v>
      </c>
      <c r="C25" s="23" t="str" cm="1">
        <f t="array" ref="C25">INDEX(B6:E6,SUM((B6:E9=C12)*_xlfn.SEQUENCE(,COLUMNS(B6:E6))))</f>
        <v>Feb</v>
      </c>
    </row>
    <row r="26" spans="2:3" x14ac:dyDescent="0.25">
      <c r="B26" s="120" t="s">
        <v>406</v>
      </c>
      <c r="C26" s="23" t="str" cm="1">
        <f t="array" ref="C26">INDEX(B6:B9,SUM((B6:E9=C12)*_xlfn.SEQUENCE(ROWS(B6:B9))))</f>
        <v>Gigi</v>
      </c>
    </row>
  </sheetData>
  <conditionalFormatting sqref="B6:E9">
    <cfRule type="expression" dxfId="13" priority="1">
      <formula>AND($B6=$C$26,B$6=$C$25)</formula>
    </cfRule>
    <cfRule type="expression" dxfId="12" priority="2">
      <formula>$B6=$C$26</formula>
    </cfRule>
    <cfRule type="expression" dxfId="11" priority="3">
      <formula>B$6=$C$25</formula>
    </cfRule>
  </conditionalFormatting>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7B10-6A82-4F04-94B4-8D577653EF68}">
  <sheetPr>
    <tabColor rgb="FF0000FF"/>
  </sheetPr>
  <dimension ref="A1:AN26"/>
  <sheetViews>
    <sheetView zoomScale="206" zoomScaleNormal="206" workbookViewId="0"/>
  </sheetViews>
  <sheetFormatPr defaultColWidth="8.85546875" defaultRowHeight="15" x14ac:dyDescent="0.25"/>
  <cols>
    <col min="1" max="1" width="4.140625" bestFit="1" customWidth="1"/>
    <col min="2" max="2" width="16.7109375" customWidth="1"/>
    <col min="3" max="5" width="10.8554687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5.25" customHeight="1" x14ac:dyDescent="0.25"/>
    <row r="2" spans="1:40" x14ac:dyDescent="0.25">
      <c r="A2" s="7" t="s">
        <v>159</v>
      </c>
      <c r="B2" s="121" t="s">
        <v>410</v>
      </c>
      <c r="C2" s="19"/>
      <c r="D2" s="19"/>
      <c r="E2" s="12"/>
      <c r="AN2" s="2" t="str" cm="1">
        <f t="array" aca="1" ref="AN2" ca="1">_xlfn.XLOOKUP(RANDBETWEEN(1,4),_xlfn.SEQUENCE(4),{"Plan Review";"Service";"Bill";"Other"})</f>
        <v>Other</v>
      </c>
    </row>
    <row r="3" spans="1:40" x14ac:dyDescent="0.25">
      <c r="A3" s="7" t="s">
        <v>411</v>
      </c>
      <c r="B3" s="122" t="s">
        <v>408</v>
      </c>
      <c r="C3" s="25"/>
      <c r="D3" s="25"/>
      <c r="E3" s="14"/>
      <c r="AN3" s="148"/>
    </row>
    <row r="4" spans="1:40" x14ac:dyDescent="0.25">
      <c r="A4" s="7"/>
      <c r="B4" s="122" t="s">
        <v>412</v>
      </c>
      <c r="C4" s="25"/>
      <c r="D4" s="25"/>
      <c r="E4" s="14"/>
      <c r="AN4" s="148"/>
    </row>
    <row r="5" spans="1:40" x14ac:dyDescent="0.25">
      <c r="A5" s="7"/>
      <c r="B5" s="133" t="s">
        <v>413</v>
      </c>
      <c r="C5" s="21"/>
      <c r="D5" s="21"/>
      <c r="E5" s="16"/>
    </row>
    <row r="6" spans="1:40" ht="5.25" customHeight="1" x14ac:dyDescent="0.25"/>
    <row r="7" spans="1:40" x14ac:dyDescent="0.25">
      <c r="B7" s="95" t="s">
        <v>403</v>
      </c>
      <c r="C7" s="149" t="s">
        <v>17</v>
      </c>
      <c r="D7" s="149" t="s">
        <v>18</v>
      </c>
      <c r="E7" s="149" t="s">
        <v>19</v>
      </c>
    </row>
    <row r="8" spans="1:40" x14ac:dyDescent="0.25">
      <c r="B8" s="149" t="s">
        <v>299</v>
      </c>
      <c r="C8" s="2">
        <v>158</v>
      </c>
      <c r="D8" s="2">
        <v>349</v>
      </c>
      <c r="E8" s="2">
        <v>204</v>
      </c>
    </row>
    <row r="9" spans="1:40" x14ac:dyDescent="0.25">
      <c r="B9" s="149" t="s">
        <v>404</v>
      </c>
      <c r="C9" s="2">
        <v>382</v>
      </c>
      <c r="D9" s="2">
        <v>180</v>
      </c>
      <c r="E9" s="2">
        <v>416</v>
      </c>
    </row>
    <row r="10" spans="1:40" x14ac:dyDescent="0.25">
      <c r="B10" s="149" t="s">
        <v>53</v>
      </c>
      <c r="C10" s="2">
        <v>420</v>
      </c>
      <c r="D10" s="2">
        <v>484</v>
      </c>
      <c r="E10" s="2">
        <v>135</v>
      </c>
    </row>
    <row r="12" spans="1:40" x14ac:dyDescent="0.25">
      <c r="B12" s="97" t="s">
        <v>406</v>
      </c>
      <c r="C12" s="151" t="s">
        <v>404</v>
      </c>
    </row>
    <row r="13" spans="1:40" x14ac:dyDescent="0.25">
      <c r="B13" s="97" t="s">
        <v>405</v>
      </c>
      <c r="C13" s="151" t="s">
        <v>18</v>
      </c>
    </row>
    <row r="15" spans="1:40" x14ac:dyDescent="0.25">
      <c r="B15" s="95" t="str">
        <f>"Lookup call number for "&amp;C12&amp;" in "&amp;C13&amp;":"</f>
        <v>Lookup call number for Gigi in Feb:</v>
      </c>
      <c r="C15" s="95"/>
      <c r="D15" s="95"/>
    </row>
    <row r="16" spans="1:40" x14ac:dyDescent="0.25">
      <c r="B16" s="150"/>
    </row>
    <row r="17" spans="2:3" ht="5.25" customHeight="1" x14ac:dyDescent="0.25"/>
    <row r="18" spans="2:3" x14ac:dyDescent="0.25">
      <c r="B18" s="7" t="str">
        <f>" Formula in cell "&amp;ADDRESS(ROW(B16),COLUMN(B16),4)&amp;":"</f>
        <v xml:space="preserve"> Formula in cell B16:</v>
      </c>
    </row>
    <row r="19" spans="2:3" x14ac:dyDescent="0.25">
      <c r="B19" t="str">
        <f ca="1">IF(_xlfn.ISFORMULA(B16)," "&amp;_xlfn.FORMULATEXT(B16),"")</f>
        <v/>
      </c>
    </row>
    <row r="21" spans="2:3" x14ac:dyDescent="0.25">
      <c r="B21" s="7" t="s">
        <v>414</v>
      </c>
    </row>
    <row r="23" spans="2:3" x14ac:dyDescent="0.25">
      <c r="C23" s="7" t="str">
        <f>" Formula in cell "&amp;ADDRESS(ROW(B24),COLUMN(B24),4)&amp;":"</f>
        <v xml:space="preserve"> Formula in cell B24:</v>
      </c>
    </row>
    <row r="24" spans="2:3" x14ac:dyDescent="0.25">
      <c r="B24" s="23">
        <f>VLOOKUP(C12,B8:E10,_xlfn.XMATCH(C13,B7:E7),0)</f>
        <v>180</v>
      </c>
      <c r="C24" t="str">
        <f ca="1">IF(_xlfn.ISFORMULA(B24)," "&amp;_xlfn.FORMULATEXT(B24),"")</f>
        <v xml:space="preserve"> =VLOOKUP(C12,B8:E10,XMATCH(C13,B7:E7),0)</v>
      </c>
    </row>
    <row r="25" spans="2:3" x14ac:dyDescent="0.25">
      <c r="C25" s="7" t="str">
        <f>" Formula in cell "&amp;ADDRESS(ROW(B26),COLUMN(B26),4)&amp;":"</f>
        <v xml:space="preserve"> Formula in cell B26:</v>
      </c>
    </row>
    <row r="26" spans="2:3" x14ac:dyDescent="0.25">
      <c r="B26" s="23" cm="1">
        <f t="array" ref="B26">INDEX(C8:E10,_xlfn.XMATCH(C12,B8:B10),_xlfn.XMATCH(C13,C7:E7))</f>
        <v>180</v>
      </c>
      <c r="C26" t="str">
        <f ca="1">IF(_xlfn.ISFORMULA(B26)," "&amp;_xlfn.FORMULATEXT(B26),"")</f>
        <v xml:space="preserve"> =INDEX(C8:E10,XMATCH(C12,B8:B10),XMATCH(C13,C7:E7))</v>
      </c>
    </row>
  </sheetData>
  <conditionalFormatting sqref="B7:E10">
    <cfRule type="expression" dxfId="10" priority="19">
      <formula>AND($B7=$C$12,B$7=$C$13)</formula>
    </cfRule>
    <cfRule type="expression" dxfId="9" priority="20">
      <formula>$B7=$C$12</formula>
    </cfRule>
    <cfRule type="expression" dxfId="8" priority="21">
      <formula>B$7=$C$13</formula>
    </cfRule>
  </conditionalFormatting>
  <dataValidations count="2">
    <dataValidation type="list" allowBlank="1" showInputMessage="1" showErrorMessage="1" sqref="C13" xr:uid="{B6612871-21F8-49D5-97C3-38391A088F09}">
      <formula1>$C$7:$E$7</formula1>
    </dataValidation>
    <dataValidation type="list" allowBlank="1" showInputMessage="1" showErrorMessage="1" sqref="C12" xr:uid="{015A6E1B-66B0-4A0F-84AA-A479AE7A6BAC}">
      <formula1>$B$8:$B$10</formula1>
    </dataValidation>
  </dataValidation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AAA73-400D-412C-A4C5-23ACE1551AD2}">
  <sheetPr>
    <tabColor rgb="FFFF0000"/>
  </sheetPr>
  <dimension ref="A1:AN26"/>
  <sheetViews>
    <sheetView zoomScale="190" zoomScaleNormal="190" workbookViewId="0"/>
  </sheetViews>
  <sheetFormatPr defaultColWidth="8.85546875" defaultRowHeight="15" x14ac:dyDescent="0.25"/>
  <cols>
    <col min="1" max="1" width="4.140625" bestFit="1" customWidth="1"/>
    <col min="2" max="2" width="16.7109375" customWidth="1"/>
    <col min="3" max="5" width="10.85546875" customWidth="1"/>
    <col min="6" max="6" width="12.140625" bestFit="1" customWidth="1"/>
    <col min="7" max="7" width="10.85546875" customWidth="1"/>
    <col min="8" max="8" width="14.85546875" customWidth="1"/>
    <col min="9" max="9" width="10" bestFit="1" customWidth="1"/>
    <col min="10" max="10" width="11.7109375" customWidth="1"/>
    <col min="11" max="11" width="11" customWidth="1"/>
    <col min="12" max="12" width="9.140625" customWidth="1"/>
    <col min="15" max="15" width="35.140625" customWidth="1"/>
    <col min="16" max="16" width="18.42578125" customWidth="1"/>
    <col min="17" max="17" width="17.7109375" customWidth="1"/>
  </cols>
  <sheetData>
    <row r="1" spans="1:40" ht="5.25" customHeight="1" x14ac:dyDescent="0.25"/>
    <row r="2" spans="1:40" x14ac:dyDescent="0.25">
      <c r="A2" s="7" t="s">
        <v>159</v>
      </c>
      <c r="B2" s="121" t="s">
        <v>410</v>
      </c>
      <c r="C2" s="19"/>
      <c r="D2" s="19"/>
      <c r="E2" s="12"/>
      <c r="AN2" s="2" t="str" cm="1">
        <f t="array" aca="1" ref="AN2" ca="1">_xlfn.XLOOKUP(RANDBETWEEN(1,4),_xlfn.SEQUENCE(4),{"Plan Review";"Service";"Bill";"Other"})</f>
        <v>Plan Review</v>
      </c>
    </row>
    <row r="3" spans="1:40" x14ac:dyDescent="0.25">
      <c r="A3" s="7" t="s">
        <v>411</v>
      </c>
      <c r="B3" s="122" t="s">
        <v>408</v>
      </c>
      <c r="C3" s="25"/>
      <c r="D3" s="25"/>
      <c r="E3" s="14"/>
      <c r="AN3" s="148"/>
    </row>
    <row r="4" spans="1:40" x14ac:dyDescent="0.25">
      <c r="A4" s="7"/>
      <c r="B4" s="122" t="s">
        <v>412</v>
      </c>
      <c r="C4" s="25"/>
      <c r="D4" s="25"/>
      <c r="E4" s="14"/>
      <c r="AN4" s="148"/>
    </row>
    <row r="5" spans="1:40" x14ac:dyDescent="0.25">
      <c r="A5" s="7"/>
      <c r="B5" s="133" t="s">
        <v>413</v>
      </c>
      <c r="C5" s="21"/>
      <c r="D5" s="21"/>
      <c r="E5" s="16"/>
    </row>
    <row r="6" spans="1:40" ht="5.25" customHeight="1" x14ac:dyDescent="0.25"/>
    <row r="7" spans="1:40" x14ac:dyDescent="0.25">
      <c r="B7" s="95" t="s">
        <v>403</v>
      </c>
      <c r="C7" s="149" t="s">
        <v>17</v>
      </c>
      <c r="D7" s="149" t="s">
        <v>18</v>
      </c>
      <c r="E7" s="149" t="s">
        <v>19</v>
      </c>
    </row>
    <row r="8" spans="1:40" x14ac:dyDescent="0.25">
      <c r="B8" s="149" t="s">
        <v>299</v>
      </c>
      <c r="C8" s="2">
        <v>158</v>
      </c>
      <c r="D8" s="2">
        <v>349</v>
      </c>
      <c r="E8" s="2">
        <v>204</v>
      </c>
    </row>
    <row r="9" spans="1:40" x14ac:dyDescent="0.25">
      <c r="B9" s="149" t="s">
        <v>404</v>
      </c>
      <c r="C9" s="2">
        <v>382</v>
      </c>
      <c r="D9" s="2">
        <v>180</v>
      </c>
      <c r="E9" s="2">
        <v>416</v>
      </c>
    </row>
    <row r="10" spans="1:40" x14ac:dyDescent="0.25">
      <c r="B10" s="149" t="s">
        <v>53</v>
      </c>
      <c r="C10" s="2">
        <v>420</v>
      </c>
      <c r="D10" s="2">
        <v>484</v>
      </c>
      <c r="E10" s="2">
        <v>135</v>
      </c>
    </row>
    <row r="12" spans="1:40" x14ac:dyDescent="0.25">
      <c r="B12" s="97" t="s">
        <v>406</v>
      </c>
      <c r="C12" s="151" t="s">
        <v>404</v>
      </c>
    </row>
    <row r="13" spans="1:40" x14ac:dyDescent="0.25">
      <c r="B13" s="97" t="s">
        <v>405</v>
      </c>
      <c r="C13" s="151" t="s">
        <v>18</v>
      </c>
    </row>
    <row r="15" spans="1:40" x14ac:dyDescent="0.25">
      <c r="B15" s="95" t="str">
        <f>"Lookup call number for "&amp;C12&amp;" in "&amp;C13&amp;":"</f>
        <v>Lookup call number for Gigi in Feb:</v>
      </c>
      <c r="C15" s="95"/>
      <c r="D15" s="95"/>
    </row>
    <row r="16" spans="1:40" x14ac:dyDescent="0.25">
      <c r="B16" s="150" cm="1">
        <f t="array" ref="B16">_xlfn.XLOOKUP(C12,B8:B10,_xlfn.XLOOKUP(C13,C7:E7,C8:E10))</f>
        <v>180</v>
      </c>
    </row>
    <row r="17" spans="2:3" ht="5.25" customHeight="1" x14ac:dyDescent="0.25"/>
    <row r="18" spans="2:3" x14ac:dyDescent="0.25">
      <c r="B18" s="7" t="str">
        <f>" Formula in cell "&amp;ADDRESS(ROW(B16),COLUMN(B16),4)&amp;":"</f>
        <v xml:space="preserve"> Formula in cell B16:</v>
      </c>
    </row>
    <row r="19" spans="2:3" x14ac:dyDescent="0.25">
      <c r="B19" t="str">
        <f ca="1">IF(_xlfn.ISFORMULA(B16)," "&amp;_xlfn.FORMULATEXT(B16),"")</f>
        <v xml:space="preserve"> =XLOOKUP(C12,B8:B10,XLOOKUP(C13,C7:E7,C8:E10))</v>
      </c>
    </row>
    <row r="21" spans="2:3" x14ac:dyDescent="0.25">
      <c r="B21" s="7" t="s">
        <v>414</v>
      </c>
    </row>
    <row r="23" spans="2:3" x14ac:dyDescent="0.25">
      <c r="C23" s="7" t="str">
        <f>" Formula in cell "&amp;ADDRESS(ROW(B24),COLUMN(B24),4)&amp;":"</f>
        <v xml:space="preserve"> Formula in cell B24:</v>
      </c>
    </row>
    <row r="24" spans="2:3" x14ac:dyDescent="0.25">
      <c r="B24" s="23">
        <f>VLOOKUP(C12,B8:E10,_xlfn.XMATCH(C13,B7:E7),0)</f>
        <v>180</v>
      </c>
      <c r="C24" t="str">
        <f ca="1">IF(_xlfn.ISFORMULA(B24)," "&amp;_xlfn.FORMULATEXT(B24),"")</f>
        <v xml:space="preserve"> =VLOOKUP(C12,B8:E10,XMATCH(C13,B7:E7),0)</v>
      </c>
    </row>
    <row r="25" spans="2:3" x14ac:dyDescent="0.25">
      <c r="C25" s="7" t="str">
        <f>" Formula in cell "&amp;ADDRESS(ROW(B26),COLUMN(B26),4)&amp;":"</f>
        <v xml:space="preserve"> Formula in cell B26:</v>
      </c>
    </row>
    <row r="26" spans="2:3" x14ac:dyDescent="0.25">
      <c r="B26" s="23" cm="1">
        <f t="array" ref="B26">INDEX(C8:E10,_xlfn.XMATCH(C12,B8:B10),_xlfn.XMATCH(C13,C7:E7))</f>
        <v>180</v>
      </c>
      <c r="C26" t="str">
        <f ca="1">IF(_xlfn.ISFORMULA(B26)," "&amp;_xlfn.FORMULATEXT(B26),"")</f>
        <v xml:space="preserve"> =INDEX(C8:E10,XMATCH(C12,B8:B10),XMATCH(C13,C7:E7))</v>
      </c>
    </row>
  </sheetData>
  <conditionalFormatting sqref="B7:E10">
    <cfRule type="expression" dxfId="7" priority="1">
      <formula>AND($B7=$C$12,B$7=$C$13)</formula>
    </cfRule>
    <cfRule type="expression" dxfId="6" priority="2">
      <formula>$B7=$C$12</formula>
    </cfRule>
    <cfRule type="expression" dxfId="5" priority="3">
      <formula>B$7=$C$13</formula>
    </cfRule>
  </conditionalFormatting>
  <dataValidations count="2">
    <dataValidation type="list" allowBlank="1" showInputMessage="1" showErrorMessage="1" sqref="C12" xr:uid="{CD233460-D272-4F09-989E-C723EB6085E8}">
      <formula1>$B$8:$B$10</formula1>
    </dataValidation>
    <dataValidation type="list" allowBlank="1" showInputMessage="1" showErrorMessage="1" sqref="C13" xr:uid="{18CEF775-EF62-4544-B7AE-97D6BFCD1A55}">
      <formula1>$C$7:$E$7</formula1>
    </dataValidation>
  </dataValidation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B408-42AE-4186-9945-FF0D02CD7A23}">
  <sheetPr>
    <tabColor rgb="FF0000FF"/>
  </sheetPr>
  <dimension ref="A31:D37"/>
  <sheetViews>
    <sheetView showGridLines="0" zoomScale="175" zoomScaleNormal="175" workbookViewId="0"/>
  </sheetViews>
  <sheetFormatPr defaultColWidth="8.85546875" defaultRowHeight="15" x14ac:dyDescent="0.25"/>
  <sheetData>
    <row r="31" spans="1:4" x14ac:dyDescent="0.25">
      <c r="A31" t="s">
        <v>17</v>
      </c>
      <c r="B31" t="s">
        <v>18</v>
      </c>
      <c r="C31" t="s">
        <v>19</v>
      </c>
      <c r="D31" t="s">
        <v>20</v>
      </c>
    </row>
    <row r="32" spans="1:4" x14ac:dyDescent="0.25">
      <c r="A32" cm="1">
        <f t="array" aca="1" ref="A32" ca="1">INDIRECT(A31&amp;"!C5")</f>
        <v>12</v>
      </c>
      <c r="B32" cm="1">
        <f t="array" aca="1" ref="B32" ca="1">INDIRECT(B31&amp;"!C5")</f>
        <v>55</v>
      </c>
      <c r="C32" cm="1">
        <f t="array" aca="1" ref="C32" ca="1">INDIRECT(C31&amp;"!C5")</f>
        <v>44</v>
      </c>
      <c r="D32" cm="1">
        <f t="array" aca="1" ref="D32" ca="1">INDIRECT(D31&amp;"!C5")</f>
        <v>66</v>
      </c>
    </row>
    <row r="34" spans="1:1" x14ac:dyDescent="0.25">
      <c r="A34" t="str">
        <f>'Ch12(42)'!B9</f>
        <v>Sioux</v>
      </c>
    </row>
    <row r="35" spans="1:1" x14ac:dyDescent="0.25">
      <c r="A35" t="str">
        <f>'Ch12(42)'!C8</f>
        <v>Quad</v>
      </c>
    </row>
    <row r="37" spans="1:1" x14ac:dyDescent="0.25">
      <c r="A37" t="str">
        <f ca="1">"Add units for the sales rep "&amp;A34&amp;" and the product "&amp;A35&amp;" for "&amp;A31&amp;" to "&amp;D31&amp;" to get: "&amp;_xlfn.TEXTJOIN(" + ",,A32:D32)&amp;" = "&amp;SUM(A32:D32)</f>
        <v>Add units for the sales rep Sioux and the product Quad for Jan to Apr to get: 12 + 55 + 44 + 66 = 177</v>
      </c>
    </row>
  </sheetData>
  <phoneticPr fontId="3" type="noConversion"/>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C2CA-939D-4A39-93FD-C15B3FEDA124}">
  <sheetPr codeName="Sheet30">
    <tabColor rgb="FF0000FF"/>
  </sheetPr>
  <dimension ref="A1:E14"/>
  <sheetViews>
    <sheetView zoomScale="205" zoomScaleNormal="205" workbookViewId="0"/>
  </sheetViews>
  <sheetFormatPr defaultColWidth="8.85546875" defaultRowHeight="15" x14ac:dyDescent="0.25"/>
  <cols>
    <col min="1" max="1" width="4" bestFit="1" customWidth="1"/>
    <col min="2" max="2" width="16.85546875" bestFit="1" customWidth="1"/>
    <col min="3" max="5" width="9.7109375" customWidth="1"/>
    <col min="6" max="6" width="16.7109375" customWidth="1"/>
  </cols>
  <sheetData>
    <row r="1" spans="1:5" ht="4.5" customHeight="1" x14ac:dyDescent="0.25"/>
    <row r="2" spans="1:5" x14ac:dyDescent="0.25">
      <c r="A2" s="7" t="s">
        <v>159</v>
      </c>
      <c r="B2" s="121" t="s">
        <v>429</v>
      </c>
      <c r="C2" s="19"/>
      <c r="D2" s="19"/>
      <c r="E2" s="12"/>
    </row>
    <row r="3" spans="1:5" x14ac:dyDescent="0.25">
      <c r="A3" s="7" t="s">
        <v>427</v>
      </c>
      <c r="B3" s="122" t="s">
        <v>430</v>
      </c>
      <c r="C3" s="25"/>
      <c r="D3" s="25"/>
      <c r="E3" s="14"/>
    </row>
    <row r="4" spans="1:5" x14ac:dyDescent="0.25">
      <c r="A4" s="7"/>
      <c r="B4" s="122" t="s">
        <v>431</v>
      </c>
      <c r="C4" s="25"/>
      <c r="D4" s="25"/>
      <c r="E4" s="14"/>
    </row>
    <row r="5" spans="1:5" x14ac:dyDescent="0.25">
      <c r="A5" s="7"/>
      <c r="B5" s="134" t="s">
        <v>433</v>
      </c>
      <c r="C5" s="25"/>
      <c r="D5" s="25"/>
      <c r="E5" s="14"/>
    </row>
    <row r="6" spans="1:5" x14ac:dyDescent="0.25">
      <c r="A6" s="7"/>
      <c r="B6" s="133" t="s">
        <v>432</v>
      </c>
      <c r="C6" s="21"/>
      <c r="D6" s="21"/>
      <c r="E6" s="16"/>
    </row>
    <row r="7" spans="1:5" ht="4.5" customHeight="1" x14ac:dyDescent="0.25"/>
    <row r="8" spans="1:5" x14ac:dyDescent="0.25">
      <c r="B8" s="1" t="s">
        <v>50</v>
      </c>
      <c r="C8" s="27" t="s">
        <v>11</v>
      </c>
      <c r="D8" s="27" t="s">
        <v>12</v>
      </c>
      <c r="E8" s="27" t="s">
        <v>13</v>
      </c>
    </row>
    <row r="9" spans="1:5" x14ac:dyDescent="0.25">
      <c r="B9" s="27" t="s">
        <v>51</v>
      </c>
      <c r="C9" s="23"/>
      <c r="D9" s="23"/>
      <c r="E9" s="23"/>
    </row>
    <row r="10" spans="1:5" x14ac:dyDescent="0.25">
      <c r="B10" s="27" t="s">
        <v>52</v>
      </c>
      <c r="C10" s="23"/>
      <c r="D10" s="23"/>
      <c r="E10" s="23"/>
    </row>
    <row r="11" spans="1:5" x14ac:dyDescent="0.25">
      <c r="B11" s="27" t="s">
        <v>53</v>
      </c>
      <c r="C11" s="23"/>
      <c r="D11" s="23"/>
      <c r="E11" s="23"/>
    </row>
    <row r="12" spans="1:5" x14ac:dyDescent="0.25">
      <c r="B12" s="27" t="s">
        <v>54</v>
      </c>
      <c r="C12" s="23"/>
      <c r="D12" s="23"/>
      <c r="E12" s="23"/>
    </row>
    <row r="13" spans="1:5" ht="4.5" customHeight="1" x14ac:dyDescent="0.25"/>
    <row r="14" spans="1:5" x14ac:dyDescent="0.25">
      <c r="B14" s="7" t="str">
        <f ca="1">IF(_xlfn.ISFORMULA(C9),"Formula in cell "&amp;ADDRESS(ROW(C9),COLUMN(C9),4)&amp;", manually copied to range "&amp;ADDRESS(ROW(C9),COLUMN(C9),4)&amp;":"&amp;ADDRESS(ROW(E12),COLUMN(E12),4)&amp;": "&amp;_xlfn.FORMULATEXT(C9),"")</f>
        <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CA8A-55C4-42C9-9096-68F018310627}">
  <sheetPr>
    <tabColor rgb="FFFF0000"/>
  </sheetPr>
  <dimension ref="A1:E15"/>
  <sheetViews>
    <sheetView zoomScale="205" zoomScaleNormal="205" workbookViewId="0"/>
  </sheetViews>
  <sheetFormatPr defaultColWidth="8.85546875" defaultRowHeight="15" x14ac:dyDescent="0.25"/>
  <cols>
    <col min="1" max="1" width="4" bestFit="1" customWidth="1"/>
    <col min="2" max="2" width="16.85546875" bestFit="1" customWidth="1"/>
    <col min="3" max="5" width="10" customWidth="1"/>
    <col min="6" max="6" width="16.7109375" customWidth="1"/>
  </cols>
  <sheetData>
    <row r="1" spans="1:5" ht="4.5" customHeight="1" x14ac:dyDescent="0.25"/>
    <row r="2" spans="1:5" x14ac:dyDescent="0.25">
      <c r="A2" s="7" t="s">
        <v>159</v>
      </c>
      <c r="B2" s="121" t="s">
        <v>498</v>
      </c>
      <c r="C2" s="19"/>
      <c r="D2" s="19"/>
      <c r="E2" s="12"/>
    </row>
    <row r="3" spans="1:5" x14ac:dyDescent="0.25">
      <c r="A3" s="7" t="s">
        <v>427</v>
      </c>
      <c r="B3" s="122" t="s">
        <v>499</v>
      </c>
      <c r="C3" s="25"/>
      <c r="D3" s="25"/>
      <c r="E3" s="14"/>
    </row>
    <row r="4" spans="1:5" x14ac:dyDescent="0.25">
      <c r="A4" s="7"/>
      <c r="B4" s="122" t="s">
        <v>431</v>
      </c>
      <c r="C4" s="25"/>
      <c r="D4" s="25"/>
      <c r="E4" s="14"/>
    </row>
    <row r="5" spans="1:5" x14ac:dyDescent="0.25">
      <c r="A5" s="7"/>
      <c r="B5" s="134" t="s">
        <v>433</v>
      </c>
      <c r="C5" s="25"/>
      <c r="D5" s="25"/>
      <c r="E5" s="14"/>
    </row>
    <row r="6" spans="1:5" x14ac:dyDescent="0.25">
      <c r="A6" s="7"/>
      <c r="B6" s="133" t="s">
        <v>432</v>
      </c>
      <c r="C6" s="21"/>
      <c r="D6" s="21"/>
      <c r="E6" s="16"/>
    </row>
    <row r="7" spans="1:5" ht="4.5" customHeight="1" x14ac:dyDescent="0.25"/>
    <row r="8" spans="1:5" x14ac:dyDescent="0.25">
      <c r="B8" s="1" t="s">
        <v>50</v>
      </c>
      <c r="C8" s="27" t="s">
        <v>11</v>
      </c>
      <c r="D8" s="27" t="s">
        <v>12</v>
      </c>
      <c r="E8" s="27" t="s">
        <v>13</v>
      </c>
    </row>
    <row r="9" spans="1:5" x14ac:dyDescent="0.25">
      <c r="B9" s="27" t="s">
        <v>51</v>
      </c>
      <c r="C9" s="23">
        <f>SUM(Jan:Apr!C5)</f>
        <v>177</v>
      </c>
      <c r="D9" s="23">
        <f>SUM(Jan:Apr!D5)</f>
        <v>209</v>
      </c>
      <c r="E9" s="23">
        <f>SUM(Jan:Apr!E5)</f>
        <v>319</v>
      </c>
    </row>
    <row r="10" spans="1:5" x14ac:dyDescent="0.25">
      <c r="B10" s="27" t="s">
        <v>52</v>
      </c>
      <c r="C10" s="23">
        <f>SUM(Jan:Apr!C6)</f>
        <v>396</v>
      </c>
      <c r="D10" s="23">
        <f>SUM(Jan:Apr!D6)</f>
        <v>156</v>
      </c>
      <c r="E10" s="23">
        <f>SUM(Jan:Apr!E6)</f>
        <v>324</v>
      </c>
    </row>
    <row r="11" spans="1:5" x14ac:dyDescent="0.25">
      <c r="B11" s="27" t="s">
        <v>53</v>
      </c>
      <c r="C11" s="23">
        <f>SUM(Jan:Apr!C7)</f>
        <v>309</v>
      </c>
      <c r="D11" s="23">
        <f>SUM(Jan:Apr!D7)</f>
        <v>373</v>
      </c>
      <c r="E11" s="23">
        <f>SUM(Jan:Apr!E7)</f>
        <v>346</v>
      </c>
    </row>
    <row r="12" spans="1:5" x14ac:dyDescent="0.25">
      <c r="B12" s="27" t="s">
        <v>54</v>
      </c>
      <c r="C12" s="23">
        <f>SUM(Jan:Apr!C8)</f>
        <v>182</v>
      </c>
      <c r="D12" s="23">
        <f>SUM(Jan:Apr!D8)</f>
        <v>240</v>
      </c>
      <c r="E12" s="23">
        <f>SUM(Jan:Apr!E8)</f>
        <v>309</v>
      </c>
    </row>
    <row r="13" spans="1:5" ht="4.5" customHeight="1" x14ac:dyDescent="0.25"/>
    <row r="14" spans="1:5" x14ac:dyDescent="0.25">
      <c r="B14" s="7" t="str">
        <f>"Formula in cell "&amp;ADDRESS(ROW(C9),COLUMN(C9),4)&amp;", manually copied to range "&amp;ADDRESS(ROW(C9),COLUMN(C9),4)&amp;":"&amp;ADDRESS(ROW(E12),COLUMN(E12),4)&amp;":"</f>
        <v>Formula in cell C9, manually copied to range C9:E12:</v>
      </c>
    </row>
    <row r="15" spans="1:5" ht="21" x14ac:dyDescent="0.35">
      <c r="B15" s="171" t="str">
        <f ca="1">IF(_xlfn.ISFORMULA(C9)," "&amp;_xlfn.FORMULATEXT(C9),"")</f>
        <v xml:space="preserve"> =SUM(Jan:Apr!C5)</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886D-3A25-4061-98A9-F98BE2F31CAB}">
  <sheetPr codeName="Sheet31">
    <tabColor rgb="FFFFFF00"/>
  </sheetPr>
  <dimension ref="B1:E8"/>
  <sheetViews>
    <sheetView workbookViewId="0"/>
  </sheetViews>
  <sheetFormatPr defaultColWidth="8.85546875" defaultRowHeight="15" x14ac:dyDescent="0.25"/>
  <cols>
    <col min="1" max="1" width="2.85546875" customWidth="1"/>
    <col min="2" max="2" width="16.85546875" bestFit="1" customWidth="1"/>
  </cols>
  <sheetData>
    <row r="1" spans="2:5" ht="7.5" customHeight="1" x14ac:dyDescent="0.25"/>
    <row r="2" spans="2:5" x14ac:dyDescent="0.25">
      <c r="B2" s="7" t="s">
        <v>428</v>
      </c>
    </row>
    <row r="3" spans="2:5" ht="7.5" customHeight="1" x14ac:dyDescent="0.25"/>
    <row r="4" spans="2:5" x14ac:dyDescent="0.25">
      <c r="B4" s="1" t="s">
        <v>50</v>
      </c>
      <c r="C4" s="27" t="s">
        <v>11</v>
      </c>
      <c r="D4" s="27" t="s">
        <v>12</v>
      </c>
      <c r="E4" s="27" t="s">
        <v>13</v>
      </c>
    </row>
    <row r="5" spans="2:5" x14ac:dyDescent="0.25">
      <c r="B5" s="27" t="s">
        <v>51</v>
      </c>
      <c r="C5" s="2">
        <v>12</v>
      </c>
      <c r="D5" s="2">
        <v>34</v>
      </c>
      <c r="E5" s="2">
        <v>106</v>
      </c>
    </row>
    <row r="6" spans="2:5" x14ac:dyDescent="0.25">
      <c r="B6" s="27" t="s">
        <v>52</v>
      </c>
      <c r="C6" s="2">
        <v>89</v>
      </c>
      <c r="D6" s="2">
        <v>50</v>
      </c>
      <c r="E6" s="2">
        <v>67</v>
      </c>
    </row>
    <row r="7" spans="2:5" x14ac:dyDescent="0.25">
      <c r="B7" s="27" t="s">
        <v>53</v>
      </c>
      <c r="C7" s="2">
        <v>90</v>
      </c>
      <c r="D7" s="2">
        <v>115</v>
      </c>
      <c r="E7" s="2">
        <v>114</v>
      </c>
    </row>
    <row r="8" spans="2:5" x14ac:dyDescent="0.25">
      <c r="B8" s="27" t="s">
        <v>54</v>
      </c>
      <c r="C8" s="2">
        <v>44</v>
      </c>
      <c r="D8" s="2">
        <v>81</v>
      </c>
      <c r="E8" s="2">
        <v>12</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DB63B-F75A-4931-B23C-27BA1ACEB179}">
  <sheetPr codeName="Sheet32">
    <tabColor rgb="FFFFFF00"/>
  </sheetPr>
  <dimension ref="B1:E8"/>
  <sheetViews>
    <sheetView workbookViewId="0"/>
  </sheetViews>
  <sheetFormatPr defaultColWidth="8.85546875" defaultRowHeight="15" x14ac:dyDescent="0.25"/>
  <cols>
    <col min="1" max="1" width="2.85546875" customWidth="1"/>
    <col min="2" max="2" width="16.85546875" bestFit="1" customWidth="1"/>
  </cols>
  <sheetData>
    <row r="1" spans="2:5" ht="7.5" customHeight="1" x14ac:dyDescent="0.25"/>
    <row r="2" spans="2:5" x14ac:dyDescent="0.25">
      <c r="B2" s="170" t="s">
        <v>428</v>
      </c>
    </row>
    <row r="3" spans="2:5" ht="7.5" customHeight="1" x14ac:dyDescent="0.25"/>
    <row r="4" spans="2:5" x14ac:dyDescent="0.25">
      <c r="B4" s="1" t="s">
        <v>50</v>
      </c>
      <c r="C4" s="27" t="s">
        <v>11</v>
      </c>
      <c r="D4" s="27" t="s">
        <v>12</v>
      </c>
      <c r="E4" s="27" t="s">
        <v>13</v>
      </c>
    </row>
    <row r="5" spans="2:5" x14ac:dyDescent="0.25">
      <c r="B5" s="27" t="s">
        <v>51</v>
      </c>
      <c r="C5" s="2">
        <v>55</v>
      </c>
      <c r="D5" s="2">
        <v>116</v>
      </c>
      <c r="E5" s="2">
        <v>18</v>
      </c>
    </row>
    <row r="6" spans="2:5" x14ac:dyDescent="0.25">
      <c r="B6" s="27" t="s">
        <v>52</v>
      </c>
      <c r="C6" s="2">
        <v>106</v>
      </c>
      <c r="D6" s="2">
        <v>61</v>
      </c>
      <c r="E6" s="2">
        <v>102</v>
      </c>
    </row>
    <row r="7" spans="2:5" x14ac:dyDescent="0.25">
      <c r="B7" s="27" t="s">
        <v>53</v>
      </c>
      <c r="C7" s="2">
        <v>113</v>
      </c>
      <c r="D7" s="2">
        <v>107</v>
      </c>
      <c r="E7" s="2">
        <v>43</v>
      </c>
    </row>
    <row r="8" spans="2:5" x14ac:dyDescent="0.25">
      <c r="B8" s="27" t="s">
        <v>54</v>
      </c>
      <c r="C8" s="2">
        <v>37</v>
      </c>
      <c r="D8" s="2">
        <v>118</v>
      </c>
      <c r="E8" s="2">
        <v>77</v>
      </c>
    </row>
  </sheetData>
  <pageMargins left="0.7" right="0.7" top="0.75" bottom="0.75" header="0.3" footer="0.3"/>
  <pageSetup orientation="portrait"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B87A-EDB4-46D4-A1CE-7EE37B4EE33D}">
  <sheetPr codeName="Sheet33">
    <tabColor rgb="FFFFFF00"/>
  </sheetPr>
  <dimension ref="B1:E8"/>
  <sheetViews>
    <sheetView workbookViewId="0"/>
  </sheetViews>
  <sheetFormatPr defaultColWidth="8.85546875" defaultRowHeight="15" x14ac:dyDescent="0.25"/>
  <cols>
    <col min="1" max="1" width="2.85546875" customWidth="1"/>
    <col min="2" max="2" width="16.85546875" bestFit="1" customWidth="1"/>
  </cols>
  <sheetData>
    <row r="1" spans="2:5" ht="7.5" customHeight="1" x14ac:dyDescent="0.25"/>
    <row r="2" spans="2:5" x14ac:dyDescent="0.25">
      <c r="B2" s="170" t="s">
        <v>428</v>
      </c>
    </row>
    <row r="3" spans="2:5" ht="7.5" customHeight="1" x14ac:dyDescent="0.25"/>
    <row r="4" spans="2:5" x14ac:dyDescent="0.25">
      <c r="B4" s="1" t="s">
        <v>50</v>
      </c>
      <c r="C4" s="27" t="s">
        <v>11</v>
      </c>
      <c r="D4" s="27" t="s">
        <v>12</v>
      </c>
      <c r="E4" s="27" t="s">
        <v>13</v>
      </c>
    </row>
    <row r="5" spans="2:5" x14ac:dyDescent="0.25">
      <c r="B5" s="27" t="s">
        <v>51</v>
      </c>
      <c r="C5" s="2">
        <v>44</v>
      </c>
      <c r="D5" s="2">
        <v>13</v>
      </c>
      <c r="E5" s="2">
        <v>99</v>
      </c>
    </row>
    <row r="6" spans="2:5" x14ac:dyDescent="0.25">
      <c r="B6" s="27" t="s">
        <v>52</v>
      </c>
      <c r="C6" s="2">
        <v>93</v>
      </c>
      <c r="D6" s="2">
        <v>24</v>
      </c>
      <c r="E6" s="2">
        <v>39</v>
      </c>
    </row>
    <row r="7" spans="2:5" x14ac:dyDescent="0.25">
      <c r="B7" s="27" t="s">
        <v>53</v>
      </c>
      <c r="C7" s="2">
        <v>80</v>
      </c>
      <c r="D7" s="2">
        <v>36</v>
      </c>
      <c r="E7" s="2">
        <v>74</v>
      </c>
    </row>
    <row r="8" spans="2:5" x14ac:dyDescent="0.25">
      <c r="B8" s="27" t="s">
        <v>54</v>
      </c>
      <c r="C8" s="2">
        <v>29</v>
      </c>
      <c r="D8" s="2">
        <v>26</v>
      </c>
      <c r="E8" s="2">
        <v>106</v>
      </c>
    </row>
  </sheetData>
  <pageMargins left="0.7" right="0.7" top="0.75" bottom="0.75" header="0.3" footer="0.3"/>
  <pageSetup orientation="portrait"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D750-9BA1-46ED-B750-9E03CE9FB379}">
  <sheetPr codeName="Sheet34">
    <tabColor rgb="FFFFFF00"/>
  </sheetPr>
  <dimension ref="B1:E8"/>
  <sheetViews>
    <sheetView workbookViewId="0"/>
  </sheetViews>
  <sheetFormatPr defaultColWidth="8.85546875" defaultRowHeight="15" x14ac:dyDescent="0.25"/>
  <cols>
    <col min="1" max="1" width="2.85546875" customWidth="1"/>
    <col min="2" max="2" width="16.85546875" bestFit="1" customWidth="1"/>
  </cols>
  <sheetData>
    <row r="1" spans="2:5" ht="7.5" customHeight="1" x14ac:dyDescent="0.25"/>
    <row r="2" spans="2:5" x14ac:dyDescent="0.25">
      <c r="B2" s="170" t="s">
        <v>428</v>
      </c>
    </row>
    <row r="3" spans="2:5" ht="7.5" customHeight="1" x14ac:dyDescent="0.25"/>
    <row r="4" spans="2:5" x14ac:dyDescent="0.25">
      <c r="B4" s="1" t="s">
        <v>50</v>
      </c>
      <c r="C4" s="27" t="s">
        <v>11</v>
      </c>
      <c r="D4" s="27" t="s">
        <v>12</v>
      </c>
      <c r="E4" s="27" t="s">
        <v>13</v>
      </c>
    </row>
    <row r="5" spans="2:5" x14ac:dyDescent="0.25">
      <c r="B5" s="27" t="s">
        <v>51</v>
      </c>
      <c r="C5" s="2">
        <v>66</v>
      </c>
      <c r="D5" s="2">
        <v>46</v>
      </c>
      <c r="E5" s="2">
        <v>96</v>
      </c>
    </row>
    <row r="6" spans="2:5" x14ac:dyDescent="0.25">
      <c r="B6" s="27" t="s">
        <v>52</v>
      </c>
      <c r="C6" s="2">
        <v>108</v>
      </c>
      <c r="D6" s="2">
        <v>21</v>
      </c>
      <c r="E6" s="2">
        <v>116</v>
      </c>
    </row>
    <row r="7" spans="2:5" x14ac:dyDescent="0.25">
      <c r="B7" s="27" t="s">
        <v>53</v>
      </c>
      <c r="C7" s="2">
        <v>26</v>
      </c>
      <c r="D7" s="2">
        <v>115</v>
      </c>
      <c r="E7" s="2">
        <v>115</v>
      </c>
    </row>
    <row r="8" spans="2:5" x14ac:dyDescent="0.25">
      <c r="B8" s="27" t="s">
        <v>54</v>
      </c>
      <c r="C8" s="2">
        <v>72</v>
      </c>
      <c r="D8" s="2">
        <v>15</v>
      </c>
      <c r="E8" s="2">
        <v>114</v>
      </c>
    </row>
  </sheetData>
  <pageMargins left="0.7" right="0.7" top="0.75" bottom="0.75" header="0.3" footer="0.3"/>
  <pageSetup orientation="portrait"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05F43-291B-4721-A472-726A9DBD2912}">
  <sheetPr>
    <tabColor rgb="FFFFFF00"/>
  </sheetPr>
  <dimension ref="B3:T27"/>
  <sheetViews>
    <sheetView showGridLines="0" zoomScale="160" zoomScaleNormal="160" workbookViewId="0"/>
  </sheetViews>
  <sheetFormatPr defaultColWidth="8.85546875" defaultRowHeight="15" x14ac:dyDescent="0.25"/>
  <cols>
    <col min="1" max="1" width="3" customWidth="1"/>
    <col min="2" max="2" width="2.140625" customWidth="1"/>
    <col min="3" max="3" width="55" customWidth="1"/>
    <col min="7" max="7" width="14.7109375" customWidth="1"/>
    <col min="18" max="18" width="21.42578125" bestFit="1" customWidth="1"/>
    <col min="20" max="20" width="44.85546875" customWidth="1"/>
    <col min="21" max="21" width="10.42578125" customWidth="1"/>
  </cols>
  <sheetData>
    <row r="3" spans="2:7" ht="15.75" thickBot="1" x14ac:dyDescent="0.3"/>
    <row r="4" spans="2:7" ht="9.75" customHeight="1" x14ac:dyDescent="0.25">
      <c r="B4" s="181"/>
      <c r="C4" s="182"/>
      <c r="D4" s="182"/>
      <c r="E4" s="182"/>
      <c r="F4" s="182"/>
      <c r="G4" s="183"/>
    </row>
    <row r="5" spans="2:7" x14ac:dyDescent="0.25">
      <c r="B5" s="184"/>
      <c r="C5" s="148"/>
      <c r="D5" s="148"/>
      <c r="E5" s="148"/>
      <c r="F5" s="148"/>
      <c r="G5" s="185"/>
    </row>
    <row r="6" spans="2:7" x14ac:dyDescent="0.25">
      <c r="B6" s="184"/>
      <c r="C6" s="148"/>
      <c r="D6" s="148"/>
      <c r="E6" s="148"/>
      <c r="F6" s="148"/>
      <c r="G6" s="185"/>
    </row>
    <row r="7" spans="2:7" x14ac:dyDescent="0.25">
      <c r="B7" s="184"/>
      <c r="C7" s="148"/>
      <c r="D7" s="148"/>
      <c r="E7" s="148"/>
      <c r="F7" s="148"/>
      <c r="G7" s="185"/>
    </row>
    <row r="8" spans="2:7" x14ac:dyDescent="0.25">
      <c r="B8" s="184"/>
      <c r="C8" s="148"/>
      <c r="D8" s="148"/>
      <c r="E8" s="148"/>
      <c r="F8" s="148"/>
      <c r="G8" s="185"/>
    </row>
    <row r="9" spans="2:7" x14ac:dyDescent="0.25">
      <c r="B9" s="184"/>
      <c r="C9" s="148"/>
      <c r="D9" s="148"/>
      <c r="E9" s="148"/>
      <c r="F9" s="148"/>
      <c r="G9" s="185"/>
    </row>
    <row r="10" spans="2:7" x14ac:dyDescent="0.25">
      <c r="B10" s="184"/>
      <c r="C10" s="148"/>
      <c r="D10" s="148"/>
      <c r="E10" s="148"/>
      <c r="F10" s="148"/>
      <c r="G10" s="185"/>
    </row>
    <row r="11" spans="2:7" x14ac:dyDescent="0.25">
      <c r="B11" s="184"/>
      <c r="C11" s="148"/>
      <c r="D11" s="148"/>
      <c r="E11" s="148"/>
      <c r="F11" s="148"/>
      <c r="G11" s="185"/>
    </row>
    <row r="12" spans="2:7" x14ac:dyDescent="0.25">
      <c r="B12" s="184"/>
      <c r="C12" s="148"/>
      <c r="D12" s="148"/>
      <c r="E12" s="148"/>
      <c r="F12" s="148"/>
      <c r="G12" s="185"/>
    </row>
    <row r="13" spans="2:7" x14ac:dyDescent="0.25">
      <c r="B13" s="184"/>
      <c r="C13" s="148"/>
      <c r="D13" s="148"/>
      <c r="E13" s="148"/>
      <c r="F13" s="148"/>
      <c r="G13" s="185"/>
    </row>
    <row r="14" spans="2:7" x14ac:dyDescent="0.25">
      <c r="B14" s="184"/>
      <c r="C14" s="148"/>
      <c r="D14" s="148"/>
      <c r="E14" s="148"/>
      <c r="F14" s="148"/>
      <c r="G14" s="185"/>
    </row>
    <row r="15" spans="2:7" x14ac:dyDescent="0.25">
      <c r="B15" s="184"/>
      <c r="C15" s="148"/>
      <c r="D15" s="148"/>
      <c r="E15" s="148"/>
      <c r="F15" s="148"/>
      <c r="G15" s="185"/>
    </row>
    <row r="16" spans="2:7" x14ac:dyDescent="0.25">
      <c r="B16" s="184"/>
      <c r="C16" s="148"/>
      <c r="D16" s="148"/>
      <c r="E16" s="148"/>
      <c r="F16" s="148"/>
      <c r="G16" s="185"/>
    </row>
    <row r="17" spans="2:20" x14ac:dyDescent="0.25">
      <c r="B17" s="184"/>
      <c r="C17" s="148"/>
      <c r="D17" s="148"/>
      <c r="E17" s="148"/>
      <c r="F17" s="148"/>
      <c r="G17" s="185"/>
    </row>
    <row r="18" spans="2:20" x14ac:dyDescent="0.25">
      <c r="B18" s="184"/>
      <c r="C18" s="148"/>
      <c r="D18" s="148"/>
      <c r="E18" s="148"/>
      <c r="F18" s="148"/>
      <c r="G18" s="185"/>
    </row>
    <row r="19" spans="2:20" x14ac:dyDescent="0.25">
      <c r="B19" s="184"/>
      <c r="C19" s="148"/>
      <c r="D19" s="148"/>
      <c r="E19" s="148"/>
      <c r="F19" s="148"/>
      <c r="G19" s="185"/>
    </row>
    <row r="20" spans="2:20" x14ac:dyDescent="0.25">
      <c r="B20" s="184"/>
      <c r="C20" s="148"/>
      <c r="D20" s="148"/>
      <c r="E20" s="148"/>
      <c r="F20" s="148"/>
      <c r="G20" s="185"/>
      <c r="P20" cm="1">
        <f t="array" ref="P20">_xlfn._xlws.FILTER(Q20:Q22,Q20:Q22=1,0)</f>
        <v>0</v>
      </c>
      <c r="Q20">
        <v>6</v>
      </c>
    </row>
    <row r="21" spans="2:20" ht="15.75" customHeight="1" thickBot="1" x14ac:dyDescent="0.3">
      <c r="B21" s="186"/>
      <c r="C21" s="187"/>
      <c r="D21" s="187"/>
      <c r="E21" s="187"/>
      <c r="F21" s="187"/>
      <c r="G21" s="188"/>
      <c r="Q21">
        <v>8</v>
      </c>
    </row>
    <row r="22" spans="2:20" ht="30" x14ac:dyDescent="0.25">
      <c r="Q22">
        <v>3</v>
      </c>
      <c r="T22" s="6" t="s">
        <v>575</v>
      </c>
    </row>
    <row r="27" spans="2:20" x14ac:dyDescent="0.25">
      <c r="P27">
        <f>_xlfn.RANK.EQ(Q21,Q20:Q22)</f>
        <v>1</v>
      </c>
    </row>
  </sheetData>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28BE0-51BA-4FB3-9F26-8FDDEE680A34}">
  <sheetPr>
    <tabColor rgb="FF0000FF"/>
  </sheetPr>
  <dimension ref="A1:G19"/>
  <sheetViews>
    <sheetView zoomScale="160" zoomScaleNormal="160" workbookViewId="0"/>
  </sheetViews>
  <sheetFormatPr defaultColWidth="8.85546875" defaultRowHeight="15" x14ac:dyDescent="0.25"/>
  <cols>
    <col min="1" max="1" width="4.140625" customWidth="1"/>
    <col min="2" max="3" width="11.7109375" customWidth="1"/>
    <col min="4" max="4" width="12.85546875" customWidth="1"/>
    <col min="5" max="5" width="11.7109375" customWidth="1"/>
    <col min="17" max="17" width="21.42578125" bestFit="1" customWidth="1"/>
    <col min="20" max="20" width="10.42578125" customWidth="1"/>
  </cols>
  <sheetData>
    <row r="1" spans="1:7" ht="3.75" customHeight="1" x14ac:dyDescent="0.25"/>
    <row r="2" spans="1:7" x14ac:dyDescent="0.25">
      <c r="A2" s="7" t="s">
        <v>159</v>
      </c>
      <c r="B2" s="121" t="s">
        <v>590</v>
      </c>
      <c r="C2" s="19"/>
      <c r="D2" s="19"/>
      <c r="E2" s="19"/>
      <c r="F2" s="19"/>
      <c r="G2" s="12"/>
    </row>
    <row r="3" spans="1:7" x14ac:dyDescent="0.25">
      <c r="A3" s="7" t="s">
        <v>582</v>
      </c>
      <c r="B3" s="122" t="s">
        <v>591</v>
      </c>
      <c r="C3" s="25"/>
      <c r="D3" s="25"/>
      <c r="E3" s="25"/>
      <c r="F3" s="25"/>
      <c r="G3" s="14"/>
    </row>
    <row r="4" spans="1:7" x14ac:dyDescent="0.25">
      <c r="A4" s="7"/>
      <c r="B4" s="122" t="s">
        <v>592</v>
      </c>
      <c r="C4" s="25"/>
      <c r="D4" s="25"/>
      <c r="E4" s="25"/>
      <c r="F4" s="25"/>
      <c r="G4" s="14"/>
    </row>
    <row r="5" spans="1:7" x14ac:dyDescent="0.25">
      <c r="A5" s="7"/>
      <c r="B5" s="133" t="s">
        <v>593</v>
      </c>
      <c r="C5" s="21"/>
      <c r="D5" s="21"/>
      <c r="E5" s="21"/>
      <c r="F5" s="21"/>
      <c r="G5" s="16"/>
    </row>
    <row r="6" spans="1:7" ht="3.75" customHeight="1" x14ac:dyDescent="0.25"/>
    <row r="7" spans="1:7" x14ac:dyDescent="0.25">
      <c r="B7" s="7" t="s">
        <v>213</v>
      </c>
      <c r="C7" s="7" t="s">
        <v>214</v>
      </c>
      <c r="E7" s="22" t="s">
        <v>583</v>
      </c>
      <c r="F7" s="22" t="s">
        <v>53</v>
      </c>
      <c r="G7" s="22" t="s">
        <v>584</v>
      </c>
    </row>
    <row r="8" spans="1:7" x14ac:dyDescent="0.25">
      <c r="B8" t="s">
        <v>583</v>
      </c>
      <c r="C8" t="s">
        <v>220</v>
      </c>
    </row>
    <row r="9" spans="1:7" x14ac:dyDescent="0.25">
      <c r="B9" t="s">
        <v>53</v>
      </c>
      <c r="C9" t="s">
        <v>222</v>
      </c>
    </row>
    <row r="10" spans="1:7" x14ac:dyDescent="0.25">
      <c r="B10" t="s">
        <v>584</v>
      </c>
      <c r="C10" t="s">
        <v>585</v>
      </c>
    </row>
    <row r="11" spans="1:7" x14ac:dyDescent="0.25">
      <c r="B11" t="s">
        <v>583</v>
      </c>
      <c r="C11" t="s">
        <v>586</v>
      </c>
    </row>
    <row r="12" spans="1:7" x14ac:dyDescent="0.25">
      <c r="B12" t="s">
        <v>53</v>
      </c>
      <c r="C12" t="s">
        <v>587</v>
      </c>
    </row>
    <row r="13" spans="1:7" x14ac:dyDescent="0.25">
      <c r="B13" t="s">
        <v>584</v>
      </c>
      <c r="C13" t="s">
        <v>588</v>
      </c>
    </row>
    <row r="14" spans="1:7" x14ac:dyDescent="0.25">
      <c r="B14" t="s">
        <v>583</v>
      </c>
      <c r="C14" t="s">
        <v>218</v>
      </c>
    </row>
    <row r="15" spans="1:7" x14ac:dyDescent="0.25">
      <c r="B15" t="s">
        <v>584</v>
      </c>
      <c r="C15" t="s">
        <v>589</v>
      </c>
    </row>
    <row r="18" spans="2:2" x14ac:dyDescent="0.25">
      <c r="B18" s="7" t="str">
        <f>"Formula in cell "&amp;ADDRESS(ROW(E8),COLUMN(E8),4)&amp;", manually copied to range "&amp;ADDRESS(ROW(E8),COLUMN(E8),4)&amp;":"&amp;ADDRESS(ROW(G8),COLUMN(G8),4)&amp;":"</f>
        <v>Formula in cell E8, manually copied to range E8:G8:</v>
      </c>
    </row>
    <row r="19" spans="2:2" ht="17.25" x14ac:dyDescent="0.3">
      <c r="B19" s="190" t="str">
        <f ca="1">_xlfn.IFNA(_xlfn.FORMULATEXT(E8),"")</f>
        <v/>
      </c>
    </row>
  </sheetData>
  <conditionalFormatting sqref="E8:G15">
    <cfRule type="expression" dxfId="4" priority="1">
      <formula>E8&lt;&gt;""</formula>
    </cfRule>
  </conditionalFormatting>
  <pageMargins left="0.7" right="0.7" top="0.75" bottom="0.75" header="0.3" footer="0.3"/>
  <pageSetup orientation="portrait" horizontalDpi="200" verticalDpi="200" r:id="rId1"/>
  <tableParts count="1">
    <tablePart r:id="rId2"/>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4D0F0-A478-4EE3-AFC8-6356DA5A5CB5}">
  <sheetPr>
    <tabColor rgb="FFFF0000"/>
  </sheetPr>
  <dimension ref="A1:G19"/>
  <sheetViews>
    <sheetView zoomScale="160" zoomScaleNormal="160" workbookViewId="0"/>
  </sheetViews>
  <sheetFormatPr defaultColWidth="8.85546875" defaultRowHeight="15" x14ac:dyDescent="0.25"/>
  <cols>
    <col min="1" max="1" width="4.140625" customWidth="1"/>
    <col min="2" max="3" width="11.7109375" customWidth="1"/>
    <col min="4" max="4" width="12.85546875" customWidth="1"/>
    <col min="5" max="5" width="11.7109375" customWidth="1"/>
    <col min="17" max="17" width="21.42578125" bestFit="1" customWidth="1"/>
    <col min="20" max="20" width="10.42578125" customWidth="1"/>
  </cols>
  <sheetData>
    <row r="1" spans="1:7" ht="3.75" customHeight="1" x14ac:dyDescent="0.25"/>
    <row r="2" spans="1:7" x14ac:dyDescent="0.25">
      <c r="A2" s="7" t="s">
        <v>159</v>
      </c>
      <c r="B2" s="121" t="s">
        <v>590</v>
      </c>
      <c r="C2" s="19"/>
      <c r="D2" s="19"/>
      <c r="E2" s="19"/>
      <c r="F2" s="19"/>
      <c r="G2" s="12"/>
    </row>
    <row r="3" spans="1:7" x14ac:dyDescent="0.25">
      <c r="A3" s="7" t="s">
        <v>582</v>
      </c>
      <c r="B3" s="122" t="s">
        <v>591</v>
      </c>
      <c r="C3" s="25"/>
      <c r="D3" s="25"/>
      <c r="E3" s="25"/>
      <c r="F3" s="25"/>
      <c r="G3" s="14"/>
    </row>
    <row r="4" spans="1:7" x14ac:dyDescent="0.25">
      <c r="A4" s="7"/>
      <c r="B4" s="122" t="s">
        <v>592</v>
      </c>
      <c r="C4" s="25"/>
      <c r="D4" s="25"/>
      <c r="E4" s="25"/>
      <c r="F4" s="25"/>
      <c r="G4" s="14"/>
    </row>
    <row r="5" spans="1:7" x14ac:dyDescent="0.25">
      <c r="A5" s="7"/>
      <c r="B5" s="133" t="s">
        <v>593</v>
      </c>
      <c r="C5" s="21"/>
      <c r="D5" s="21"/>
      <c r="E5" s="21"/>
      <c r="F5" s="21"/>
      <c r="G5" s="16"/>
    </row>
    <row r="6" spans="1:7" ht="3.75" customHeight="1" x14ac:dyDescent="0.25"/>
    <row r="7" spans="1:7" x14ac:dyDescent="0.25">
      <c r="B7" s="7" t="s">
        <v>213</v>
      </c>
      <c r="C7" s="7" t="s">
        <v>214</v>
      </c>
      <c r="E7" s="22" t="s">
        <v>583</v>
      </c>
      <c r="F7" s="22" t="s">
        <v>53</v>
      </c>
      <c r="G7" s="22" t="s">
        <v>584</v>
      </c>
    </row>
    <row r="8" spans="1:7" x14ac:dyDescent="0.25">
      <c r="B8" t="s">
        <v>583</v>
      </c>
      <c r="C8" t="s">
        <v>220</v>
      </c>
      <c r="E8" t="str" cm="1">
        <f t="array" ref="E8:E10">_xlfn._xlws.FILTER(ClassesAnswer[[Class]:[Class]],ClassesAnswer[[Student]:[Student]]=E7)</f>
        <v>Busn 216</v>
      </c>
      <c r="F8" t="str" cm="1">
        <f t="array" ref="F8:F9">_xlfn._xlws.FILTER(ClassesAnswer[[Class]:[Class]],ClassesAnswer[[Student]:[Student]]=F7)</f>
        <v>Busn 210</v>
      </c>
      <c r="G8" t="str" cm="1">
        <f t="array" ref="G8:G10">_xlfn._xlws.FILTER(ClassesAnswer[[Class]:[Class]],ClassesAnswer[[Student]:[Student]]=G7)</f>
        <v>Math 111</v>
      </c>
    </row>
    <row r="9" spans="1:7" x14ac:dyDescent="0.25">
      <c r="B9" t="s">
        <v>53</v>
      </c>
      <c r="C9" t="s">
        <v>222</v>
      </c>
      <c r="E9" t="str">
        <v>Accgt 121</v>
      </c>
      <c r="F9" t="str">
        <v>Math 148</v>
      </c>
      <c r="G9" t="str">
        <v>Econ 201</v>
      </c>
    </row>
    <row r="10" spans="1:7" x14ac:dyDescent="0.25">
      <c r="B10" t="s">
        <v>584</v>
      </c>
      <c r="C10" t="s">
        <v>585</v>
      </c>
      <c r="E10" t="str">
        <v>Busn 135</v>
      </c>
      <c r="G10" t="str">
        <v>Engl 98</v>
      </c>
    </row>
    <row r="11" spans="1:7" x14ac:dyDescent="0.25">
      <c r="B11" t="s">
        <v>583</v>
      </c>
      <c r="C11" t="s">
        <v>586</v>
      </c>
    </row>
    <row r="12" spans="1:7" x14ac:dyDescent="0.25">
      <c r="B12" t="s">
        <v>53</v>
      </c>
      <c r="C12" t="s">
        <v>587</v>
      </c>
    </row>
    <row r="13" spans="1:7" x14ac:dyDescent="0.25">
      <c r="B13" t="s">
        <v>584</v>
      </c>
      <c r="C13" t="s">
        <v>588</v>
      </c>
    </row>
    <row r="14" spans="1:7" x14ac:dyDescent="0.25">
      <c r="B14" t="s">
        <v>583</v>
      </c>
      <c r="C14" t="s">
        <v>218</v>
      </c>
    </row>
    <row r="15" spans="1:7" x14ac:dyDescent="0.25">
      <c r="B15" t="s">
        <v>584</v>
      </c>
      <c r="C15" t="s">
        <v>589</v>
      </c>
    </row>
    <row r="18" spans="2:2" x14ac:dyDescent="0.25">
      <c r="B18" s="7" t="str">
        <f>"Formula in cell "&amp;ADDRESS(ROW(E8),COLUMN(E8),4)&amp;", manually copied to range "&amp;ADDRESS(ROW(E8),COLUMN(E8),4)&amp;":"&amp;ADDRESS(ROW(G8),COLUMN(G8),4)&amp;":"</f>
        <v>Formula in cell E8, manually copied to range E8:G8:</v>
      </c>
    </row>
    <row r="19" spans="2:2" ht="17.25" x14ac:dyDescent="0.3">
      <c r="B19" s="190" t="str">
        <f ca="1">_xlfn.IFNA(_xlfn.FORMULATEXT(E8),"")</f>
        <v>=FILTER(ClassesAnswer[[Class]:[Class]],ClassesAnswer[[Student]:[Student]]=E7)</v>
      </c>
    </row>
  </sheetData>
  <conditionalFormatting sqref="E8:G15">
    <cfRule type="expression" dxfId="2" priority="1">
      <formula>E8&lt;&gt;""</formula>
    </cfRule>
  </conditionalFormatting>
  <pageMargins left="0.7" right="0.7" top="0.75" bottom="0.75" header="0.3" footer="0.3"/>
  <pageSetup orientation="portrait" horizontalDpi="200" verticalDpi="200" r:id="rId1"/>
  <tableParts count="1">
    <tablePart r:id="rId2"/>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A399C-EC64-4FB4-9920-D8C50C8776BE}">
  <sheetPr>
    <tabColor theme="1"/>
  </sheetPr>
  <dimension ref="A1"/>
  <sheetViews>
    <sheetView workbookViewId="0"/>
  </sheetViews>
  <sheetFormatPr defaultColWidth="8.85546875" defaultRowHeight="15" x14ac:dyDescent="0.25"/>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3607-A368-4F25-97B4-AE38F1760DD9}">
  <sheetPr>
    <tabColor rgb="FF0000FF"/>
  </sheetPr>
  <dimension ref="B1:L22"/>
  <sheetViews>
    <sheetView zoomScale="145" zoomScaleNormal="145" workbookViewId="0"/>
  </sheetViews>
  <sheetFormatPr defaultColWidth="8.85546875" defaultRowHeight="15" x14ac:dyDescent="0.25"/>
  <cols>
    <col min="1" max="1" width="2" customWidth="1"/>
    <col min="2" max="2" width="11" customWidth="1"/>
    <col min="3" max="3" width="12.42578125" customWidth="1"/>
    <col min="4" max="6" width="10" customWidth="1"/>
    <col min="7" max="8" width="14.140625" customWidth="1"/>
    <col min="9" max="9" width="5" customWidth="1"/>
    <col min="10" max="13" width="16.42578125" customWidth="1"/>
  </cols>
  <sheetData>
    <row r="1" spans="2:12" ht="6" customHeight="1" x14ac:dyDescent="0.25"/>
    <row r="2" spans="2:12" x14ac:dyDescent="0.25">
      <c r="B2" t="s">
        <v>444</v>
      </c>
    </row>
    <row r="3" spans="2:12" x14ac:dyDescent="0.25">
      <c r="B3" t="s">
        <v>438</v>
      </c>
    </row>
    <row r="4" spans="2:12" x14ac:dyDescent="0.25">
      <c r="B4" t="s">
        <v>417</v>
      </c>
    </row>
    <row r="5" spans="2:12" ht="6" customHeight="1" x14ac:dyDescent="0.25"/>
    <row r="6" spans="2:12" x14ac:dyDescent="0.25">
      <c r="B6" s="172" t="s">
        <v>8</v>
      </c>
      <c r="C6" s="172" t="s">
        <v>10</v>
      </c>
      <c r="D6" s="172" t="s">
        <v>175</v>
      </c>
      <c r="E6" s="172" t="s">
        <v>250</v>
      </c>
      <c r="F6" s="172" t="s">
        <v>176</v>
      </c>
      <c r="G6" s="172" t="s">
        <v>415</v>
      </c>
      <c r="H6" s="172" t="s">
        <v>416</v>
      </c>
      <c r="J6" s="7"/>
    </row>
    <row r="7" spans="2:12" x14ac:dyDescent="0.25">
      <c r="B7" s="111">
        <v>44056</v>
      </c>
      <c r="C7" s="2" t="s">
        <v>11</v>
      </c>
      <c r="D7" s="2">
        <v>144</v>
      </c>
      <c r="E7" s="2">
        <v>27.95</v>
      </c>
      <c r="F7" s="2">
        <v>14.53</v>
      </c>
      <c r="G7" s="98"/>
      <c r="H7" s="98"/>
      <c r="J7" s="7" t="str">
        <f>"Formula in cell "&amp;ADDRESS(ROW(G7),COLUMN(G7),4)&amp;":"</f>
        <v>Formula in cell G7:</v>
      </c>
    </row>
    <row r="8" spans="2:12" x14ac:dyDescent="0.25">
      <c r="B8" s="111">
        <v>44056</v>
      </c>
      <c r="C8" s="2" t="s">
        <v>32</v>
      </c>
      <c r="D8" s="2">
        <v>82</v>
      </c>
      <c r="E8" s="2">
        <v>13.95</v>
      </c>
      <c r="F8" s="2">
        <v>8.3699999999999992</v>
      </c>
      <c r="G8" s="98"/>
      <c r="H8" s="98"/>
      <c r="J8" s="7"/>
    </row>
    <row r="9" spans="2:12" x14ac:dyDescent="0.25">
      <c r="B9" s="111">
        <v>44056</v>
      </c>
      <c r="C9" s="2" t="s">
        <v>258</v>
      </c>
      <c r="D9" s="2">
        <v>101</v>
      </c>
      <c r="E9" s="2">
        <v>11.5</v>
      </c>
      <c r="F9" s="2">
        <v>5.64</v>
      </c>
      <c r="G9" s="98"/>
      <c r="H9" s="98"/>
    </row>
    <row r="10" spans="2:12" x14ac:dyDescent="0.25">
      <c r="B10" s="111">
        <v>44056</v>
      </c>
      <c r="C10" s="2" t="s">
        <v>177</v>
      </c>
      <c r="D10" s="2">
        <v>164</v>
      </c>
      <c r="E10" s="2">
        <v>10</v>
      </c>
      <c r="F10" s="2">
        <v>4.7</v>
      </c>
      <c r="G10" s="98"/>
      <c r="H10" s="98"/>
      <c r="J10" s="7" t="s">
        <v>442</v>
      </c>
    </row>
    <row r="11" spans="2:12" x14ac:dyDescent="0.25">
      <c r="B11" s="111">
        <v>44056</v>
      </c>
      <c r="C11" s="2" t="s">
        <v>12</v>
      </c>
      <c r="D11" s="2">
        <v>175</v>
      </c>
      <c r="E11" s="2">
        <v>14.95</v>
      </c>
      <c r="F11" s="2">
        <v>6.28</v>
      </c>
      <c r="G11" s="98"/>
      <c r="H11" s="98"/>
    </row>
    <row r="12" spans="2:12" x14ac:dyDescent="0.25">
      <c r="B12" s="111">
        <v>44055</v>
      </c>
      <c r="C12" s="2" t="s">
        <v>11</v>
      </c>
      <c r="D12" s="2">
        <v>105</v>
      </c>
      <c r="E12" s="2">
        <v>29.95</v>
      </c>
      <c r="F12" s="2">
        <v>13.48</v>
      </c>
      <c r="G12" s="98"/>
      <c r="H12" s="98"/>
    </row>
    <row r="13" spans="2:12" x14ac:dyDescent="0.25">
      <c r="B13" s="111">
        <v>44055</v>
      </c>
      <c r="C13" s="2" t="s">
        <v>32</v>
      </c>
      <c r="D13" s="2">
        <v>75</v>
      </c>
      <c r="E13" s="2">
        <v>13.95</v>
      </c>
      <c r="F13" s="2">
        <v>8.09</v>
      </c>
      <c r="G13" s="98"/>
      <c r="H13" s="98"/>
      <c r="J13" s="7" t="s">
        <v>464</v>
      </c>
      <c r="L13" s="7" t="s">
        <v>465</v>
      </c>
    </row>
    <row r="14" spans="2:12" x14ac:dyDescent="0.25">
      <c r="B14" s="111">
        <v>44055</v>
      </c>
      <c r="C14" s="2" t="s">
        <v>258</v>
      </c>
      <c r="D14" s="2">
        <v>168</v>
      </c>
      <c r="E14" s="2">
        <v>9.9499999999999993</v>
      </c>
      <c r="F14" s="2">
        <v>5.87</v>
      </c>
      <c r="G14" s="98"/>
      <c r="H14" s="98"/>
    </row>
    <row r="15" spans="2:12" x14ac:dyDescent="0.25">
      <c r="B15" s="111">
        <v>44055</v>
      </c>
      <c r="C15" s="2" t="s">
        <v>177</v>
      </c>
      <c r="D15" s="2">
        <v>136</v>
      </c>
      <c r="E15" s="2">
        <v>12</v>
      </c>
      <c r="F15" s="2">
        <v>7.2</v>
      </c>
      <c r="G15" s="98"/>
      <c r="H15" s="98"/>
    </row>
    <row r="16" spans="2:12" x14ac:dyDescent="0.25">
      <c r="B16" s="111">
        <v>44055</v>
      </c>
      <c r="C16" s="2" t="s">
        <v>12</v>
      </c>
      <c r="D16" s="2">
        <v>98</v>
      </c>
      <c r="E16" s="2">
        <v>11.95</v>
      </c>
      <c r="F16" s="2">
        <v>7.17</v>
      </c>
      <c r="G16" s="98"/>
      <c r="H16" s="98"/>
    </row>
    <row r="20" spans="10:10" x14ac:dyDescent="0.25">
      <c r="J20" s="7"/>
    </row>
    <row r="21" spans="10:10" x14ac:dyDescent="0.25">
      <c r="J21" s="7"/>
    </row>
    <row r="22" spans="10:10" x14ac:dyDescent="0.25">
      <c r="J22" s="7"/>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27D69-27FB-456D-B196-AC26AF0A0984}">
  <sheetPr>
    <tabColor rgb="FFFF0000"/>
  </sheetPr>
  <dimension ref="B1:L30"/>
  <sheetViews>
    <sheetView zoomScale="115" zoomScaleNormal="115" workbookViewId="0"/>
  </sheetViews>
  <sheetFormatPr defaultColWidth="8.85546875" defaultRowHeight="15" x14ac:dyDescent="0.25"/>
  <cols>
    <col min="1" max="1" width="2" customWidth="1"/>
    <col min="2" max="2" width="11" customWidth="1"/>
    <col min="3" max="3" width="12.42578125" customWidth="1"/>
    <col min="4" max="6" width="10" customWidth="1"/>
    <col min="7" max="8" width="14.140625" customWidth="1"/>
    <col min="9" max="9" width="5" customWidth="1"/>
    <col min="10" max="13" width="16.42578125" customWidth="1"/>
  </cols>
  <sheetData>
    <row r="1" spans="2:12" ht="6" customHeight="1" x14ac:dyDescent="0.25"/>
    <row r="2" spans="2:12" x14ac:dyDescent="0.25">
      <c r="B2" t="s">
        <v>444</v>
      </c>
    </row>
    <row r="3" spans="2:12" x14ac:dyDescent="0.25">
      <c r="B3" t="s">
        <v>438</v>
      </c>
    </row>
    <row r="4" spans="2:12" x14ac:dyDescent="0.25">
      <c r="B4" t="s">
        <v>417</v>
      </c>
    </row>
    <row r="5" spans="2:12" ht="6" customHeight="1" x14ac:dyDescent="0.25"/>
    <row r="6" spans="2:12" x14ac:dyDescent="0.25">
      <c r="B6" s="172" t="s">
        <v>8</v>
      </c>
      <c r="C6" s="172" t="s">
        <v>10</v>
      </c>
      <c r="D6" s="172" t="s">
        <v>175</v>
      </c>
      <c r="E6" s="172" t="s">
        <v>250</v>
      </c>
      <c r="F6" s="172" t="s">
        <v>176</v>
      </c>
      <c r="G6" s="172" t="s">
        <v>415</v>
      </c>
      <c r="H6" s="172" t="s">
        <v>416</v>
      </c>
      <c r="J6" s="7"/>
    </row>
    <row r="7" spans="2:12" x14ac:dyDescent="0.25">
      <c r="B7" s="111">
        <v>44056</v>
      </c>
      <c r="C7" s="2" t="s">
        <v>11</v>
      </c>
      <c r="D7" s="2">
        <v>144</v>
      </c>
      <c r="E7" s="2">
        <v>27.95</v>
      </c>
      <c r="F7" s="2">
        <v>14.53</v>
      </c>
      <c r="G7" s="98" cm="1">
        <f t="array" ref="G7:H16">D7:D16*E7:F16</f>
        <v>4024.7999999999997</v>
      </c>
      <c r="H7" s="98">
        <v>2092.3199999999997</v>
      </c>
      <c r="J7" s="7" t="str">
        <f>"Formula in cell "&amp;ADDRESS(ROW(G7),COLUMN(G7),4)&amp;":"</f>
        <v>Formula in cell G7:</v>
      </c>
    </row>
    <row r="8" spans="2:12" x14ac:dyDescent="0.25">
      <c r="B8" s="111">
        <v>44056</v>
      </c>
      <c r="C8" s="2" t="s">
        <v>32</v>
      </c>
      <c r="D8" s="2">
        <v>82</v>
      </c>
      <c r="E8" s="2">
        <v>13.95</v>
      </c>
      <c r="F8" s="2">
        <v>8.3699999999999992</v>
      </c>
      <c r="G8" s="98">
        <v>1143.8999999999999</v>
      </c>
      <c r="H8" s="98">
        <v>686.33999999999992</v>
      </c>
      <c r="J8" s="7" t="str">
        <f ca="1">IF(_xlfn.ISFORMULA(G7)," "&amp;_xlfn.FORMULATEXT(G7),"")</f>
        <v xml:space="preserve"> =D7:D16*E7:F16</v>
      </c>
    </row>
    <row r="9" spans="2:12" x14ac:dyDescent="0.25">
      <c r="B9" s="111">
        <v>44056</v>
      </c>
      <c r="C9" s="2" t="s">
        <v>258</v>
      </c>
      <c r="D9" s="2">
        <v>101</v>
      </c>
      <c r="E9" s="2">
        <v>11.5</v>
      </c>
      <c r="F9" s="2">
        <v>5.64</v>
      </c>
      <c r="G9" s="98">
        <v>1161.5</v>
      </c>
      <c r="H9" s="98">
        <v>569.64</v>
      </c>
    </row>
    <row r="10" spans="2:12" x14ac:dyDescent="0.25">
      <c r="B10" s="111">
        <v>44056</v>
      </c>
      <c r="C10" s="2" t="s">
        <v>177</v>
      </c>
      <c r="D10" s="2">
        <v>164</v>
      </c>
      <c r="E10" s="2">
        <v>10</v>
      </c>
      <c r="F10" s="2">
        <v>4.7</v>
      </c>
      <c r="G10" s="98">
        <v>1640</v>
      </c>
      <c r="H10" s="98">
        <v>770.80000000000007</v>
      </c>
      <c r="J10" s="7" t="s">
        <v>442</v>
      </c>
    </row>
    <row r="11" spans="2:12" x14ac:dyDescent="0.25">
      <c r="B11" s="111">
        <v>44056</v>
      </c>
      <c r="C11" s="2" t="s">
        <v>12</v>
      </c>
      <c r="D11" s="2">
        <v>175</v>
      </c>
      <c r="E11" s="2">
        <v>14.95</v>
      </c>
      <c r="F11" s="2">
        <v>6.28</v>
      </c>
      <c r="G11" s="98">
        <v>2616.25</v>
      </c>
      <c r="H11" s="98">
        <v>1099</v>
      </c>
      <c r="J11" t="s">
        <v>443</v>
      </c>
    </row>
    <row r="12" spans="2:12" x14ac:dyDescent="0.25">
      <c r="B12" s="111">
        <v>44055</v>
      </c>
      <c r="C12" s="2" t="s">
        <v>11</v>
      </c>
      <c r="D12" s="2">
        <v>105</v>
      </c>
      <c r="E12" s="2">
        <v>29.95</v>
      </c>
      <c r="F12" s="2">
        <v>13.48</v>
      </c>
      <c r="G12" s="98">
        <v>3144.75</v>
      </c>
      <c r="H12" s="98">
        <v>1415.4</v>
      </c>
    </row>
    <row r="13" spans="2:12" x14ac:dyDescent="0.25">
      <c r="B13" s="111">
        <v>44055</v>
      </c>
      <c r="C13" s="2" t="s">
        <v>32</v>
      </c>
      <c r="D13" s="2">
        <v>75</v>
      </c>
      <c r="E13" s="2">
        <v>13.95</v>
      </c>
      <c r="F13" s="2">
        <v>8.09</v>
      </c>
      <c r="G13" s="98">
        <v>1046.25</v>
      </c>
      <c r="H13" s="98">
        <v>606.75</v>
      </c>
      <c r="J13" s="7" t="s">
        <v>464</v>
      </c>
      <c r="L13" s="7" t="s">
        <v>465</v>
      </c>
    </row>
    <row r="14" spans="2:12" x14ac:dyDescent="0.25">
      <c r="B14" s="111">
        <v>44055</v>
      </c>
      <c r="C14" s="2" t="s">
        <v>258</v>
      </c>
      <c r="D14" s="2">
        <v>168</v>
      </c>
      <c r="E14" s="2">
        <v>9.9499999999999993</v>
      </c>
      <c r="F14" s="2">
        <v>5.87</v>
      </c>
      <c r="G14" s="98">
        <v>1671.6</v>
      </c>
      <c r="H14" s="98">
        <v>986.16</v>
      </c>
      <c r="J14" t="s">
        <v>453</v>
      </c>
      <c r="L14" t="s">
        <v>456</v>
      </c>
    </row>
    <row r="15" spans="2:12" x14ac:dyDescent="0.25">
      <c r="B15" s="111">
        <v>44055</v>
      </c>
      <c r="C15" s="2" t="s">
        <v>177</v>
      </c>
      <c r="D15" s="2">
        <v>136</v>
      </c>
      <c r="E15" s="2">
        <v>12</v>
      </c>
      <c r="F15" s="2">
        <v>7.2</v>
      </c>
      <c r="G15" s="98">
        <v>1632</v>
      </c>
      <c r="H15" s="98">
        <v>979.2</v>
      </c>
      <c r="J15" t="s">
        <v>454</v>
      </c>
      <c r="L15" t="s">
        <v>457</v>
      </c>
    </row>
    <row r="16" spans="2:12" x14ac:dyDescent="0.25">
      <c r="B16" s="111">
        <v>44055</v>
      </c>
      <c r="C16" s="2" t="s">
        <v>12</v>
      </c>
      <c r="D16" s="2">
        <v>98</v>
      </c>
      <c r="E16" s="2">
        <v>11.95</v>
      </c>
      <c r="F16" s="2">
        <v>7.17</v>
      </c>
      <c r="G16" s="98">
        <v>1171.0999999999999</v>
      </c>
      <c r="H16" s="98">
        <v>702.66</v>
      </c>
      <c r="L16" t="s">
        <v>458</v>
      </c>
    </row>
    <row r="18" spans="2:10" x14ac:dyDescent="0.25">
      <c r="G18" s="7" t="s">
        <v>439</v>
      </c>
    </row>
    <row r="20" spans="2:10" x14ac:dyDescent="0.25">
      <c r="B20" s="172" t="s">
        <v>8</v>
      </c>
      <c r="C20" s="172" t="s">
        <v>10</v>
      </c>
      <c r="D20" s="172" t="s">
        <v>175</v>
      </c>
      <c r="E20" s="172" t="s">
        <v>250</v>
      </c>
      <c r="F20" s="172" t="s">
        <v>176</v>
      </c>
      <c r="G20" s="172" t="s">
        <v>415</v>
      </c>
      <c r="H20" s="172" t="s">
        <v>416</v>
      </c>
      <c r="J20" s="7"/>
    </row>
    <row r="21" spans="2:10" x14ac:dyDescent="0.25">
      <c r="B21" s="111">
        <v>44056</v>
      </c>
      <c r="C21" s="2" t="s">
        <v>11</v>
      </c>
      <c r="D21" s="2">
        <v>144</v>
      </c>
      <c r="E21" s="2">
        <v>27.95</v>
      </c>
      <c r="F21" s="2">
        <v>14.53</v>
      </c>
      <c r="G21" s="98">
        <f t="shared" ref="G21:G30" si="0">$D21*E21</f>
        <v>4024.7999999999997</v>
      </c>
      <c r="H21" s="98">
        <f t="shared" ref="H21:H30" si="1">$D21*F21</f>
        <v>2092.3199999999997</v>
      </c>
      <c r="J21" s="7" t="str">
        <f>"Formula in cell "&amp;ADDRESS(ROW(G21),COLUMN(G21),4)&amp;":"</f>
        <v>Formula in cell G21:</v>
      </c>
    </row>
    <row r="22" spans="2:10" x14ac:dyDescent="0.25">
      <c r="B22" s="111">
        <v>44056</v>
      </c>
      <c r="C22" s="2" t="s">
        <v>32</v>
      </c>
      <c r="D22" s="2">
        <v>82</v>
      </c>
      <c r="E22" s="2">
        <v>13.95</v>
      </c>
      <c r="F22" s="2">
        <v>8.3699999999999992</v>
      </c>
      <c r="G22" s="98">
        <f t="shared" si="0"/>
        <v>1143.8999999999999</v>
      </c>
      <c r="H22" s="98">
        <f t="shared" si="1"/>
        <v>686.33999999999992</v>
      </c>
      <c r="J22" s="7" t="str">
        <f ca="1">IF(_xlfn.ISFORMULA(G21)," "&amp;_xlfn.FORMULATEXT(G21),"")</f>
        <v xml:space="preserve"> =$D21*E21</v>
      </c>
    </row>
    <row r="23" spans="2:10" x14ac:dyDescent="0.25">
      <c r="B23" s="111">
        <v>44056</v>
      </c>
      <c r="C23" s="2" t="s">
        <v>258</v>
      </c>
      <c r="D23" s="2">
        <v>101</v>
      </c>
      <c r="E23" s="2">
        <v>11.5</v>
      </c>
      <c r="F23" s="2">
        <v>5.64</v>
      </c>
      <c r="G23" s="98">
        <f t="shared" si="0"/>
        <v>1161.5</v>
      </c>
      <c r="H23" s="98">
        <f t="shared" si="1"/>
        <v>569.64</v>
      </c>
      <c r="J23" t="s">
        <v>440</v>
      </c>
    </row>
    <row r="24" spans="2:10" x14ac:dyDescent="0.25">
      <c r="B24" s="111">
        <v>44056</v>
      </c>
      <c r="C24" s="2" t="s">
        <v>177</v>
      </c>
      <c r="D24" s="2">
        <v>164</v>
      </c>
      <c r="E24" s="2">
        <v>10</v>
      </c>
      <c r="F24" s="2">
        <v>4.7</v>
      </c>
      <c r="G24" s="98">
        <f t="shared" si="0"/>
        <v>1640</v>
      </c>
      <c r="H24" s="98">
        <f t="shared" si="1"/>
        <v>770.80000000000007</v>
      </c>
    </row>
    <row r="25" spans="2:10" x14ac:dyDescent="0.25">
      <c r="B25" s="111">
        <v>44056</v>
      </c>
      <c r="C25" s="2" t="s">
        <v>12</v>
      </c>
      <c r="D25" s="2">
        <v>175</v>
      </c>
      <c r="E25" s="2">
        <v>14.95</v>
      </c>
      <c r="F25" s="2">
        <v>6.28</v>
      </c>
      <c r="G25" s="98">
        <f t="shared" si="0"/>
        <v>2616.25</v>
      </c>
      <c r="H25" s="98">
        <f t="shared" si="1"/>
        <v>1099</v>
      </c>
    </row>
    <row r="26" spans="2:10" x14ac:dyDescent="0.25">
      <c r="B26" s="111">
        <v>44055</v>
      </c>
      <c r="C26" s="2" t="s">
        <v>11</v>
      </c>
      <c r="D26" s="2">
        <v>105</v>
      </c>
      <c r="E26" s="2">
        <v>29.95</v>
      </c>
      <c r="F26" s="2">
        <v>13.48</v>
      </c>
      <c r="G26" s="98">
        <f t="shared" si="0"/>
        <v>3144.75</v>
      </c>
      <c r="H26" s="98">
        <f t="shared" si="1"/>
        <v>1415.4</v>
      </c>
    </row>
    <row r="27" spans="2:10" x14ac:dyDescent="0.25">
      <c r="B27" s="111">
        <v>44055</v>
      </c>
      <c r="C27" s="2" t="s">
        <v>32</v>
      </c>
      <c r="D27" s="2">
        <v>75</v>
      </c>
      <c r="E27" s="2">
        <v>13.95</v>
      </c>
      <c r="F27" s="2">
        <v>8.09</v>
      </c>
      <c r="G27" s="98">
        <f t="shared" si="0"/>
        <v>1046.25</v>
      </c>
      <c r="H27" s="98">
        <f t="shared" si="1"/>
        <v>606.75</v>
      </c>
    </row>
    <row r="28" spans="2:10" x14ac:dyDescent="0.25">
      <c r="B28" s="111">
        <v>44055</v>
      </c>
      <c r="C28" s="2" t="s">
        <v>258</v>
      </c>
      <c r="D28" s="2">
        <v>168</v>
      </c>
      <c r="E28" s="2">
        <v>9.9499999999999993</v>
      </c>
      <c r="F28" s="2">
        <v>5.87</v>
      </c>
      <c r="G28" s="98">
        <f t="shared" si="0"/>
        <v>1671.6</v>
      </c>
      <c r="H28" s="98">
        <f t="shared" si="1"/>
        <v>986.16</v>
      </c>
    </row>
    <row r="29" spans="2:10" x14ac:dyDescent="0.25">
      <c r="B29" s="111">
        <v>44055</v>
      </c>
      <c r="C29" s="2" t="s">
        <v>177</v>
      </c>
      <c r="D29" s="2">
        <v>136</v>
      </c>
      <c r="E29" s="2">
        <v>12</v>
      </c>
      <c r="F29" s="2">
        <v>7.2</v>
      </c>
      <c r="G29" s="98">
        <f t="shared" si="0"/>
        <v>1632</v>
      </c>
      <c r="H29" s="98">
        <f t="shared" si="1"/>
        <v>979.2</v>
      </c>
    </row>
    <row r="30" spans="2:10" x14ac:dyDescent="0.25">
      <c r="B30" s="111">
        <v>44055</v>
      </c>
      <c r="C30" s="2" t="s">
        <v>12</v>
      </c>
      <c r="D30" s="2">
        <v>98</v>
      </c>
      <c r="E30" s="2">
        <v>11.95</v>
      </c>
      <c r="F30" s="2">
        <v>7.17</v>
      </c>
      <c r="G30" s="98">
        <f t="shared" si="0"/>
        <v>1171.0999999999999</v>
      </c>
      <c r="H30" s="98">
        <f t="shared" si="1"/>
        <v>702.66</v>
      </c>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300C8-722A-4346-8F79-5272050BA832}">
  <sheetPr codeName="Sheet29">
    <tabColor rgb="FF0000FF"/>
  </sheetPr>
  <dimension ref="B1:H15"/>
  <sheetViews>
    <sheetView zoomScale="175" zoomScaleNormal="175" workbookViewId="0"/>
  </sheetViews>
  <sheetFormatPr defaultColWidth="8.85546875" defaultRowHeight="15" x14ac:dyDescent="0.25"/>
  <cols>
    <col min="1" max="1" width="1.7109375" customWidth="1"/>
    <col min="2" max="3" width="20.85546875" customWidth="1"/>
    <col min="4" max="4" width="26.42578125" customWidth="1"/>
    <col min="5" max="5" width="3" customWidth="1"/>
    <col min="6" max="6" width="19.42578125" customWidth="1"/>
    <col min="7" max="7" width="5.42578125" customWidth="1"/>
    <col min="8" max="8" width="31.85546875" customWidth="1"/>
    <col min="9" max="9" width="17.140625" customWidth="1"/>
    <col min="10" max="10" width="21.28515625" customWidth="1"/>
  </cols>
  <sheetData>
    <row r="1" spans="2:8" ht="6" customHeight="1" x14ac:dyDescent="0.25"/>
    <row r="2" spans="2:8" x14ac:dyDescent="0.25">
      <c r="B2" t="s">
        <v>445</v>
      </c>
    </row>
    <row r="3" spans="2:8" x14ac:dyDescent="0.25">
      <c r="B3" t="s">
        <v>441</v>
      </c>
    </row>
    <row r="4" spans="2:8" x14ac:dyDescent="0.25">
      <c r="B4" t="s">
        <v>448</v>
      </c>
    </row>
    <row r="5" spans="2:8" x14ac:dyDescent="0.25">
      <c r="B5" t="s">
        <v>447</v>
      </c>
    </row>
    <row r="7" spans="2:8" x14ac:dyDescent="0.25">
      <c r="B7" s="22" t="s">
        <v>10</v>
      </c>
      <c r="C7" s="22" t="s">
        <v>30</v>
      </c>
      <c r="D7" s="22" t="s">
        <v>31</v>
      </c>
      <c r="F7" s="7" t="str">
        <f>"Formula in "&amp;ADDRESS(ROW(D8),COLUMN(D8),4)&amp;":"</f>
        <v>Formula in D8:</v>
      </c>
    </row>
    <row r="8" spans="2:8" x14ac:dyDescent="0.25">
      <c r="B8" s="2" t="s">
        <v>32</v>
      </c>
      <c r="C8" s="2">
        <v>517231</v>
      </c>
      <c r="D8" s="23"/>
    </row>
    <row r="9" spans="2:8" x14ac:dyDescent="0.25">
      <c r="B9" s="2" t="s">
        <v>11</v>
      </c>
      <c r="C9" s="2">
        <v>469890</v>
      </c>
      <c r="D9" s="23"/>
    </row>
    <row r="10" spans="2:8" x14ac:dyDescent="0.25">
      <c r="B10" s="2" t="s">
        <v>12</v>
      </c>
      <c r="C10" s="2">
        <v>162451</v>
      </c>
      <c r="D10" s="23"/>
      <c r="F10" s="7" t="s">
        <v>446</v>
      </c>
    </row>
    <row r="11" spans="2:8" x14ac:dyDescent="0.25">
      <c r="B11" s="2" t="s">
        <v>33</v>
      </c>
      <c r="C11" s="2">
        <v>114541</v>
      </c>
      <c r="D11" s="23"/>
    </row>
    <row r="12" spans="2:8" x14ac:dyDescent="0.25">
      <c r="B12" s="2" t="s">
        <v>13</v>
      </c>
      <c r="C12" s="2">
        <v>832593</v>
      </c>
      <c r="D12" s="23"/>
    </row>
    <row r="15" spans="2:8" x14ac:dyDescent="0.25">
      <c r="F15" s="7" t="s">
        <v>464</v>
      </c>
      <c r="H15" s="7" t="s">
        <v>465</v>
      </c>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C90F-DDF0-483A-847D-5B8CB95A722D}">
  <sheetPr>
    <tabColor rgb="FFFF0000"/>
  </sheetPr>
  <dimension ref="B1:H19"/>
  <sheetViews>
    <sheetView zoomScale="160" zoomScaleNormal="160" workbookViewId="0"/>
  </sheetViews>
  <sheetFormatPr defaultColWidth="8.85546875" defaultRowHeight="15" x14ac:dyDescent="0.25"/>
  <cols>
    <col min="1" max="1" width="1.7109375" customWidth="1"/>
    <col min="2" max="3" width="20.85546875" customWidth="1"/>
    <col min="4" max="4" width="23.28515625" customWidth="1"/>
    <col min="5" max="5" width="3" customWidth="1"/>
    <col min="6" max="6" width="19.42578125" customWidth="1"/>
    <col min="7" max="7" width="5.42578125" customWidth="1"/>
    <col min="8" max="8" width="31.85546875" customWidth="1"/>
    <col min="9" max="9" width="17.140625" customWidth="1"/>
    <col min="10" max="10" width="21.28515625" customWidth="1"/>
  </cols>
  <sheetData>
    <row r="1" spans="2:8" ht="6" customHeight="1" x14ac:dyDescent="0.25"/>
    <row r="2" spans="2:8" x14ac:dyDescent="0.25">
      <c r="B2" t="s">
        <v>445</v>
      </c>
    </row>
    <row r="3" spans="2:8" x14ac:dyDescent="0.25">
      <c r="B3" t="s">
        <v>441</v>
      </c>
    </row>
    <row r="4" spans="2:8" x14ac:dyDescent="0.25">
      <c r="B4" t="s">
        <v>448</v>
      </c>
    </row>
    <row r="5" spans="2:8" x14ac:dyDescent="0.25">
      <c r="B5" t="s">
        <v>447</v>
      </c>
    </row>
    <row r="7" spans="2:8" x14ac:dyDescent="0.25">
      <c r="B7" s="22" t="s">
        <v>10</v>
      </c>
      <c r="C7" s="22" t="s">
        <v>30</v>
      </c>
      <c r="D7" s="22" t="s">
        <v>31</v>
      </c>
      <c r="F7" s="7" t="str">
        <f>"Formula in "&amp;ADDRESS(ROW(D8),COLUMN(D8),4)&amp;":"</f>
        <v>Formula in D8:</v>
      </c>
    </row>
    <row r="8" spans="2:8" x14ac:dyDescent="0.25">
      <c r="B8" s="2" t="s">
        <v>32</v>
      </c>
      <c r="C8" s="2">
        <v>517231</v>
      </c>
      <c r="D8" s="23" t="str" cm="1">
        <f t="array" ref="D8:D12">"Item # "&amp;C8:C12</f>
        <v>Item # 517231</v>
      </c>
      <c r="F8" t="str">
        <f ca="1">IF(_xlfn.ISFORMULA(D8),"Formula in "&amp;ADDRESS(ROW(D8),COLUMN(D8),4)&amp;": "&amp;_xlfn.FORMULATEXT(D8),"")</f>
        <v>Formula in D8: ="Item # "&amp;C8:C12</v>
      </c>
    </row>
    <row r="9" spans="2:8" x14ac:dyDescent="0.25">
      <c r="B9" s="2" t="s">
        <v>11</v>
      </c>
      <c r="C9" s="2">
        <v>469890</v>
      </c>
      <c r="D9" s="23" t="str">
        <v>Item # 469890</v>
      </c>
    </row>
    <row r="10" spans="2:8" x14ac:dyDescent="0.25">
      <c r="B10" s="2" t="s">
        <v>12</v>
      </c>
      <c r="C10" s="2">
        <v>162451</v>
      </c>
      <c r="D10" s="23" t="str">
        <v>Item # 162451</v>
      </c>
      <c r="F10" s="7" t="s">
        <v>446</v>
      </c>
    </row>
    <row r="11" spans="2:8" x14ac:dyDescent="0.25">
      <c r="B11" s="2" t="s">
        <v>33</v>
      </c>
      <c r="C11" s="2">
        <v>114541</v>
      </c>
      <c r="D11" s="23" t="str">
        <v>Item # 114541</v>
      </c>
      <c r="F11" t="s">
        <v>449</v>
      </c>
    </row>
    <row r="12" spans="2:8" x14ac:dyDescent="0.25">
      <c r="B12" s="2" t="s">
        <v>13</v>
      </c>
      <c r="C12" s="2">
        <v>832593</v>
      </c>
      <c r="D12" s="23" t="str">
        <v>Item # 832593</v>
      </c>
      <c r="F12" t="s">
        <v>450</v>
      </c>
    </row>
    <row r="13" spans="2:8" x14ac:dyDescent="0.25">
      <c r="F13" t="s">
        <v>451</v>
      </c>
    </row>
    <row r="15" spans="2:8" x14ac:dyDescent="0.25">
      <c r="F15" s="7" t="s">
        <v>464</v>
      </c>
      <c r="H15" s="7" t="s">
        <v>465</v>
      </c>
    </row>
    <row r="16" spans="2:8" x14ac:dyDescent="0.25">
      <c r="F16" t="s">
        <v>453</v>
      </c>
      <c r="H16" t="s">
        <v>456</v>
      </c>
    </row>
    <row r="17" spans="6:8" x14ac:dyDescent="0.25">
      <c r="F17" t="s">
        <v>459</v>
      </c>
      <c r="H17" t="s">
        <v>460</v>
      </c>
    </row>
    <row r="18" spans="6:8" x14ac:dyDescent="0.25">
      <c r="H18" t="s">
        <v>461</v>
      </c>
    </row>
    <row r="19" spans="6:8" x14ac:dyDescent="0.25">
      <c r="H19" t="s">
        <v>457</v>
      </c>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0016-A444-4E92-8AA8-645C1D90DCEA}">
  <sheetPr codeName="Sheet28">
    <tabColor rgb="FF0000FF"/>
  </sheetPr>
  <dimension ref="B1:K13"/>
  <sheetViews>
    <sheetView zoomScale="160" zoomScaleNormal="160" workbookViewId="0"/>
  </sheetViews>
  <sheetFormatPr defaultColWidth="8.85546875" defaultRowHeight="15" x14ac:dyDescent="0.25"/>
  <cols>
    <col min="1" max="1" width="1.7109375" customWidth="1"/>
    <col min="2" max="2" width="21.42578125" customWidth="1"/>
    <col min="3" max="7" width="10.42578125" customWidth="1"/>
    <col min="8" max="10" width="9.140625" customWidth="1"/>
  </cols>
  <sheetData>
    <row r="1" spans="2:11" ht="9.75" customHeight="1" x14ac:dyDescent="0.25"/>
    <row r="2" spans="2:11" x14ac:dyDescent="0.25">
      <c r="B2" t="s">
        <v>462</v>
      </c>
    </row>
    <row r="4" spans="2:11" x14ac:dyDescent="0.25">
      <c r="B4" s="26" t="s">
        <v>435</v>
      </c>
      <c r="C4" s="18"/>
    </row>
    <row r="6" spans="2:11" x14ac:dyDescent="0.25">
      <c r="B6" s="17" t="s">
        <v>39</v>
      </c>
      <c r="C6" s="17" t="s">
        <v>34</v>
      </c>
      <c r="D6" s="17" t="s">
        <v>35</v>
      </c>
      <c r="E6" s="17" t="s">
        <v>36</v>
      </c>
      <c r="F6" s="17" t="s">
        <v>37</v>
      </c>
      <c r="G6" s="17" t="s">
        <v>38</v>
      </c>
      <c r="I6" s="7" t="str">
        <f>"Formula in "&amp;ADDRESS(ROW(C4),COLUMN(C4),4)&amp;":"</f>
        <v>Formula in C4:</v>
      </c>
    </row>
    <row r="7" spans="2:11" x14ac:dyDescent="0.25">
      <c r="B7" s="24" t="s">
        <v>40</v>
      </c>
      <c r="C7" s="2">
        <v>962</v>
      </c>
      <c r="D7" s="2">
        <v>166</v>
      </c>
      <c r="E7" s="2">
        <v>254</v>
      </c>
      <c r="F7" s="2">
        <v>698</v>
      </c>
      <c r="G7" s="2">
        <v>760</v>
      </c>
      <c r="I7" t="str">
        <f ca="1">IF(_xlfn.ISFORMULA(G7),"Formula in "&amp;ADDRESS(ROW(G7),COLUMN(G7),4)&amp;": "&amp;_xlfn.FORMULATEXT(G7),"")</f>
        <v/>
      </c>
    </row>
    <row r="8" spans="2:11" x14ac:dyDescent="0.25">
      <c r="B8" s="24" t="s">
        <v>41</v>
      </c>
      <c r="C8" s="2">
        <v>849</v>
      </c>
      <c r="D8" s="2">
        <v>142</v>
      </c>
      <c r="E8" s="2">
        <v>442</v>
      </c>
      <c r="F8" s="2">
        <v>407</v>
      </c>
      <c r="G8" s="2">
        <v>575</v>
      </c>
    </row>
    <row r="9" spans="2:11" x14ac:dyDescent="0.25">
      <c r="B9" s="24" t="s">
        <v>42</v>
      </c>
      <c r="C9" s="2">
        <v>306</v>
      </c>
      <c r="D9" s="2">
        <v>458</v>
      </c>
      <c r="E9" s="2">
        <v>776</v>
      </c>
      <c r="F9" s="2">
        <v>509</v>
      </c>
      <c r="G9" s="2">
        <v>524</v>
      </c>
      <c r="I9" s="7" t="s">
        <v>446</v>
      </c>
    </row>
    <row r="10" spans="2:11" x14ac:dyDescent="0.25">
      <c r="B10" s="24" t="s">
        <v>43</v>
      </c>
      <c r="C10" s="2">
        <v>1004</v>
      </c>
      <c r="D10" s="2">
        <v>155</v>
      </c>
      <c r="E10" s="2">
        <v>192</v>
      </c>
      <c r="F10" s="2">
        <v>401</v>
      </c>
      <c r="G10" s="2">
        <v>1147</v>
      </c>
    </row>
    <row r="11" spans="2:11" x14ac:dyDescent="0.25">
      <c r="B11" s="24" t="s">
        <v>44</v>
      </c>
      <c r="C11" s="2">
        <v>383</v>
      </c>
      <c r="D11" s="2">
        <v>535</v>
      </c>
      <c r="E11" s="2">
        <v>643</v>
      </c>
      <c r="F11" s="2">
        <v>710</v>
      </c>
      <c r="G11" s="2">
        <v>925</v>
      </c>
    </row>
    <row r="12" spans="2:11" x14ac:dyDescent="0.25">
      <c r="B12" s="24" t="s">
        <v>45</v>
      </c>
      <c r="C12" s="2">
        <v>926</v>
      </c>
      <c r="D12" s="2">
        <v>382</v>
      </c>
      <c r="E12" s="2">
        <v>657</v>
      </c>
      <c r="F12" s="2">
        <v>360</v>
      </c>
      <c r="G12" s="2">
        <v>905</v>
      </c>
      <c r="I12" s="7" t="s">
        <v>452</v>
      </c>
      <c r="K12" s="7" t="s">
        <v>455</v>
      </c>
    </row>
    <row r="13" spans="2:11" x14ac:dyDescent="0.25">
      <c r="B13" s="24" t="s">
        <v>46</v>
      </c>
      <c r="C13" s="2">
        <v>886</v>
      </c>
      <c r="D13" s="2">
        <v>445</v>
      </c>
      <c r="E13" s="2">
        <v>130</v>
      </c>
      <c r="F13" s="2">
        <v>466</v>
      </c>
      <c r="G13" s="2">
        <v>442</v>
      </c>
    </row>
  </sheetData>
  <phoneticPr fontId="3" type="noConversion"/>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E6BCE-EEDC-464B-9086-7C18A4F6D8D9}">
  <sheetPr>
    <tabColor rgb="FFFF0000"/>
  </sheetPr>
  <dimension ref="B1:K16"/>
  <sheetViews>
    <sheetView zoomScale="130" zoomScaleNormal="130" workbookViewId="0"/>
  </sheetViews>
  <sheetFormatPr defaultColWidth="8.85546875" defaultRowHeight="15" x14ac:dyDescent="0.25"/>
  <cols>
    <col min="1" max="1" width="1.7109375" customWidth="1"/>
    <col min="2" max="2" width="21.42578125" customWidth="1"/>
    <col min="3" max="7" width="10.42578125" customWidth="1"/>
    <col min="8" max="10" width="9.140625" customWidth="1"/>
  </cols>
  <sheetData>
    <row r="1" spans="2:11" ht="9.75" customHeight="1" x14ac:dyDescent="0.25"/>
    <row r="2" spans="2:11" x14ac:dyDescent="0.25">
      <c r="B2" t="s">
        <v>462</v>
      </c>
    </row>
    <row r="4" spans="2:11" x14ac:dyDescent="0.25">
      <c r="B4" s="26" t="s">
        <v>435</v>
      </c>
      <c r="C4" s="18">
        <f>SUM(C7:C13,G7:G13)</f>
        <v>10594</v>
      </c>
    </row>
    <row r="6" spans="2:11" x14ac:dyDescent="0.25">
      <c r="B6" s="17" t="s">
        <v>39</v>
      </c>
      <c r="C6" s="17" t="s">
        <v>34</v>
      </c>
      <c r="D6" s="17" t="s">
        <v>35</v>
      </c>
      <c r="E6" s="17" t="s">
        <v>36</v>
      </c>
      <c r="F6" s="17" t="s">
        <v>37</v>
      </c>
      <c r="G6" s="17" t="s">
        <v>38</v>
      </c>
      <c r="I6" s="7" t="str">
        <f>"Formula in "&amp;ADDRESS(ROW(C4),COLUMN(C4),4)&amp;":"</f>
        <v>Formula in C4:</v>
      </c>
    </row>
    <row r="7" spans="2:11" x14ac:dyDescent="0.25">
      <c r="B7" s="24" t="s">
        <v>40</v>
      </c>
      <c r="C7" s="2">
        <v>962</v>
      </c>
      <c r="D7" s="2">
        <v>166</v>
      </c>
      <c r="E7" s="2">
        <v>254</v>
      </c>
      <c r="F7" s="2">
        <v>698</v>
      </c>
      <c r="G7" s="2">
        <v>760</v>
      </c>
      <c r="I7" t="str">
        <f ca="1">IF(_xlfn.ISFORMULA(C4)," "&amp;_xlfn.FORMULATEXT(C4),"")</f>
        <v xml:space="preserve"> =SUM(C7:C13,G7:G13)</v>
      </c>
    </row>
    <row r="8" spans="2:11" x14ac:dyDescent="0.25">
      <c r="B8" s="24" t="s">
        <v>41</v>
      </c>
      <c r="C8" s="2">
        <v>849</v>
      </c>
      <c r="D8" s="2">
        <v>142</v>
      </c>
      <c r="E8" s="2">
        <v>442</v>
      </c>
      <c r="F8" s="2">
        <v>407</v>
      </c>
      <c r="G8" s="2">
        <v>575</v>
      </c>
    </row>
    <row r="9" spans="2:11" x14ac:dyDescent="0.25">
      <c r="B9" s="24" t="s">
        <v>42</v>
      </c>
      <c r="C9" s="2">
        <v>306</v>
      </c>
      <c r="D9" s="2">
        <v>458</v>
      </c>
      <c r="E9" s="2">
        <v>776</v>
      </c>
      <c r="F9" s="2">
        <v>509</v>
      </c>
      <c r="G9" s="2">
        <v>524</v>
      </c>
      <c r="I9" s="7" t="s">
        <v>446</v>
      </c>
    </row>
    <row r="10" spans="2:11" x14ac:dyDescent="0.25">
      <c r="B10" s="24" t="s">
        <v>43</v>
      </c>
      <c r="C10" s="2">
        <v>1004</v>
      </c>
      <c r="D10" s="2">
        <v>155</v>
      </c>
      <c r="E10" s="2">
        <v>192</v>
      </c>
      <c r="F10" s="2">
        <v>401</v>
      </c>
      <c r="G10" s="2">
        <v>1147</v>
      </c>
      <c r="I10" t="s">
        <v>463</v>
      </c>
    </row>
    <row r="11" spans="2:11" x14ac:dyDescent="0.25">
      <c r="B11" s="24" t="s">
        <v>44</v>
      </c>
      <c r="C11" s="2">
        <v>383</v>
      </c>
      <c r="D11" s="2">
        <v>535</v>
      </c>
      <c r="E11" s="2">
        <v>643</v>
      </c>
      <c r="F11" s="2">
        <v>710</v>
      </c>
      <c r="G11" s="2">
        <v>925</v>
      </c>
    </row>
    <row r="12" spans="2:11" x14ac:dyDescent="0.25">
      <c r="B12" s="24" t="s">
        <v>45</v>
      </c>
      <c r="C12" s="2">
        <v>926</v>
      </c>
      <c r="D12" s="2">
        <v>382</v>
      </c>
      <c r="E12" s="2">
        <v>657</v>
      </c>
      <c r="F12" s="2">
        <v>360</v>
      </c>
      <c r="G12" s="2">
        <v>905</v>
      </c>
      <c r="I12" s="7" t="s">
        <v>452</v>
      </c>
      <c r="K12" s="7" t="s">
        <v>455</v>
      </c>
    </row>
    <row r="13" spans="2:11" x14ac:dyDescent="0.25">
      <c r="B13" s="24" t="s">
        <v>46</v>
      </c>
      <c r="C13" s="2">
        <v>886</v>
      </c>
      <c r="D13" s="2">
        <v>445</v>
      </c>
      <c r="E13" s="2">
        <v>130</v>
      </c>
      <c r="F13" s="2">
        <v>466</v>
      </c>
      <c r="G13" s="2">
        <v>442</v>
      </c>
      <c r="I13" t="s">
        <v>468</v>
      </c>
      <c r="K13" t="s">
        <v>456</v>
      </c>
    </row>
    <row r="14" spans="2:11" x14ac:dyDescent="0.25">
      <c r="I14" t="s">
        <v>454</v>
      </c>
      <c r="K14" t="s">
        <v>477</v>
      </c>
    </row>
    <row r="15" spans="2:11" x14ac:dyDescent="0.25">
      <c r="K15" t="s">
        <v>466</v>
      </c>
    </row>
    <row r="16" spans="2:11" x14ac:dyDescent="0.25">
      <c r="K16" t="s">
        <v>467</v>
      </c>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49855-2F28-4EC8-A416-523E24B7EEDC}">
  <sheetPr>
    <tabColor rgb="FF0000FF"/>
  </sheetPr>
  <dimension ref="B1:K13"/>
  <sheetViews>
    <sheetView zoomScale="130" zoomScaleNormal="130" workbookViewId="0"/>
  </sheetViews>
  <sheetFormatPr defaultColWidth="8.85546875" defaultRowHeight="15" x14ac:dyDescent="0.25"/>
  <cols>
    <col min="1" max="1" width="1.7109375" customWidth="1"/>
    <col min="2" max="2" width="21.42578125" customWidth="1"/>
    <col min="3" max="7" width="10.42578125" customWidth="1"/>
    <col min="8" max="8" width="9.140625" customWidth="1"/>
    <col min="9" max="9" width="16" customWidth="1"/>
    <col min="10" max="10" width="5.140625" customWidth="1"/>
    <col min="11" max="11" width="21.85546875" customWidth="1"/>
  </cols>
  <sheetData>
    <row r="1" spans="2:11" ht="9.75" customHeight="1" x14ac:dyDescent="0.25"/>
    <row r="2" spans="2:11" x14ac:dyDescent="0.25">
      <c r="B2" t="s">
        <v>469</v>
      </c>
    </row>
    <row r="4" spans="2:11" x14ac:dyDescent="0.25">
      <c r="B4" s="26" t="s">
        <v>436</v>
      </c>
      <c r="C4" s="26"/>
      <c r="D4" s="26"/>
      <c r="E4" s="18"/>
      <c r="F4" s="23"/>
      <c r="G4" s="23"/>
    </row>
    <row r="6" spans="2:11" x14ac:dyDescent="0.25">
      <c r="B6" s="17" t="s">
        <v>39</v>
      </c>
      <c r="C6" s="17" t="s">
        <v>34</v>
      </c>
      <c r="D6" s="17" t="s">
        <v>35</v>
      </c>
      <c r="E6" s="17" t="s">
        <v>36</v>
      </c>
      <c r="F6" s="17" t="s">
        <v>37</v>
      </c>
      <c r="G6" s="17" t="s">
        <v>38</v>
      </c>
      <c r="I6" s="7" t="str">
        <f>"Formula in "&amp;ADDRESS(ROW(E4),COLUMN(E4),4)&amp;":"</f>
        <v>Formula in E4:</v>
      </c>
    </row>
    <row r="7" spans="2:11" x14ac:dyDescent="0.25">
      <c r="B7" s="24" t="s">
        <v>40</v>
      </c>
      <c r="C7" s="2">
        <v>962</v>
      </c>
      <c r="D7" s="2">
        <v>166</v>
      </c>
      <c r="E7" s="2">
        <v>254</v>
      </c>
      <c r="F7" s="2">
        <v>698</v>
      </c>
      <c r="G7" s="2">
        <v>760</v>
      </c>
    </row>
    <row r="8" spans="2:11" x14ac:dyDescent="0.25">
      <c r="B8" s="24" t="s">
        <v>41</v>
      </c>
      <c r="C8" s="2">
        <v>849</v>
      </c>
      <c r="D8" s="2">
        <v>142</v>
      </c>
      <c r="E8" s="2">
        <v>442</v>
      </c>
      <c r="F8" s="2">
        <v>407</v>
      </c>
      <c r="G8" s="2">
        <v>575</v>
      </c>
    </row>
    <row r="9" spans="2:11" x14ac:dyDescent="0.25">
      <c r="B9" s="24" t="s">
        <v>42</v>
      </c>
      <c r="C9" s="2">
        <v>306</v>
      </c>
      <c r="D9" s="2">
        <v>458</v>
      </c>
      <c r="E9" s="2">
        <v>776</v>
      </c>
      <c r="F9" s="2">
        <v>509</v>
      </c>
      <c r="G9" s="2">
        <v>524</v>
      </c>
      <c r="I9" s="7" t="s">
        <v>446</v>
      </c>
    </row>
    <row r="10" spans="2:11" x14ac:dyDescent="0.25">
      <c r="B10" s="24" t="s">
        <v>43</v>
      </c>
      <c r="C10" s="2">
        <v>1004</v>
      </c>
      <c r="D10" s="2">
        <v>155</v>
      </c>
      <c r="E10" s="2">
        <v>192</v>
      </c>
      <c r="F10" s="2">
        <v>401</v>
      </c>
      <c r="G10" s="2">
        <v>1147</v>
      </c>
    </row>
    <row r="11" spans="2:11" x14ac:dyDescent="0.25">
      <c r="B11" s="24" t="s">
        <v>44</v>
      </c>
      <c r="C11" s="2">
        <v>383</v>
      </c>
      <c r="D11" s="2">
        <v>535</v>
      </c>
      <c r="E11" s="2">
        <v>643</v>
      </c>
      <c r="F11" s="2">
        <v>710</v>
      </c>
      <c r="G11" s="2">
        <v>925</v>
      </c>
    </row>
    <row r="12" spans="2:11" x14ac:dyDescent="0.25">
      <c r="B12" s="24" t="s">
        <v>45</v>
      </c>
      <c r="C12" s="2">
        <v>926</v>
      </c>
      <c r="D12" s="2">
        <v>382</v>
      </c>
      <c r="E12" s="2">
        <v>657</v>
      </c>
      <c r="F12" s="2">
        <v>360</v>
      </c>
      <c r="G12" s="2">
        <v>905</v>
      </c>
      <c r="I12" s="7" t="s">
        <v>452</v>
      </c>
      <c r="K12" s="7" t="s">
        <v>455</v>
      </c>
    </row>
    <row r="13" spans="2:11" x14ac:dyDescent="0.25">
      <c r="B13" s="24" t="s">
        <v>46</v>
      </c>
      <c r="C13" s="2">
        <v>886</v>
      </c>
      <c r="D13" s="2">
        <v>445</v>
      </c>
      <c r="E13" s="2">
        <v>130</v>
      </c>
      <c r="F13" s="2">
        <v>466</v>
      </c>
      <c r="G13" s="2">
        <v>442</v>
      </c>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6F99-0014-4AEC-B6A6-FF08AD892EF5}">
  <sheetPr>
    <tabColor rgb="FFFF0000"/>
  </sheetPr>
  <dimension ref="B1:K29"/>
  <sheetViews>
    <sheetView zoomScale="130" zoomScaleNormal="130" workbookViewId="0"/>
  </sheetViews>
  <sheetFormatPr defaultColWidth="8.85546875" defaultRowHeight="15" x14ac:dyDescent="0.25"/>
  <cols>
    <col min="1" max="1" width="1.7109375" customWidth="1"/>
    <col min="2" max="2" width="21.42578125" customWidth="1"/>
    <col min="3" max="7" width="10.42578125" customWidth="1"/>
    <col min="8" max="8" width="9.140625" customWidth="1"/>
    <col min="9" max="9" width="16" customWidth="1"/>
    <col min="10" max="10" width="5.140625" customWidth="1"/>
    <col min="11" max="11" width="21.85546875" customWidth="1"/>
  </cols>
  <sheetData>
    <row r="1" spans="2:11" ht="9.75" customHeight="1" x14ac:dyDescent="0.25"/>
    <row r="2" spans="2:11" x14ac:dyDescent="0.25">
      <c r="B2" t="s">
        <v>469</v>
      </c>
    </row>
    <row r="4" spans="2:11" x14ac:dyDescent="0.25">
      <c r="B4" s="26" t="s">
        <v>436</v>
      </c>
      <c r="C4" s="26"/>
      <c r="D4" s="26"/>
      <c r="E4" s="18" cm="1">
        <f t="array" ref="E4:G4">LARGE((C5:C10,G5:G10),{1,2,3})</f>
        <v>1147</v>
      </c>
      <c r="F4" s="23">
        <v>1004</v>
      </c>
      <c r="G4" s="23">
        <v>962</v>
      </c>
    </row>
    <row r="6" spans="2:11" x14ac:dyDescent="0.25">
      <c r="B6" s="17" t="s">
        <v>39</v>
      </c>
      <c r="C6" s="17" t="s">
        <v>34</v>
      </c>
      <c r="D6" s="17" t="s">
        <v>35</v>
      </c>
      <c r="E6" s="17" t="s">
        <v>36</v>
      </c>
      <c r="F6" s="17" t="s">
        <v>37</v>
      </c>
      <c r="G6" s="17" t="s">
        <v>38</v>
      </c>
      <c r="I6" s="7" t="str">
        <f>"Formula in "&amp;ADDRESS(ROW(E4),COLUMN(E4),4)&amp;":"</f>
        <v>Formula in E4:</v>
      </c>
    </row>
    <row r="7" spans="2:11" x14ac:dyDescent="0.25">
      <c r="B7" s="24" t="s">
        <v>40</v>
      </c>
      <c r="C7" s="2">
        <v>962</v>
      </c>
      <c r="D7" s="2">
        <v>166</v>
      </c>
      <c r="E7" s="2">
        <v>254</v>
      </c>
      <c r="F7" s="2">
        <v>698</v>
      </c>
      <c r="G7" s="2">
        <v>760</v>
      </c>
      <c r="I7" t="str">
        <f ca="1">IF(_xlfn.ISFORMULA(E4)," "&amp;_xlfn.FORMULATEXT(E4),"")</f>
        <v xml:space="preserve"> =LARGE((C5:C10,G5:G10),{1,2,3})</v>
      </c>
    </row>
    <row r="8" spans="2:11" x14ac:dyDescent="0.25">
      <c r="B8" s="24" t="s">
        <v>41</v>
      </c>
      <c r="C8" s="2">
        <v>849</v>
      </c>
      <c r="D8" s="2">
        <v>142</v>
      </c>
      <c r="E8" s="2">
        <v>442</v>
      </c>
      <c r="F8" s="2">
        <v>407</v>
      </c>
      <c r="G8" s="2">
        <v>575</v>
      </c>
    </row>
    <row r="9" spans="2:11" x14ac:dyDescent="0.25">
      <c r="B9" s="24" t="s">
        <v>42</v>
      </c>
      <c r="C9" s="2">
        <v>306</v>
      </c>
      <c r="D9" s="2">
        <v>458</v>
      </c>
      <c r="E9" s="2">
        <v>776</v>
      </c>
      <c r="F9" s="2">
        <v>509</v>
      </c>
      <c r="G9" s="2">
        <v>524</v>
      </c>
      <c r="I9" s="7" t="s">
        <v>446</v>
      </c>
    </row>
    <row r="10" spans="2:11" x14ac:dyDescent="0.25">
      <c r="B10" s="24" t="s">
        <v>43</v>
      </c>
      <c r="C10" s="2">
        <v>1004</v>
      </c>
      <c r="D10" s="2">
        <v>155</v>
      </c>
      <c r="E10" s="2">
        <v>192</v>
      </c>
      <c r="F10" s="2">
        <v>401</v>
      </c>
      <c r="G10" s="2">
        <v>1147</v>
      </c>
      <c r="I10" t="s">
        <v>470</v>
      </c>
    </row>
    <row r="11" spans="2:11" x14ac:dyDescent="0.25">
      <c r="B11" s="24" t="s">
        <v>44</v>
      </c>
      <c r="C11" s="2">
        <v>383</v>
      </c>
      <c r="D11" s="2">
        <v>535</v>
      </c>
      <c r="E11" s="2">
        <v>643</v>
      </c>
      <c r="F11" s="2">
        <v>710</v>
      </c>
      <c r="G11" s="2">
        <v>925</v>
      </c>
    </row>
    <row r="12" spans="2:11" x14ac:dyDescent="0.25">
      <c r="B12" s="24" t="s">
        <v>45</v>
      </c>
      <c r="C12" s="2">
        <v>926</v>
      </c>
      <c r="D12" s="2">
        <v>382</v>
      </c>
      <c r="E12" s="2">
        <v>657</v>
      </c>
      <c r="F12" s="2">
        <v>360</v>
      </c>
      <c r="G12" s="2">
        <v>905</v>
      </c>
      <c r="I12" s="7" t="s">
        <v>452</v>
      </c>
      <c r="K12" s="7" t="s">
        <v>455</v>
      </c>
    </row>
    <row r="13" spans="2:11" x14ac:dyDescent="0.25">
      <c r="B13" s="24" t="s">
        <v>46</v>
      </c>
      <c r="C13" s="2">
        <v>886</v>
      </c>
      <c r="D13" s="2">
        <v>445</v>
      </c>
      <c r="E13" s="2">
        <v>130</v>
      </c>
      <c r="F13" s="2">
        <v>466</v>
      </c>
      <c r="G13" s="2">
        <v>442</v>
      </c>
      <c r="I13" t="s">
        <v>453</v>
      </c>
      <c r="K13" t="s">
        <v>456</v>
      </c>
    </row>
    <row r="14" spans="2:11" x14ac:dyDescent="0.25">
      <c r="I14" t="s">
        <v>454</v>
      </c>
      <c r="K14" t="s">
        <v>476</v>
      </c>
    </row>
    <row r="15" spans="2:11" x14ac:dyDescent="0.25">
      <c r="K15" t="s">
        <v>471</v>
      </c>
    </row>
    <row r="16" spans="2:11" x14ac:dyDescent="0.25">
      <c r="K16" t="s">
        <v>473</v>
      </c>
    </row>
    <row r="17" spans="2:11" x14ac:dyDescent="0.25">
      <c r="K17" t="s">
        <v>472</v>
      </c>
    </row>
    <row r="21" spans="2:11" x14ac:dyDescent="0.25">
      <c r="B21" t="str">
        <f ca="1">IF(_xlfn.ISFORMULA(E4),"Formula in "&amp;ADDRESS(ROW(E4),COLUMN(E4),4)&amp;": "&amp;_xlfn.FORMULATEXT(E4),"")</f>
        <v>Formula in E4: =LARGE((C5:C10,G5:G10),{1,2,3})</v>
      </c>
    </row>
    <row r="23" spans="2:11" x14ac:dyDescent="0.25">
      <c r="B23" s="26" t="s">
        <v>434</v>
      </c>
      <c r="C23" s="26"/>
      <c r="D23" s="26"/>
      <c r="E23" s="18" cm="1">
        <f t="array" ref="E23">SUM(LARGE((C7:C13,G7:G13),{1,2,3}))</f>
        <v>3113</v>
      </c>
    </row>
    <row r="25" spans="2:11" x14ac:dyDescent="0.25">
      <c r="B25" t="str">
        <f ca="1">IF(_xlfn.ISFORMULA(E23),"Formula in "&amp;ADDRESS(ROW(E23),COLUMN(E23),4)&amp;": "&amp;_xlfn.FORMULATEXT(E23),"")</f>
        <v>Formula in E23: =SUM(LARGE((C7:C13,G7:G13),{1,2,3}))</v>
      </c>
    </row>
    <row r="26" spans="2:11" x14ac:dyDescent="0.25">
      <c r="E26" t="s">
        <v>437</v>
      </c>
    </row>
    <row r="27" spans="2:11" x14ac:dyDescent="0.25">
      <c r="B27" s="26" t="s">
        <v>434</v>
      </c>
      <c r="C27" s="26"/>
      <c r="D27" s="26"/>
      <c r="E27" s="18">
        <f>SUM(_xlfn.ANCHORARRAY(E4))</f>
        <v>3113</v>
      </c>
    </row>
    <row r="29" spans="2:11" x14ac:dyDescent="0.25">
      <c r="B29" t="str">
        <f ca="1">IF(_xlfn.ISFORMULA(E27),"Formula in "&amp;ADDRESS(ROW(E27),COLUMN(E27),4)&amp;": "&amp;_xlfn.FORMULATEXT(E27),"")</f>
        <v>Formula in E27: =SUM(E4#)</v>
      </c>
    </row>
  </sheetData>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37B7-8736-496C-9628-810D5521E9C6}">
  <sheetPr>
    <tabColor rgb="FF0000FF"/>
  </sheetPr>
  <dimension ref="B1:M13"/>
  <sheetViews>
    <sheetView zoomScale="130" zoomScaleNormal="130" workbookViewId="0"/>
  </sheetViews>
  <sheetFormatPr defaultColWidth="8.85546875" defaultRowHeight="15" x14ac:dyDescent="0.25"/>
  <cols>
    <col min="1" max="1" width="1.7109375" customWidth="1"/>
    <col min="2" max="2" width="21.42578125" customWidth="1"/>
    <col min="3" max="7" width="10.42578125" customWidth="1"/>
    <col min="8" max="8" width="9.140625" customWidth="1"/>
    <col min="9" max="9" width="15.42578125" customWidth="1"/>
    <col min="10" max="10" width="9.140625" customWidth="1"/>
  </cols>
  <sheetData>
    <row r="1" spans="2:13" ht="9.75" customHeight="1" x14ac:dyDescent="0.25"/>
    <row r="2" spans="2:13" x14ac:dyDescent="0.25">
      <c r="B2" t="s">
        <v>474</v>
      </c>
    </row>
    <row r="4" spans="2:13" x14ac:dyDescent="0.25">
      <c r="B4" s="26" t="s">
        <v>434</v>
      </c>
      <c r="C4" s="26"/>
      <c r="D4" s="26"/>
      <c r="E4" s="18"/>
    </row>
    <row r="6" spans="2:13" x14ac:dyDescent="0.25">
      <c r="B6" s="17" t="s">
        <v>39</v>
      </c>
      <c r="C6" s="17" t="s">
        <v>34</v>
      </c>
      <c r="D6" s="17" t="s">
        <v>35</v>
      </c>
      <c r="E6" s="17" t="s">
        <v>36</v>
      </c>
      <c r="F6" s="17" t="s">
        <v>37</v>
      </c>
      <c r="G6" s="17" t="s">
        <v>38</v>
      </c>
      <c r="I6" s="7" t="str">
        <f>"Formula in "&amp;ADDRESS(ROW(E4),COLUMN(E4),4)&amp;":"</f>
        <v>Formula in E4:</v>
      </c>
    </row>
    <row r="7" spans="2:13" x14ac:dyDescent="0.25">
      <c r="B7" s="24" t="s">
        <v>40</v>
      </c>
      <c r="C7" s="2">
        <v>962</v>
      </c>
      <c r="D7" s="2">
        <v>166</v>
      </c>
      <c r="E7" s="2">
        <v>254</v>
      </c>
      <c r="F7" s="2">
        <v>698</v>
      </c>
      <c r="G7" s="2">
        <v>760</v>
      </c>
      <c r="M7" s="7"/>
    </row>
    <row r="8" spans="2:13" x14ac:dyDescent="0.25">
      <c r="B8" s="24" t="s">
        <v>41</v>
      </c>
      <c r="C8" s="2">
        <v>849</v>
      </c>
      <c r="D8" s="2">
        <v>142</v>
      </c>
      <c r="E8" s="2">
        <v>442</v>
      </c>
      <c r="F8" s="2">
        <v>407</v>
      </c>
      <c r="G8" s="2">
        <v>575</v>
      </c>
    </row>
    <row r="9" spans="2:13" x14ac:dyDescent="0.25">
      <c r="B9" s="24" t="s">
        <v>42</v>
      </c>
      <c r="C9" s="2">
        <v>306</v>
      </c>
      <c r="D9" s="2">
        <v>458</v>
      </c>
      <c r="E9" s="2">
        <v>776</v>
      </c>
      <c r="F9" s="2">
        <v>509</v>
      </c>
      <c r="G9" s="2">
        <v>524</v>
      </c>
      <c r="I9" s="7" t="s">
        <v>446</v>
      </c>
    </row>
    <row r="10" spans="2:13" x14ac:dyDescent="0.25">
      <c r="B10" s="24" t="s">
        <v>43</v>
      </c>
      <c r="C10" s="2">
        <v>1004</v>
      </c>
      <c r="D10" s="2">
        <v>155</v>
      </c>
      <c r="E10" s="2">
        <v>192</v>
      </c>
      <c r="F10" s="2">
        <v>401</v>
      </c>
      <c r="G10" s="2">
        <v>1147</v>
      </c>
    </row>
    <row r="11" spans="2:13" x14ac:dyDescent="0.25">
      <c r="B11" s="24" t="s">
        <v>44</v>
      </c>
      <c r="C11" s="2">
        <v>383</v>
      </c>
      <c r="D11" s="2">
        <v>535</v>
      </c>
      <c r="E11" s="2">
        <v>643</v>
      </c>
      <c r="F11" s="2">
        <v>710</v>
      </c>
      <c r="G11" s="2">
        <v>925</v>
      </c>
    </row>
    <row r="12" spans="2:13" x14ac:dyDescent="0.25">
      <c r="B12" s="24" t="s">
        <v>45</v>
      </c>
      <c r="C12" s="2">
        <v>926</v>
      </c>
      <c r="D12" s="2">
        <v>382</v>
      </c>
      <c r="E12" s="2">
        <v>657</v>
      </c>
      <c r="F12" s="2">
        <v>360</v>
      </c>
      <c r="G12" s="2">
        <v>905</v>
      </c>
      <c r="I12" s="7" t="s">
        <v>452</v>
      </c>
      <c r="K12" s="7" t="s">
        <v>455</v>
      </c>
    </row>
    <row r="13" spans="2:13" x14ac:dyDescent="0.25">
      <c r="B13" s="24" t="s">
        <v>46</v>
      </c>
      <c r="C13" s="2">
        <v>886</v>
      </c>
      <c r="D13" s="2">
        <v>445</v>
      </c>
      <c r="E13" s="2">
        <v>130</v>
      </c>
      <c r="F13" s="2">
        <v>466</v>
      </c>
      <c r="G13" s="2">
        <v>442</v>
      </c>
    </row>
  </sheetData>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22CE-09A9-4A34-B13C-193DF0C7D309}">
  <sheetPr>
    <tabColor rgb="FFFF0000"/>
  </sheetPr>
  <dimension ref="B1:M27"/>
  <sheetViews>
    <sheetView zoomScale="130" zoomScaleNormal="130" workbookViewId="0"/>
  </sheetViews>
  <sheetFormatPr defaultColWidth="8.85546875" defaultRowHeight="15" x14ac:dyDescent="0.25"/>
  <cols>
    <col min="1" max="1" width="1.7109375" customWidth="1"/>
    <col min="2" max="2" width="21.42578125" customWidth="1"/>
    <col min="3" max="7" width="10.42578125" customWidth="1"/>
    <col min="8" max="8" width="9.140625" customWidth="1"/>
    <col min="9" max="9" width="15.42578125" customWidth="1"/>
    <col min="10" max="10" width="9.140625" customWidth="1"/>
  </cols>
  <sheetData>
    <row r="1" spans="2:13" ht="9.75" customHeight="1" x14ac:dyDescent="0.25"/>
    <row r="2" spans="2:13" x14ac:dyDescent="0.25">
      <c r="B2" t="s">
        <v>474</v>
      </c>
    </row>
    <row r="4" spans="2:13" x14ac:dyDescent="0.25">
      <c r="B4" s="26" t="s">
        <v>434</v>
      </c>
      <c r="C4" s="26"/>
      <c r="D4" s="26"/>
      <c r="E4" s="18" cm="1">
        <f t="array" ref="E4">SUM(LARGE((C7:C13,G7:G13),{1,2,3}))</f>
        <v>3113</v>
      </c>
    </row>
    <row r="6" spans="2:13" x14ac:dyDescent="0.25">
      <c r="B6" s="17" t="s">
        <v>39</v>
      </c>
      <c r="C6" s="17" t="s">
        <v>34</v>
      </c>
      <c r="D6" s="17" t="s">
        <v>35</v>
      </c>
      <c r="E6" s="17" t="s">
        <v>36</v>
      </c>
      <c r="F6" s="17" t="s">
        <v>37</v>
      </c>
      <c r="G6" s="17" t="s">
        <v>38</v>
      </c>
      <c r="I6" s="7" t="str">
        <f>"Formula in "&amp;ADDRESS(ROW(E4),COLUMN(E4),4)&amp;":"</f>
        <v>Formula in E4:</v>
      </c>
    </row>
    <row r="7" spans="2:13" x14ac:dyDescent="0.25">
      <c r="B7" s="24" t="s">
        <v>40</v>
      </c>
      <c r="C7" s="2">
        <v>962</v>
      </c>
      <c r="D7" s="2">
        <v>166</v>
      </c>
      <c r="E7" s="2">
        <v>254</v>
      </c>
      <c r="F7" s="2">
        <v>698</v>
      </c>
      <c r="G7" s="2">
        <v>760</v>
      </c>
      <c r="I7" t="str">
        <f ca="1">IF(_xlfn.ISFORMULA(E4)," "&amp;_xlfn.FORMULATEXT(E4),"")</f>
        <v xml:space="preserve"> =SUM(LARGE((C7:C13,G7:G13),{1,2,3}))</v>
      </c>
      <c r="M7" s="7"/>
    </row>
    <row r="8" spans="2:13" x14ac:dyDescent="0.25">
      <c r="B8" s="24" t="s">
        <v>41</v>
      </c>
      <c r="C8" s="2">
        <v>849</v>
      </c>
      <c r="D8" s="2">
        <v>142</v>
      </c>
      <c r="E8" s="2">
        <v>442</v>
      </c>
      <c r="F8" s="2">
        <v>407</v>
      </c>
      <c r="G8" s="2">
        <v>575</v>
      </c>
    </row>
    <row r="9" spans="2:13" x14ac:dyDescent="0.25">
      <c r="B9" s="24" t="s">
        <v>42</v>
      </c>
      <c r="C9" s="2">
        <v>306</v>
      </c>
      <c r="D9" s="2">
        <v>458</v>
      </c>
      <c r="E9" s="2">
        <v>776</v>
      </c>
      <c r="F9" s="2">
        <v>509</v>
      </c>
      <c r="G9" s="2">
        <v>524</v>
      </c>
      <c r="I9" s="7" t="s">
        <v>446</v>
      </c>
    </row>
    <row r="10" spans="2:13" x14ac:dyDescent="0.25">
      <c r="B10" s="24" t="s">
        <v>43</v>
      </c>
      <c r="C10" s="2">
        <v>1004</v>
      </c>
      <c r="D10" s="2">
        <v>155</v>
      </c>
      <c r="E10" s="2">
        <v>192</v>
      </c>
      <c r="F10" s="2">
        <v>401</v>
      </c>
      <c r="G10" s="2">
        <v>1147</v>
      </c>
      <c r="I10" t="s">
        <v>470</v>
      </c>
    </row>
    <row r="11" spans="2:13" x14ac:dyDescent="0.25">
      <c r="B11" s="24" t="s">
        <v>44</v>
      </c>
      <c r="C11" s="2">
        <v>383</v>
      </c>
      <c r="D11" s="2">
        <v>535</v>
      </c>
      <c r="E11" s="2">
        <v>643</v>
      </c>
      <c r="F11" s="2">
        <v>710</v>
      </c>
      <c r="G11" s="2">
        <v>925</v>
      </c>
    </row>
    <row r="12" spans="2:13" x14ac:dyDescent="0.25">
      <c r="B12" s="24" t="s">
        <v>45</v>
      </c>
      <c r="C12" s="2">
        <v>926</v>
      </c>
      <c r="D12" s="2">
        <v>382</v>
      </c>
      <c r="E12" s="2">
        <v>657</v>
      </c>
      <c r="F12" s="2">
        <v>360</v>
      </c>
      <c r="G12" s="2">
        <v>905</v>
      </c>
      <c r="I12" s="7" t="s">
        <v>452</v>
      </c>
      <c r="K12" s="7" t="s">
        <v>455</v>
      </c>
    </row>
    <row r="13" spans="2:13" x14ac:dyDescent="0.25">
      <c r="B13" s="24" t="s">
        <v>46</v>
      </c>
      <c r="C13" s="2">
        <v>886</v>
      </c>
      <c r="D13" s="2">
        <v>445</v>
      </c>
      <c r="E13" s="2">
        <v>130</v>
      </c>
      <c r="F13" s="2">
        <v>466</v>
      </c>
      <c r="G13" s="2">
        <v>442</v>
      </c>
      <c r="I13" t="s">
        <v>468</v>
      </c>
      <c r="K13" t="s">
        <v>456</v>
      </c>
    </row>
    <row r="14" spans="2:13" x14ac:dyDescent="0.25">
      <c r="I14" t="s">
        <v>454</v>
      </c>
      <c r="K14" t="s">
        <v>475</v>
      </c>
    </row>
    <row r="15" spans="2:13" x14ac:dyDescent="0.25">
      <c r="I15" t="s">
        <v>478</v>
      </c>
      <c r="K15" t="s">
        <v>471</v>
      </c>
    </row>
    <row r="16" spans="2:13" x14ac:dyDescent="0.25">
      <c r="K16" t="s">
        <v>473</v>
      </c>
    </row>
    <row r="17" spans="6:11" x14ac:dyDescent="0.25">
      <c r="K17" t="s">
        <v>472</v>
      </c>
    </row>
    <row r="18" spans="6:11" x14ac:dyDescent="0.25">
      <c r="I18" s="173" t="s">
        <v>479</v>
      </c>
    </row>
    <row r="20" spans="6:11" x14ac:dyDescent="0.25">
      <c r="F20" s="26" t="s">
        <v>434</v>
      </c>
      <c r="G20" s="26"/>
      <c r="H20" s="26"/>
      <c r="I20" s="26"/>
      <c r="J20" s="18">
        <f>SUM(_xlfn.ANCHORARRAY('PPCh12(4an)'!E4))</f>
        <v>3113</v>
      </c>
    </row>
    <row r="21" spans="6:11" x14ac:dyDescent="0.25">
      <c r="I21" s="7" t="s">
        <v>480</v>
      </c>
    </row>
    <row r="22" spans="6:11" x14ac:dyDescent="0.25">
      <c r="I22" t="str">
        <f ca="1">IF(_xlfn.ISFORMULA(J20)," "&amp;_xlfn.FORMULATEXT(J20),"")</f>
        <v xml:space="preserve"> =SUM('PPCh12(4an)'!E4#)</v>
      </c>
    </row>
    <row r="23" spans="6:11" x14ac:dyDescent="0.25">
      <c r="K23" s="7" t="s">
        <v>455</v>
      </c>
    </row>
    <row r="24" spans="6:11" x14ac:dyDescent="0.25">
      <c r="I24" s="7" t="s">
        <v>452</v>
      </c>
      <c r="K24" t="s">
        <v>456</v>
      </c>
    </row>
    <row r="25" spans="6:11" x14ac:dyDescent="0.25">
      <c r="I25" t="s">
        <v>468</v>
      </c>
      <c r="K25" t="s">
        <v>481</v>
      </c>
    </row>
    <row r="26" spans="6:11" x14ac:dyDescent="0.25">
      <c r="I26" t="s">
        <v>454</v>
      </c>
      <c r="K26" t="s">
        <v>14</v>
      </c>
    </row>
    <row r="27" spans="6:11" x14ac:dyDescent="0.25">
      <c r="K27" t="s">
        <v>482</v>
      </c>
    </row>
  </sheetData>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532E5-BB05-41A0-BD53-EC1D8D536229}">
  <sheetPr>
    <tabColor rgb="FF0000FF"/>
  </sheetPr>
  <dimension ref="B1:M17"/>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4" width="8.85546875" customWidth="1"/>
    <col min="5" max="5" width="15" customWidth="1"/>
    <col min="6" max="6" width="1.42578125" customWidth="1"/>
    <col min="7" max="7" width="26.7109375" customWidth="1"/>
    <col min="8" max="8" width="9.140625" customWidth="1"/>
    <col min="9" max="9" width="15.42578125" customWidth="1"/>
    <col min="10" max="10" width="9.140625" customWidth="1"/>
  </cols>
  <sheetData>
    <row r="1" spans="2:13" ht="6" customHeight="1" x14ac:dyDescent="0.25"/>
    <row r="2" spans="2:13" x14ac:dyDescent="0.25">
      <c r="B2" t="s">
        <v>515</v>
      </c>
    </row>
    <row r="3" spans="2:13" x14ac:dyDescent="0.25">
      <c r="B3" t="s">
        <v>514</v>
      </c>
    </row>
    <row r="4" spans="2:13" ht="6" customHeight="1" thickBot="1" x14ac:dyDescent="0.3"/>
    <row r="5" spans="2:13" ht="15.75" thickTop="1" x14ac:dyDescent="0.25">
      <c r="G5" s="175" t="s">
        <v>510</v>
      </c>
    </row>
    <row r="6" spans="2:13" x14ac:dyDescent="0.25">
      <c r="G6" s="176" t="s">
        <v>513</v>
      </c>
    </row>
    <row r="7" spans="2:13" x14ac:dyDescent="0.25">
      <c r="G7" s="177" t="s">
        <v>511</v>
      </c>
      <c r="M7" s="7"/>
    </row>
    <row r="8" spans="2:13" x14ac:dyDescent="0.25">
      <c r="B8" s="7" t="s">
        <v>286</v>
      </c>
      <c r="C8" s="117" t="s">
        <v>503</v>
      </c>
      <c r="D8" s="117" t="s">
        <v>509</v>
      </c>
      <c r="E8" s="179" t="s">
        <v>504</v>
      </c>
      <c r="G8" s="176" t="s">
        <v>513</v>
      </c>
    </row>
    <row r="9" spans="2:13" ht="15.75" thickBot="1" x14ac:dyDescent="0.3">
      <c r="C9" s="114">
        <v>100000</v>
      </c>
      <c r="D9" s="174">
        <v>5</v>
      </c>
      <c r="E9" s="3" t="s">
        <v>505</v>
      </c>
      <c r="G9" s="178" t="s">
        <v>512</v>
      </c>
    </row>
    <row r="10" spans="2:13" ht="6" customHeight="1" thickTop="1" x14ac:dyDescent="0.25"/>
    <row r="11" spans="2:13" x14ac:dyDescent="0.25">
      <c r="B11" s="115" t="s">
        <v>259</v>
      </c>
      <c r="C11" s="116"/>
      <c r="D11" s="116"/>
      <c r="E11" s="116"/>
      <c r="G11" s="116"/>
      <c r="I11" s="7" t="str">
        <f>"Formula in "&amp;ADDRESS(ROW(G13),COLUMN(G13),4)&amp;":"</f>
        <v>Formula in G13:</v>
      </c>
    </row>
    <row r="12" spans="2:13" ht="60" x14ac:dyDescent="0.25">
      <c r="B12" s="17" t="s">
        <v>260</v>
      </c>
      <c r="C12" s="17" t="s">
        <v>503</v>
      </c>
      <c r="D12" s="17" t="s">
        <v>508</v>
      </c>
      <c r="E12" s="17" t="s">
        <v>506</v>
      </c>
      <c r="G12" s="17" t="str">
        <f>"Extend Credit Rule:"&amp;CHAR(10)&amp;$C$12&amp;"&gt;"&amp;DOLLAR($C$9)&amp;CHAR(10)&amp;D12&amp;"&gt;="&amp;D9&amp;CHAR(10)&amp;E12&amp;" = "&amp;E9</f>
        <v>Extend Credit Rule:
Assets&gt;$100,000.00
Credit Rating&gt;=5
Late Payment = No</v>
      </c>
      <c r="I12" s="102"/>
    </row>
    <row r="13" spans="2:13" x14ac:dyDescent="0.25">
      <c r="B13" s="2" t="s">
        <v>263</v>
      </c>
      <c r="C13" s="114">
        <v>168480</v>
      </c>
      <c r="D13" s="2">
        <v>7.5</v>
      </c>
      <c r="E13" s="2" t="s">
        <v>505</v>
      </c>
      <c r="G13" s="23"/>
    </row>
    <row r="14" spans="2:13" x14ac:dyDescent="0.25">
      <c r="B14" s="2" t="s">
        <v>264</v>
      </c>
      <c r="C14" s="114">
        <v>279793</v>
      </c>
      <c r="D14" s="2">
        <v>8</v>
      </c>
      <c r="E14" s="2" t="s">
        <v>507</v>
      </c>
      <c r="G14" s="23"/>
      <c r="I14" s="7" t="s">
        <v>446</v>
      </c>
    </row>
    <row r="15" spans="2:13" x14ac:dyDescent="0.25">
      <c r="B15" s="2" t="s">
        <v>265</v>
      </c>
      <c r="C15" s="114">
        <v>122238</v>
      </c>
      <c r="D15" s="2">
        <v>6.5</v>
      </c>
      <c r="E15" s="2" t="s">
        <v>505</v>
      </c>
      <c r="G15" s="23"/>
    </row>
    <row r="16" spans="2:13" x14ac:dyDescent="0.25">
      <c r="B16" s="2" t="s">
        <v>266</v>
      </c>
      <c r="C16" s="114">
        <v>194297</v>
      </c>
      <c r="D16" s="2">
        <v>4.9000000000000004</v>
      </c>
      <c r="E16" s="2" t="s">
        <v>505</v>
      </c>
      <c r="G16" s="23"/>
    </row>
    <row r="17" spans="9:11" x14ac:dyDescent="0.25">
      <c r="I17" s="7" t="s">
        <v>452</v>
      </c>
      <c r="K17" s="7" t="s">
        <v>455</v>
      </c>
    </row>
  </sheetData>
  <phoneticPr fontId="3" type="noConversion"/>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838D2-D89A-4793-9BB2-0ACF03AFA367}">
  <sheetPr>
    <tabColor rgb="FFFF0000"/>
  </sheetPr>
  <dimension ref="B1:M23"/>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4" width="8.85546875" customWidth="1"/>
    <col min="5" max="5" width="15" customWidth="1"/>
    <col min="6" max="6" width="1.42578125" customWidth="1"/>
    <col min="7" max="7" width="26.7109375" customWidth="1"/>
    <col min="8" max="8" width="9.140625" customWidth="1"/>
    <col min="9" max="10" width="15.42578125" customWidth="1"/>
  </cols>
  <sheetData>
    <row r="1" spans="2:13" ht="6" customHeight="1" x14ac:dyDescent="0.25"/>
    <row r="2" spans="2:13" x14ac:dyDescent="0.25">
      <c r="B2" t="s">
        <v>515</v>
      </c>
    </row>
    <row r="3" spans="2:13" x14ac:dyDescent="0.25">
      <c r="B3" t="s">
        <v>514</v>
      </c>
    </row>
    <row r="4" spans="2:13" ht="6" customHeight="1" thickBot="1" x14ac:dyDescent="0.3"/>
    <row r="5" spans="2:13" ht="15.75" thickTop="1" x14ac:dyDescent="0.25">
      <c r="G5" s="175" t="s">
        <v>510</v>
      </c>
    </row>
    <row r="6" spans="2:13" x14ac:dyDescent="0.25">
      <c r="G6" s="176" t="s">
        <v>513</v>
      </c>
    </row>
    <row r="7" spans="2:13" x14ac:dyDescent="0.25">
      <c r="G7" s="177" t="s">
        <v>511</v>
      </c>
      <c r="M7" s="7"/>
    </row>
    <row r="8" spans="2:13" x14ac:dyDescent="0.25">
      <c r="B8" s="7" t="s">
        <v>286</v>
      </c>
      <c r="C8" s="117" t="s">
        <v>503</v>
      </c>
      <c r="D8" s="117" t="s">
        <v>509</v>
      </c>
      <c r="E8" s="179" t="s">
        <v>504</v>
      </c>
      <c r="G8" s="176" t="s">
        <v>513</v>
      </c>
    </row>
    <row r="9" spans="2:13" ht="15.75" thickBot="1" x14ac:dyDescent="0.3">
      <c r="C9" s="114">
        <v>100000</v>
      </c>
      <c r="D9" s="174">
        <v>5</v>
      </c>
      <c r="E9" s="3" t="s">
        <v>505</v>
      </c>
      <c r="G9" s="178" t="s">
        <v>512</v>
      </c>
    </row>
    <row r="10" spans="2:13" ht="6" customHeight="1" thickTop="1" x14ac:dyDescent="0.25"/>
    <row r="11" spans="2:13" x14ac:dyDescent="0.25">
      <c r="B11" s="115" t="s">
        <v>259</v>
      </c>
      <c r="C11" s="116"/>
      <c r="D11" s="116"/>
      <c r="E11" s="116"/>
      <c r="G11" s="116"/>
      <c r="I11" s="7" t="str">
        <f>"Formula in "&amp;ADDRESS(ROW(G13),COLUMN(G13),4)&amp;":"</f>
        <v>Formula in G13:</v>
      </c>
    </row>
    <row r="12" spans="2:13" ht="60" x14ac:dyDescent="0.25">
      <c r="B12" s="17" t="s">
        <v>260</v>
      </c>
      <c r="C12" s="17" t="s">
        <v>503</v>
      </c>
      <c r="D12" s="17" t="s">
        <v>508</v>
      </c>
      <c r="E12" s="17" t="s">
        <v>506</v>
      </c>
      <c r="G12" s="17" t="str">
        <f>"Extend Credit Rule:"&amp;CHAR(10)&amp;$C$12&amp;"&gt;"&amp;DOLLAR($C$9)&amp;CHAR(10)&amp;D12&amp;"&gt;="&amp;D9&amp;CHAR(10)&amp;E12&amp;" = "&amp;E9</f>
        <v>Extend Credit Rule:
Assets&gt;$100,000.00
Credit Rating&gt;=5
Late Payment = No</v>
      </c>
      <c r="I12" s="102" t="str">
        <f ca="1">IF(_xlfn.ISFORMULA(G13),_xlfn.FORMULATEXT(G13),"")</f>
        <v>=AND(C13&gt;$C$9,D13&gt;=$D$9,E13=$E$9)</v>
      </c>
    </row>
    <row r="13" spans="2:13" x14ac:dyDescent="0.25">
      <c r="B13" s="2" t="s">
        <v>263</v>
      </c>
      <c r="C13" s="114">
        <v>168480</v>
      </c>
      <c r="D13" s="2">
        <v>7.5</v>
      </c>
      <c r="E13" s="2" t="s">
        <v>505</v>
      </c>
      <c r="G13" s="23" t="b">
        <f>AND(C13&gt;$C$9,D13&gt;=$D$9,E13=$E$9)</f>
        <v>1</v>
      </c>
    </row>
    <row r="14" spans="2:13" x14ac:dyDescent="0.25">
      <c r="B14" s="2" t="s">
        <v>264</v>
      </c>
      <c r="C14" s="114">
        <v>279793</v>
      </c>
      <c r="D14" s="2">
        <v>8</v>
      </c>
      <c r="E14" s="2" t="s">
        <v>507</v>
      </c>
      <c r="G14" s="23" t="b">
        <f t="shared" ref="G14:G16" si="0">AND(C14&gt;$C$9,D14&gt;=$D$9,E14=$E$9)</f>
        <v>0</v>
      </c>
      <c r="I14" s="7" t="s">
        <v>446</v>
      </c>
    </row>
    <row r="15" spans="2:13" x14ac:dyDescent="0.25">
      <c r="B15" s="2" t="s">
        <v>265</v>
      </c>
      <c r="C15" s="114">
        <v>122238</v>
      </c>
      <c r="D15" s="2">
        <v>6.5</v>
      </c>
      <c r="E15" s="2" t="s">
        <v>505</v>
      </c>
      <c r="G15" s="23" t="b">
        <f t="shared" si="0"/>
        <v>1</v>
      </c>
      <c r="I15" t="s">
        <v>516</v>
      </c>
    </row>
    <row r="16" spans="2:13" x14ac:dyDescent="0.25">
      <c r="B16" s="2" t="s">
        <v>266</v>
      </c>
      <c r="C16" s="114">
        <v>194297</v>
      </c>
      <c r="D16" s="2">
        <v>4.9000000000000004</v>
      </c>
      <c r="E16" s="2" t="s">
        <v>505</v>
      </c>
      <c r="G16" s="23" t="b">
        <f t="shared" si="0"/>
        <v>0</v>
      </c>
      <c r="I16" t="s">
        <v>517</v>
      </c>
    </row>
    <row r="18" spans="9:11" x14ac:dyDescent="0.25">
      <c r="I18" s="7" t="s">
        <v>452</v>
      </c>
      <c r="K18" s="7" t="s">
        <v>455</v>
      </c>
    </row>
    <row r="19" spans="9:11" x14ac:dyDescent="0.25">
      <c r="I19" t="s">
        <v>518</v>
      </c>
      <c r="K19" t="s">
        <v>1</v>
      </c>
    </row>
    <row r="20" spans="9:11" x14ac:dyDescent="0.25">
      <c r="I20" t="s">
        <v>553</v>
      </c>
      <c r="K20" t="s">
        <v>519</v>
      </c>
    </row>
    <row r="21" spans="9:11" x14ac:dyDescent="0.25">
      <c r="K21" t="s">
        <v>520</v>
      </c>
    </row>
    <row r="22" spans="9:11" x14ac:dyDescent="0.25">
      <c r="K22" t="s">
        <v>521</v>
      </c>
    </row>
    <row r="23" spans="9:11" x14ac:dyDescent="0.25">
      <c r="K23" t="s">
        <v>522</v>
      </c>
    </row>
  </sheetData>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58DEA-996A-427D-A5C5-616D28CCFAC4}">
  <sheetPr>
    <tabColor rgb="FF0000FF"/>
  </sheetPr>
  <dimension ref="B1:N20"/>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4" width="8.85546875" customWidth="1"/>
    <col min="5" max="5" width="1.7109375" customWidth="1"/>
    <col min="6" max="8" width="11.42578125" customWidth="1"/>
    <col min="9" max="9" width="9.140625" customWidth="1"/>
    <col min="10" max="10" width="15.42578125" customWidth="1"/>
    <col min="11" max="11" width="28.28515625" customWidth="1"/>
  </cols>
  <sheetData>
    <row r="1" spans="2:14" ht="5.25" customHeight="1" x14ac:dyDescent="0.25"/>
    <row r="2" spans="2:14" x14ac:dyDescent="0.25">
      <c r="B2" s="7" t="s">
        <v>442</v>
      </c>
    </row>
    <row r="3" spans="2:14" x14ac:dyDescent="0.25">
      <c r="B3" s="102" t="s">
        <v>523</v>
      </c>
    </row>
    <row r="4" spans="2:14" x14ac:dyDescent="0.25">
      <c r="B4" s="102" t="s">
        <v>524</v>
      </c>
    </row>
    <row r="5" spans="2:14" x14ac:dyDescent="0.25">
      <c r="B5" s="102" t="s">
        <v>534</v>
      </c>
    </row>
    <row r="6" spans="2:14" x14ac:dyDescent="0.25">
      <c r="B6" t="s">
        <v>525</v>
      </c>
    </row>
    <row r="7" spans="2:14" ht="5.25" customHeight="1" x14ac:dyDescent="0.25">
      <c r="N7" s="7"/>
    </row>
    <row r="8" spans="2:14" x14ac:dyDescent="0.25">
      <c r="B8" s="1" t="s">
        <v>10</v>
      </c>
      <c r="C8" s="1" t="s">
        <v>8</v>
      </c>
      <c r="D8" s="1" t="s">
        <v>9</v>
      </c>
      <c r="F8" s="1" t="str" cm="1">
        <f t="array" ref="F8:H8">TRANSPOSE(_xlfn._xlws.SORT(_xlfn.UNIQUE(B9:B20)))</f>
        <v>Aspen</v>
      </c>
      <c r="G8" s="1" t="str">
        <v>Carlota</v>
      </c>
      <c r="H8" s="1" t="str">
        <v>Quad</v>
      </c>
      <c r="J8" s="7" t="str">
        <f>"Formula in "&amp;ADDRESS(ROW(F9),COLUMN(F9),4)&amp;":"</f>
        <v>Formula in F9:</v>
      </c>
    </row>
    <row r="9" spans="2:14" x14ac:dyDescent="0.25">
      <c r="B9" s="24" t="s">
        <v>11</v>
      </c>
      <c r="C9" s="180">
        <f t="shared" ref="C9:C19" ca="1" si="0">RANDBETWEEN("1/1/2021","1/3/2021")</f>
        <v>44198</v>
      </c>
      <c r="D9" s="96">
        <v>1170.05</v>
      </c>
      <c r="J9" s="102"/>
    </row>
    <row r="10" spans="2:14" x14ac:dyDescent="0.25">
      <c r="B10" s="24" t="s">
        <v>12</v>
      </c>
      <c r="C10" s="180">
        <f t="shared" ca="1" si="0"/>
        <v>44198</v>
      </c>
      <c r="D10" s="96">
        <v>657.07</v>
      </c>
    </row>
    <row r="11" spans="2:14" x14ac:dyDescent="0.25">
      <c r="B11" s="24" t="s">
        <v>32</v>
      </c>
      <c r="C11" s="180">
        <f t="shared" ca="1" si="0"/>
        <v>44197</v>
      </c>
      <c r="D11" s="96">
        <v>1260.44</v>
      </c>
      <c r="J11" s="7" t="s">
        <v>446</v>
      </c>
    </row>
    <row r="12" spans="2:14" x14ac:dyDescent="0.25">
      <c r="B12" s="24" t="s">
        <v>32</v>
      </c>
      <c r="C12" s="180">
        <f t="shared" ca="1" si="0"/>
        <v>44199</v>
      </c>
      <c r="D12" s="96">
        <v>239.83</v>
      </c>
    </row>
    <row r="13" spans="2:14" x14ac:dyDescent="0.25">
      <c r="B13" s="24" t="s">
        <v>32</v>
      </c>
      <c r="C13" s="180">
        <f t="shared" ca="1" si="0"/>
        <v>44197</v>
      </c>
      <c r="D13" s="96">
        <v>1116.78</v>
      </c>
      <c r="J13" s="102"/>
    </row>
    <row r="14" spans="2:14" x14ac:dyDescent="0.25">
      <c r="B14" s="24" t="s">
        <v>12</v>
      </c>
      <c r="C14" s="180">
        <f t="shared" ca="1" si="0"/>
        <v>44197</v>
      </c>
      <c r="D14" s="96">
        <v>406.4</v>
      </c>
    </row>
    <row r="15" spans="2:14" x14ac:dyDescent="0.25">
      <c r="B15" s="24" t="s">
        <v>12</v>
      </c>
      <c r="C15" s="180">
        <f t="shared" ca="1" si="0"/>
        <v>44198</v>
      </c>
      <c r="D15" s="96">
        <v>1731.2</v>
      </c>
    </row>
    <row r="16" spans="2:14" x14ac:dyDescent="0.25">
      <c r="B16" s="24" t="s">
        <v>11</v>
      </c>
      <c r="C16" s="180">
        <f t="shared" ca="1" si="0"/>
        <v>44198</v>
      </c>
      <c r="D16" s="96">
        <v>444.15</v>
      </c>
      <c r="J16" s="7" t="s">
        <v>452</v>
      </c>
      <c r="L16" s="7" t="s">
        <v>455</v>
      </c>
    </row>
    <row r="17" spans="2:4" x14ac:dyDescent="0.25">
      <c r="B17" s="2" t="s">
        <v>11</v>
      </c>
      <c r="C17" s="180">
        <f t="shared" ca="1" si="0"/>
        <v>44198</v>
      </c>
      <c r="D17" s="96">
        <v>589.23</v>
      </c>
    </row>
    <row r="18" spans="2:4" x14ac:dyDescent="0.25">
      <c r="B18" s="2" t="s">
        <v>32</v>
      </c>
      <c r="C18" s="180">
        <f t="shared" ca="1" si="0"/>
        <v>44197</v>
      </c>
      <c r="D18" s="96">
        <v>1583.2</v>
      </c>
    </row>
    <row r="19" spans="2:4" x14ac:dyDescent="0.25">
      <c r="B19" s="2" t="s">
        <v>32</v>
      </c>
      <c r="C19" s="180">
        <f t="shared" ca="1" si="0"/>
        <v>44198</v>
      </c>
      <c r="D19" s="96">
        <v>1547</v>
      </c>
    </row>
    <row r="20" spans="2:4" x14ac:dyDescent="0.25">
      <c r="B20" s="24" t="s">
        <v>11</v>
      </c>
      <c r="C20" s="180">
        <f ca="1">RANDBETWEEN("1/1/2021","1/3/2021")</f>
        <v>44197</v>
      </c>
      <c r="D20" s="96">
        <v>320.73</v>
      </c>
    </row>
  </sheetData>
  <phoneticPr fontId="3" type="noConversion"/>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00DA-9750-489D-BF01-7A0524411F8C}">
  <sheetPr>
    <tabColor rgb="FFFF0000"/>
  </sheetPr>
  <dimension ref="B2:N21"/>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4" width="8.85546875" customWidth="1"/>
    <col min="5" max="5" width="1.7109375" customWidth="1"/>
    <col min="6" max="8" width="11.42578125" customWidth="1"/>
    <col min="9" max="9" width="9.140625" customWidth="1"/>
    <col min="10" max="10" width="15.42578125" customWidth="1"/>
    <col min="11" max="11" width="28.28515625" customWidth="1"/>
  </cols>
  <sheetData>
    <row r="2" spans="2:14" x14ac:dyDescent="0.25">
      <c r="B2" s="7" t="s">
        <v>442</v>
      </c>
    </row>
    <row r="3" spans="2:14" x14ac:dyDescent="0.25">
      <c r="B3" s="102" t="s">
        <v>523</v>
      </c>
    </row>
    <row r="4" spans="2:14" x14ac:dyDescent="0.25">
      <c r="B4" s="102" t="s">
        <v>524</v>
      </c>
    </row>
    <row r="5" spans="2:14" x14ac:dyDescent="0.25">
      <c r="B5" s="102" t="s">
        <v>534</v>
      </c>
    </row>
    <row r="6" spans="2:14" x14ac:dyDescent="0.25">
      <c r="B6" t="s">
        <v>525</v>
      </c>
    </row>
    <row r="7" spans="2:14" x14ac:dyDescent="0.25">
      <c r="N7" s="7"/>
    </row>
    <row r="8" spans="2:14" x14ac:dyDescent="0.25">
      <c r="B8" s="1" t="s">
        <v>10</v>
      </c>
      <c r="C8" s="1" t="s">
        <v>8</v>
      </c>
      <c r="D8" s="1" t="s">
        <v>9</v>
      </c>
      <c r="F8" s="1" t="str" cm="1">
        <f t="array" ref="F8:H8">TRANSPOSE(_xlfn._xlws.SORT(_xlfn.UNIQUE(B9:B20)))</f>
        <v>Aspen</v>
      </c>
      <c r="G8" s="1" t="str">
        <v>Carlota</v>
      </c>
      <c r="H8" s="1" t="str">
        <v>Quad</v>
      </c>
      <c r="J8" s="7" t="str">
        <f>"Formula in "&amp;ADDRESS(ROW(F9),COLUMN(F9),4)&amp;":"</f>
        <v>Formula in F9:</v>
      </c>
    </row>
    <row r="9" spans="2:14" x14ac:dyDescent="0.25">
      <c r="B9" s="24" t="s">
        <v>11</v>
      </c>
      <c r="C9" s="180">
        <f t="shared" ref="C9:C19" ca="1" si="0">RANDBETWEEN("1/1/2021","1/3/2021")</f>
        <v>44198</v>
      </c>
      <c r="D9" s="96">
        <v>1170.05</v>
      </c>
      <c r="F9" cm="1">
        <f t="array" ref="F9:F13">_xlfn._xlws.FILTER($D$9:$D$20,$B$9:$B$20=F8)</f>
        <v>1260.44</v>
      </c>
      <c r="G9" cm="1">
        <f t="array" ref="G9:G11">_xlfn._xlws.FILTER($D$9:$D$20,$B$9:$B$20=G8)</f>
        <v>657.07</v>
      </c>
      <c r="H9" cm="1">
        <f t="array" ref="H9:H12">_xlfn._xlws.FILTER($D$9:$D$20,$B$9:$B$20=H8)</f>
        <v>1170.05</v>
      </c>
      <c r="J9" s="102" t="str">
        <f ca="1">IF(_xlfn.ISFORMULA(F9),_xlfn.FORMULATEXT(F9),"")</f>
        <v>=FILTER($D$9:$D$20,$B$9:$B$20=F8)</v>
      </c>
    </row>
    <row r="10" spans="2:14" x14ac:dyDescent="0.25">
      <c r="B10" s="24" t="s">
        <v>12</v>
      </c>
      <c r="C10" s="180">
        <f t="shared" ca="1" si="0"/>
        <v>44199</v>
      </c>
      <c r="D10" s="96">
        <v>657.07</v>
      </c>
      <c r="F10">
        <v>239.83</v>
      </c>
      <c r="G10">
        <v>406.4</v>
      </c>
      <c r="H10">
        <v>444.15</v>
      </c>
    </row>
    <row r="11" spans="2:14" x14ac:dyDescent="0.25">
      <c r="B11" s="24" t="s">
        <v>32</v>
      </c>
      <c r="C11" s="180">
        <f t="shared" ca="1" si="0"/>
        <v>44199</v>
      </c>
      <c r="D11" s="96">
        <v>1260.44</v>
      </c>
      <c r="F11">
        <v>1116.78</v>
      </c>
      <c r="G11">
        <v>1731.2</v>
      </c>
      <c r="H11">
        <v>589.23</v>
      </c>
      <c r="J11" s="7" t="s">
        <v>446</v>
      </c>
    </row>
    <row r="12" spans="2:14" x14ac:dyDescent="0.25">
      <c r="B12" s="24" t="s">
        <v>32</v>
      </c>
      <c r="C12" s="180">
        <f t="shared" ca="1" si="0"/>
        <v>44199</v>
      </c>
      <c r="D12" s="96">
        <v>239.83</v>
      </c>
      <c r="F12">
        <v>1583.2</v>
      </c>
      <c r="H12">
        <v>320.73</v>
      </c>
      <c r="J12" t="s">
        <v>526</v>
      </c>
    </row>
    <row r="13" spans="2:14" x14ac:dyDescent="0.25">
      <c r="B13" s="24" t="s">
        <v>32</v>
      </c>
      <c r="C13" s="180">
        <f t="shared" ca="1" si="0"/>
        <v>44197</v>
      </c>
      <c r="D13" s="96">
        <v>1116.78</v>
      </c>
      <c r="F13">
        <v>1547</v>
      </c>
      <c r="J13" s="102" t="s">
        <v>527</v>
      </c>
    </row>
    <row r="14" spans="2:14" x14ac:dyDescent="0.25">
      <c r="B14" s="24" t="s">
        <v>12</v>
      </c>
      <c r="C14" s="180">
        <f t="shared" ca="1" si="0"/>
        <v>44199</v>
      </c>
      <c r="D14" s="96">
        <v>406.4</v>
      </c>
      <c r="J14" t="s">
        <v>528</v>
      </c>
    </row>
    <row r="15" spans="2:14" x14ac:dyDescent="0.25">
      <c r="B15" s="24" t="s">
        <v>12</v>
      </c>
      <c r="C15" s="180">
        <f t="shared" ca="1" si="0"/>
        <v>44197</v>
      </c>
      <c r="D15" s="96">
        <v>1731.2</v>
      </c>
    </row>
    <row r="16" spans="2:14" x14ac:dyDescent="0.25">
      <c r="B16" s="24" t="s">
        <v>11</v>
      </c>
      <c r="C16" s="180">
        <f t="shared" ca="1" si="0"/>
        <v>44198</v>
      </c>
      <c r="D16" s="96">
        <v>444.15</v>
      </c>
      <c r="J16" s="7" t="s">
        <v>452</v>
      </c>
      <c r="L16" s="7" t="s">
        <v>455</v>
      </c>
    </row>
    <row r="17" spans="2:12" x14ac:dyDescent="0.25">
      <c r="B17" s="2" t="s">
        <v>11</v>
      </c>
      <c r="C17" s="180">
        <f t="shared" ca="1" si="0"/>
        <v>44199</v>
      </c>
      <c r="D17" s="96">
        <v>589.23</v>
      </c>
      <c r="J17" t="s">
        <v>529</v>
      </c>
      <c r="L17" t="s">
        <v>1</v>
      </c>
    </row>
    <row r="18" spans="2:12" x14ac:dyDescent="0.25">
      <c r="B18" s="2" t="s">
        <v>32</v>
      </c>
      <c r="C18" s="180">
        <f t="shared" ca="1" si="0"/>
        <v>44198</v>
      </c>
      <c r="D18" s="96">
        <v>1583.2</v>
      </c>
      <c r="J18" t="s">
        <v>530</v>
      </c>
      <c r="L18" t="s">
        <v>531</v>
      </c>
    </row>
    <row r="19" spans="2:12" x14ac:dyDescent="0.25">
      <c r="B19" s="2" t="s">
        <v>32</v>
      </c>
      <c r="C19" s="180">
        <f t="shared" ca="1" si="0"/>
        <v>44197</v>
      </c>
      <c r="D19" s="96">
        <v>1547</v>
      </c>
      <c r="L19" t="s">
        <v>520</v>
      </c>
    </row>
    <row r="20" spans="2:12" x14ac:dyDescent="0.25">
      <c r="B20" s="24" t="s">
        <v>11</v>
      </c>
      <c r="C20" s="180">
        <f ca="1">RANDBETWEEN("1/1/2021","1/3/2021")</f>
        <v>44199</v>
      </c>
      <c r="D20" s="96">
        <v>320.73</v>
      </c>
      <c r="L20" t="s">
        <v>532</v>
      </c>
    </row>
    <row r="21" spans="2:12" x14ac:dyDescent="0.25">
      <c r="L21" t="s">
        <v>533</v>
      </c>
    </row>
  </sheetData>
  <conditionalFormatting sqref="F9:H20">
    <cfRule type="expression" dxfId="0" priority="1">
      <formula>NOT(ISBLANK(F9))</formula>
    </cfRule>
  </conditionalFormatting>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CB5D5-83E3-4732-92AF-1C883B153372}">
  <sheetPr>
    <tabColor rgb="FF0000FF"/>
  </sheetPr>
  <dimension ref="B1:N20"/>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4" width="8.85546875" customWidth="1"/>
    <col min="5" max="5" width="1.7109375" customWidth="1"/>
    <col min="6" max="8" width="11.42578125" customWidth="1"/>
    <col min="9" max="9" width="9.140625" customWidth="1"/>
    <col min="10" max="10" width="15.42578125" customWidth="1"/>
    <col min="11" max="11" width="28.28515625" customWidth="1"/>
  </cols>
  <sheetData>
    <row r="1" spans="2:14" ht="5.25" customHeight="1" x14ac:dyDescent="0.25"/>
    <row r="2" spans="2:14" x14ac:dyDescent="0.25">
      <c r="B2" s="7" t="s">
        <v>442</v>
      </c>
    </row>
    <row r="3" spans="2:14" x14ac:dyDescent="0.25">
      <c r="B3" s="102" t="s">
        <v>539</v>
      </c>
    </row>
    <row r="4" spans="2:14" x14ac:dyDescent="0.25">
      <c r="C4" t="s">
        <v>540</v>
      </c>
    </row>
    <row r="5" spans="2:14" x14ac:dyDescent="0.25">
      <c r="B5" s="102" t="s">
        <v>541</v>
      </c>
    </row>
    <row r="6" spans="2:14" x14ac:dyDescent="0.25">
      <c r="C6" t="s">
        <v>542</v>
      </c>
    </row>
    <row r="7" spans="2:14" x14ac:dyDescent="0.25">
      <c r="N7" s="7"/>
    </row>
    <row r="8" spans="2:14" x14ac:dyDescent="0.25">
      <c r="B8" s="7" t="s">
        <v>538</v>
      </c>
      <c r="N8" s="7"/>
    </row>
    <row r="9" spans="2:14" x14ac:dyDescent="0.25">
      <c r="N9" s="7"/>
    </row>
    <row r="10" spans="2:14" x14ac:dyDescent="0.25">
      <c r="B10" s="22" t="s">
        <v>51</v>
      </c>
      <c r="C10" s="22" t="s">
        <v>53</v>
      </c>
      <c r="D10" s="22" t="s">
        <v>535</v>
      </c>
      <c r="F10" s="51" t="s">
        <v>536</v>
      </c>
      <c r="G10" s="2" t="s">
        <v>51</v>
      </c>
      <c r="J10" s="7" t="str">
        <f>"Formula in "&amp;ADDRESS(ROW(G11),COLUMN(G11),4)&amp;":"</f>
        <v>Formula in G11:</v>
      </c>
    </row>
    <row r="11" spans="2:14" x14ac:dyDescent="0.25">
      <c r="B11" s="2">
        <v>218.94</v>
      </c>
      <c r="C11" s="2">
        <v>149.15</v>
      </c>
      <c r="D11" s="2">
        <v>166.22</v>
      </c>
      <c r="F11" s="22" t="s">
        <v>537</v>
      </c>
      <c r="G11" s="23"/>
      <c r="J11" s="102"/>
    </row>
    <row r="12" spans="2:14" x14ac:dyDescent="0.25">
      <c r="B12" s="2">
        <v>164.34</v>
      </c>
      <c r="C12" s="2">
        <v>237.69</v>
      </c>
      <c r="D12" s="2">
        <v>183.67</v>
      </c>
    </row>
    <row r="13" spans="2:14" x14ac:dyDescent="0.25">
      <c r="B13" s="2">
        <v>167.54</v>
      </c>
      <c r="C13" s="2">
        <v>821.86</v>
      </c>
      <c r="D13" s="2">
        <v>320.77999999999997</v>
      </c>
      <c r="J13" s="7" t="s">
        <v>446</v>
      </c>
    </row>
    <row r="14" spans="2:14" x14ac:dyDescent="0.25">
      <c r="B14" s="2">
        <v>147.9</v>
      </c>
      <c r="C14" s="2">
        <v>305.3</v>
      </c>
      <c r="D14" s="2">
        <v>364.48</v>
      </c>
      <c r="J14" s="102"/>
    </row>
    <row r="15" spans="2:14" x14ac:dyDescent="0.25">
      <c r="B15" s="2">
        <v>352.12</v>
      </c>
      <c r="C15" s="2">
        <v>290.7</v>
      </c>
      <c r="D15" s="2">
        <v>378.52</v>
      </c>
    </row>
    <row r="16" spans="2:14" x14ac:dyDescent="0.25">
      <c r="B16" s="2">
        <v>131.94999999999999</v>
      </c>
      <c r="C16" s="2">
        <v>279.5</v>
      </c>
      <c r="D16" s="2">
        <v>164.85</v>
      </c>
      <c r="J16" s="102"/>
    </row>
    <row r="17" spans="2:12" x14ac:dyDescent="0.25">
      <c r="B17" s="2">
        <v>277.47000000000003</v>
      </c>
      <c r="C17" s="2">
        <v>663.94</v>
      </c>
      <c r="D17" s="2">
        <v>150.71</v>
      </c>
    </row>
    <row r="18" spans="2:12" x14ac:dyDescent="0.25">
      <c r="B18" s="2">
        <v>358.63</v>
      </c>
      <c r="C18" s="2">
        <v>362.4</v>
      </c>
      <c r="D18" s="2">
        <v>303.67</v>
      </c>
    </row>
    <row r="19" spans="2:12" x14ac:dyDescent="0.25">
      <c r="B19" s="2">
        <v>375.49</v>
      </c>
      <c r="C19" s="2">
        <v>307.7</v>
      </c>
      <c r="D19" s="2">
        <v>366.65</v>
      </c>
      <c r="J19" s="7" t="s">
        <v>452</v>
      </c>
      <c r="L19" s="7" t="s">
        <v>455</v>
      </c>
    </row>
    <row r="20" spans="2:12" x14ac:dyDescent="0.25">
      <c r="B20" s="2">
        <v>123.35</v>
      </c>
      <c r="C20" s="2">
        <v>399.76</v>
      </c>
      <c r="D20" s="2">
        <v>346.65</v>
      </c>
    </row>
  </sheetData>
  <phoneticPr fontId="3" type="noConversion"/>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73D2-5851-434D-9B1F-515EE2338E13}">
  <sheetPr>
    <tabColor rgb="FFFF0000"/>
  </sheetPr>
  <dimension ref="B1:N24"/>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4" width="8.85546875" customWidth="1"/>
    <col min="5" max="5" width="1.7109375" customWidth="1"/>
    <col min="6" max="8" width="11.42578125" customWidth="1"/>
    <col min="9" max="9" width="9.140625" customWidth="1"/>
    <col min="10" max="10" width="15.42578125" customWidth="1"/>
    <col min="11" max="11" width="28.28515625" customWidth="1"/>
  </cols>
  <sheetData>
    <row r="1" spans="2:14" ht="5.25" customHeight="1" x14ac:dyDescent="0.25"/>
    <row r="2" spans="2:14" x14ac:dyDescent="0.25">
      <c r="B2" s="7" t="s">
        <v>442</v>
      </c>
    </row>
    <row r="3" spans="2:14" x14ac:dyDescent="0.25">
      <c r="B3" s="102" t="s">
        <v>539</v>
      </c>
    </row>
    <row r="4" spans="2:14" x14ac:dyDescent="0.25">
      <c r="C4" t="s">
        <v>540</v>
      </c>
    </row>
    <row r="5" spans="2:14" x14ac:dyDescent="0.25">
      <c r="B5" s="102" t="s">
        <v>541</v>
      </c>
    </row>
    <row r="6" spans="2:14" x14ac:dyDescent="0.25">
      <c r="C6" t="s">
        <v>542</v>
      </c>
    </row>
    <row r="7" spans="2:14" x14ac:dyDescent="0.25">
      <c r="N7" s="7"/>
    </row>
    <row r="8" spans="2:14" x14ac:dyDescent="0.25">
      <c r="B8" s="7" t="s">
        <v>538</v>
      </c>
      <c r="N8" s="7"/>
    </row>
    <row r="9" spans="2:14" x14ac:dyDescent="0.25">
      <c r="N9" s="7"/>
    </row>
    <row r="10" spans="2:14" x14ac:dyDescent="0.25">
      <c r="B10" s="22" t="s">
        <v>51</v>
      </c>
      <c r="C10" s="22" t="s">
        <v>53</v>
      </c>
      <c r="D10" s="22" t="s">
        <v>535</v>
      </c>
      <c r="F10" s="51" t="s">
        <v>536</v>
      </c>
      <c r="G10" s="2" t="s">
        <v>51</v>
      </c>
      <c r="J10" s="7" t="str">
        <f>"Formula in "&amp;ADDRESS(ROW(G11),COLUMN(G11),4)&amp;":"</f>
        <v>Formula in G11:</v>
      </c>
    </row>
    <row r="11" spans="2:14" x14ac:dyDescent="0.25">
      <c r="B11" s="2">
        <v>218.94</v>
      </c>
      <c r="C11" s="2">
        <v>149.15</v>
      </c>
      <c r="D11" s="2">
        <v>166.22</v>
      </c>
      <c r="F11" s="22" t="s">
        <v>537</v>
      </c>
      <c r="G11" s="23">
        <f>SUM(_xlfn.XLOOKUP(G10,B10:D10,B11:D20))</f>
        <v>2317.73</v>
      </c>
      <c r="J11" s="102" t="str">
        <f ca="1">IF(_xlfn.ISFORMULA(G11),_xlfn.FORMULATEXT(G11),"")</f>
        <v>=SUM(XLOOKUP(G10,B10:D10,B11:D20))</v>
      </c>
    </row>
    <row r="12" spans="2:14" x14ac:dyDescent="0.25">
      <c r="B12" s="2">
        <v>164.34</v>
      </c>
      <c r="C12" s="2">
        <v>237.69</v>
      </c>
      <c r="D12" s="2">
        <v>183.67</v>
      </c>
    </row>
    <row r="13" spans="2:14" x14ac:dyDescent="0.25">
      <c r="B13" s="2">
        <v>167.54</v>
      </c>
      <c r="C13" s="2">
        <v>821.86</v>
      </c>
      <c r="D13" s="2">
        <v>320.77999999999997</v>
      </c>
      <c r="J13" s="7" t="s">
        <v>446</v>
      </c>
    </row>
    <row r="14" spans="2:14" x14ac:dyDescent="0.25">
      <c r="B14" s="2">
        <v>147.9</v>
      </c>
      <c r="C14" s="2">
        <v>305.3</v>
      </c>
      <c r="D14" s="2">
        <v>364.48</v>
      </c>
      <c r="J14" s="102" t="s">
        <v>539</v>
      </c>
    </row>
    <row r="15" spans="2:14" x14ac:dyDescent="0.25">
      <c r="B15" s="2">
        <v>352.12</v>
      </c>
      <c r="C15" s="2">
        <v>290.7</v>
      </c>
      <c r="D15" s="2">
        <v>378.52</v>
      </c>
      <c r="J15" t="s">
        <v>540</v>
      </c>
    </row>
    <row r="16" spans="2:14" x14ac:dyDescent="0.25">
      <c r="B16" s="2">
        <v>131.94999999999999</v>
      </c>
      <c r="C16" s="2">
        <v>279.5</v>
      </c>
      <c r="D16" s="2">
        <v>164.85</v>
      </c>
      <c r="J16" s="102" t="s">
        <v>541</v>
      </c>
    </row>
    <row r="17" spans="2:12" x14ac:dyDescent="0.25">
      <c r="B17" s="2">
        <v>277.47000000000003</v>
      </c>
      <c r="C17" s="2">
        <v>663.94</v>
      </c>
      <c r="D17" s="2">
        <v>150.71</v>
      </c>
      <c r="J17" t="s">
        <v>542</v>
      </c>
    </row>
    <row r="18" spans="2:12" x14ac:dyDescent="0.25">
      <c r="B18" s="2">
        <v>358.63</v>
      </c>
      <c r="C18" s="2">
        <v>362.4</v>
      </c>
      <c r="D18" s="2">
        <v>303.67</v>
      </c>
    </row>
    <row r="19" spans="2:12" x14ac:dyDescent="0.25">
      <c r="B19" s="2">
        <v>375.49</v>
      </c>
      <c r="C19" s="2">
        <v>307.7</v>
      </c>
      <c r="D19" s="2">
        <v>366.65</v>
      </c>
      <c r="J19" s="7" t="s">
        <v>452</v>
      </c>
      <c r="L19" s="7" t="s">
        <v>455</v>
      </c>
    </row>
    <row r="20" spans="2:12" x14ac:dyDescent="0.25">
      <c r="B20" s="2">
        <v>123.35</v>
      </c>
      <c r="C20" s="2">
        <v>399.76</v>
      </c>
      <c r="D20" s="2">
        <v>346.65</v>
      </c>
      <c r="J20" t="s">
        <v>468</v>
      </c>
      <c r="L20" t="s">
        <v>1</v>
      </c>
    </row>
    <row r="21" spans="2:12" x14ac:dyDescent="0.25">
      <c r="J21" t="s">
        <v>543</v>
      </c>
      <c r="L21" t="s">
        <v>544</v>
      </c>
    </row>
    <row r="22" spans="2:12" x14ac:dyDescent="0.25">
      <c r="J22" t="s">
        <v>454</v>
      </c>
      <c r="L22" t="s">
        <v>5</v>
      </c>
    </row>
    <row r="23" spans="2:12" x14ac:dyDescent="0.25">
      <c r="L23" t="s">
        <v>7</v>
      </c>
    </row>
    <row r="24" spans="2:12" x14ac:dyDescent="0.25">
      <c r="L24" t="s">
        <v>545</v>
      </c>
    </row>
  </sheetData>
  <dataValidations count="1">
    <dataValidation type="list" allowBlank="1" showInputMessage="1" showErrorMessage="1" sqref="G10" xr:uid="{4C941054-7523-412D-9AF2-7A7A4675EFF8}">
      <formula1>$B$10:$D$10</formula1>
    </dataValidation>
  </dataValidations>
  <pageMargins left="0.7" right="0.7" top="0.75" bottom="0.75" header="0.3" footer="0.3"/>
  <pageSetup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2A586-2432-4E44-97B1-9BE0CC83C205}">
  <sheetPr>
    <tabColor rgb="FF0000FF"/>
  </sheetPr>
  <dimension ref="B1:M40"/>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5" width="2.7109375" customWidth="1"/>
    <col min="6" max="8" width="11.42578125" customWidth="1"/>
    <col min="9" max="9" width="15.42578125" customWidth="1"/>
    <col min="10" max="10" width="28.28515625" customWidth="1"/>
  </cols>
  <sheetData>
    <row r="1" spans="2:13" ht="5.25" customHeight="1" x14ac:dyDescent="0.25"/>
    <row r="2" spans="2:13" x14ac:dyDescent="0.25">
      <c r="B2" s="7" t="s">
        <v>442</v>
      </c>
      <c r="M2" s="7" t="s">
        <v>548</v>
      </c>
    </row>
    <row r="3" spans="2:13" x14ac:dyDescent="0.25">
      <c r="B3" s="102" t="s">
        <v>539</v>
      </c>
      <c r="M3" t="str" cm="1">
        <f t="array" ref="M3:M5">_xlfn.UNIQUE(B11:B40)</f>
        <v>Sioux</v>
      </c>
    </row>
    <row r="4" spans="2:13" x14ac:dyDescent="0.25">
      <c r="C4" t="s">
        <v>549</v>
      </c>
      <c r="M4" t="str">
        <v>Chantel</v>
      </c>
    </row>
    <row r="5" spans="2:13" x14ac:dyDescent="0.25">
      <c r="B5" s="102" t="s">
        <v>541</v>
      </c>
      <c r="M5" t="str">
        <v>Miki</v>
      </c>
    </row>
    <row r="6" spans="2:13" x14ac:dyDescent="0.25">
      <c r="C6" t="s">
        <v>542</v>
      </c>
    </row>
    <row r="7" spans="2:13" x14ac:dyDescent="0.25">
      <c r="M7" s="7"/>
    </row>
    <row r="8" spans="2:13" x14ac:dyDescent="0.25">
      <c r="B8" s="7" t="s">
        <v>547</v>
      </c>
      <c r="M8" s="7"/>
    </row>
    <row r="9" spans="2:13" x14ac:dyDescent="0.25">
      <c r="M9" s="7"/>
    </row>
    <row r="10" spans="2:13" x14ac:dyDescent="0.25">
      <c r="B10" s="22" t="s">
        <v>546</v>
      </c>
      <c r="C10" s="22" t="s">
        <v>9</v>
      </c>
      <c r="F10" s="51" t="s">
        <v>536</v>
      </c>
      <c r="G10" s="2" t="s">
        <v>51</v>
      </c>
      <c r="I10" s="7" t="str">
        <f>"Formula in "&amp;ADDRESS(ROW(G11),COLUMN(G11),4)&amp;":"</f>
        <v>Formula in G11:</v>
      </c>
    </row>
    <row r="11" spans="2:13" x14ac:dyDescent="0.25">
      <c r="B11" s="2" t="s">
        <v>51</v>
      </c>
      <c r="C11" s="2">
        <v>218.94</v>
      </c>
      <c r="F11" s="22" t="s">
        <v>537</v>
      </c>
      <c r="G11" s="23"/>
      <c r="I11" s="102"/>
    </row>
    <row r="12" spans="2:13" x14ac:dyDescent="0.25">
      <c r="B12" s="2" t="s">
        <v>51</v>
      </c>
      <c r="C12" s="2">
        <v>164.34</v>
      </c>
    </row>
    <row r="13" spans="2:13" x14ac:dyDescent="0.25">
      <c r="B13" s="2" t="s">
        <v>51</v>
      </c>
      <c r="C13" s="2">
        <v>167.54</v>
      </c>
      <c r="I13" s="7" t="s">
        <v>446</v>
      </c>
    </row>
    <row r="14" spans="2:13" x14ac:dyDescent="0.25">
      <c r="B14" s="2" t="s">
        <v>51</v>
      </c>
      <c r="C14" s="2">
        <v>147.9</v>
      </c>
      <c r="I14" s="102"/>
    </row>
    <row r="15" spans="2:13" x14ac:dyDescent="0.25">
      <c r="B15" s="2" t="s">
        <v>51</v>
      </c>
      <c r="C15" s="2">
        <v>352.12</v>
      </c>
    </row>
    <row r="16" spans="2:13" x14ac:dyDescent="0.25">
      <c r="B16" s="2" t="s">
        <v>51</v>
      </c>
      <c r="C16" s="2">
        <v>131.94999999999999</v>
      </c>
      <c r="I16" s="102"/>
    </row>
    <row r="17" spans="2:11" x14ac:dyDescent="0.25">
      <c r="B17" s="2" t="s">
        <v>51</v>
      </c>
      <c r="C17" s="2">
        <v>277.47000000000003</v>
      </c>
      <c r="I17" s="7" t="s">
        <v>452</v>
      </c>
      <c r="K17" s="7" t="s">
        <v>455</v>
      </c>
    </row>
    <row r="18" spans="2:11" x14ac:dyDescent="0.25">
      <c r="B18" s="2" t="s">
        <v>51</v>
      </c>
      <c r="C18" s="2">
        <v>358.63</v>
      </c>
      <c r="I18" s="102"/>
    </row>
    <row r="19" spans="2:11" x14ac:dyDescent="0.25">
      <c r="B19" s="2" t="s">
        <v>51</v>
      </c>
      <c r="C19" s="2">
        <v>375.49</v>
      </c>
    </row>
    <row r="20" spans="2:11" x14ac:dyDescent="0.25">
      <c r="B20" s="2" t="s">
        <v>51</v>
      </c>
      <c r="C20" s="2">
        <v>123.35</v>
      </c>
    </row>
    <row r="21" spans="2:11" x14ac:dyDescent="0.25">
      <c r="B21" s="2" t="s">
        <v>53</v>
      </c>
      <c r="C21" s="2">
        <v>149.15</v>
      </c>
    </row>
    <row r="22" spans="2:11" x14ac:dyDescent="0.25">
      <c r="B22" s="2" t="s">
        <v>53</v>
      </c>
      <c r="C22" s="2">
        <v>237.69</v>
      </c>
    </row>
    <row r="23" spans="2:11" x14ac:dyDescent="0.25">
      <c r="B23" s="2" t="s">
        <v>53</v>
      </c>
      <c r="C23" s="2">
        <v>821.86</v>
      </c>
    </row>
    <row r="24" spans="2:11" x14ac:dyDescent="0.25">
      <c r="B24" s="2" t="s">
        <v>53</v>
      </c>
      <c r="C24" s="2">
        <v>305.3</v>
      </c>
    </row>
    <row r="25" spans="2:11" x14ac:dyDescent="0.25">
      <c r="B25" s="2" t="s">
        <v>53</v>
      </c>
      <c r="C25" s="2">
        <v>290.7</v>
      </c>
    </row>
    <row r="26" spans="2:11" x14ac:dyDescent="0.25">
      <c r="B26" s="2" t="s">
        <v>53</v>
      </c>
      <c r="C26" s="2">
        <v>279.5</v>
      </c>
    </row>
    <row r="27" spans="2:11" x14ac:dyDescent="0.25">
      <c r="B27" s="2" t="s">
        <v>53</v>
      </c>
      <c r="C27" s="2">
        <v>663.94</v>
      </c>
    </row>
    <row r="28" spans="2:11" x14ac:dyDescent="0.25">
      <c r="B28" s="2" t="s">
        <v>53</v>
      </c>
      <c r="C28" s="2">
        <v>362.4</v>
      </c>
    </row>
    <row r="29" spans="2:11" x14ac:dyDescent="0.25">
      <c r="B29" s="2" t="s">
        <v>53</v>
      </c>
      <c r="C29" s="2">
        <v>307.7</v>
      </c>
    </row>
    <row r="30" spans="2:11" x14ac:dyDescent="0.25">
      <c r="B30" s="2" t="s">
        <v>53</v>
      </c>
      <c r="C30" s="2">
        <v>399.76</v>
      </c>
    </row>
    <row r="31" spans="2:11" x14ac:dyDescent="0.25">
      <c r="B31" s="2" t="s">
        <v>535</v>
      </c>
      <c r="C31" s="2">
        <v>166.22</v>
      </c>
    </row>
    <row r="32" spans="2:11" x14ac:dyDescent="0.25">
      <c r="B32" s="2" t="s">
        <v>535</v>
      </c>
      <c r="C32" s="2">
        <v>183.67</v>
      </c>
    </row>
    <row r="33" spans="2:3" x14ac:dyDescent="0.25">
      <c r="B33" s="2" t="s">
        <v>535</v>
      </c>
      <c r="C33" s="2">
        <v>320.77999999999997</v>
      </c>
    </row>
    <row r="34" spans="2:3" x14ac:dyDescent="0.25">
      <c r="B34" s="2" t="s">
        <v>535</v>
      </c>
      <c r="C34" s="2">
        <v>364.48</v>
      </c>
    </row>
    <row r="35" spans="2:3" x14ac:dyDescent="0.25">
      <c r="B35" s="2" t="s">
        <v>535</v>
      </c>
      <c r="C35" s="2">
        <v>378.52</v>
      </c>
    </row>
    <row r="36" spans="2:3" x14ac:dyDescent="0.25">
      <c r="B36" s="2" t="s">
        <v>535</v>
      </c>
      <c r="C36" s="2">
        <v>164.85</v>
      </c>
    </row>
    <row r="37" spans="2:3" x14ac:dyDescent="0.25">
      <c r="B37" s="2" t="s">
        <v>535</v>
      </c>
      <c r="C37" s="2">
        <v>150.71</v>
      </c>
    </row>
    <row r="38" spans="2:3" x14ac:dyDescent="0.25">
      <c r="B38" s="2" t="s">
        <v>535</v>
      </c>
      <c r="C38" s="2">
        <v>303.67</v>
      </c>
    </row>
    <row r="39" spans="2:3" x14ac:dyDescent="0.25">
      <c r="B39" s="2" t="s">
        <v>535</v>
      </c>
      <c r="C39" s="2">
        <v>366.65</v>
      </c>
    </row>
    <row r="40" spans="2:3" x14ac:dyDescent="0.25">
      <c r="B40" s="2" t="s">
        <v>535</v>
      </c>
      <c r="C40" s="2">
        <v>346.65</v>
      </c>
    </row>
  </sheetData>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A18A-1B12-494C-95FD-20AD227E9C0E}">
  <sheetPr>
    <tabColor rgb="FFFF0000"/>
  </sheetPr>
  <dimension ref="B1:M40"/>
  <sheetViews>
    <sheetView zoomScale="130" zoomScaleNormal="130" workbookViewId="0"/>
  </sheetViews>
  <sheetFormatPr defaultColWidth="8.85546875" defaultRowHeight="15" x14ac:dyDescent="0.25"/>
  <cols>
    <col min="1" max="1" width="1.7109375" customWidth="1"/>
    <col min="2" max="2" width="15" customWidth="1"/>
    <col min="3" max="3" width="10.42578125" customWidth="1"/>
    <col min="4" max="5" width="2.7109375" customWidth="1"/>
    <col min="6" max="8" width="11.42578125" customWidth="1"/>
    <col min="9" max="9" width="15.42578125" customWidth="1"/>
    <col min="10" max="10" width="28.28515625" customWidth="1"/>
  </cols>
  <sheetData>
    <row r="1" spans="2:13" ht="5.25" customHeight="1" x14ac:dyDescent="0.25"/>
    <row r="2" spans="2:13" x14ac:dyDescent="0.25">
      <c r="B2" s="7" t="s">
        <v>442</v>
      </c>
      <c r="M2" s="7" t="s">
        <v>548</v>
      </c>
    </row>
    <row r="3" spans="2:13" x14ac:dyDescent="0.25">
      <c r="B3" s="102" t="s">
        <v>539</v>
      </c>
      <c r="M3" t="str" cm="1">
        <f t="array" ref="M3:M5">_xlfn.UNIQUE(B11:B40)</f>
        <v>Sioux</v>
      </c>
    </row>
    <row r="4" spans="2:13" x14ac:dyDescent="0.25">
      <c r="C4" t="s">
        <v>549</v>
      </c>
      <c r="M4" t="str">
        <v>Chantel</v>
      </c>
    </row>
    <row r="5" spans="2:13" x14ac:dyDescent="0.25">
      <c r="B5" s="102" t="s">
        <v>541</v>
      </c>
      <c r="M5" t="str">
        <v>Miki</v>
      </c>
    </row>
    <row r="6" spans="2:13" x14ac:dyDescent="0.25">
      <c r="C6" t="s">
        <v>542</v>
      </c>
    </row>
    <row r="7" spans="2:13" x14ac:dyDescent="0.25">
      <c r="M7" s="7"/>
    </row>
    <row r="8" spans="2:13" x14ac:dyDescent="0.25">
      <c r="B8" s="7" t="s">
        <v>547</v>
      </c>
      <c r="M8" s="7"/>
    </row>
    <row r="9" spans="2:13" x14ac:dyDescent="0.25">
      <c r="M9" s="7"/>
    </row>
    <row r="10" spans="2:13" x14ac:dyDescent="0.25">
      <c r="B10" s="22" t="s">
        <v>546</v>
      </c>
      <c r="C10" s="22" t="s">
        <v>9</v>
      </c>
      <c r="F10" s="51" t="s">
        <v>536</v>
      </c>
      <c r="G10" s="2" t="s">
        <v>51</v>
      </c>
      <c r="I10" s="7" t="str">
        <f>"Formula in "&amp;ADDRESS(ROW(G11),COLUMN(G11),4)&amp;":"</f>
        <v>Formula in G11:</v>
      </c>
    </row>
    <row r="11" spans="2:13" x14ac:dyDescent="0.25">
      <c r="B11" s="2" t="s">
        <v>51</v>
      </c>
      <c r="C11" s="2">
        <v>218.94</v>
      </c>
      <c r="F11" s="22" t="s">
        <v>537</v>
      </c>
      <c r="G11" s="23">
        <f>SUMIFS(C11:C40,B11:B40,G10)</f>
        <v>2317.73</v>
      </c>
      <c r="I11" s="102" t="str">
        <f ca="1">IF(_xlfn.ISFORMULA(G11),_xlfn.FORMULATEXT(G11),"")</f>
        <v>=SUMIFS(C11:C40,B11:B40,G10)</v>
      </c>
    </row>
    <row r="12" spans="2:13" x14ac:dyDescent="0.25">
      <c r="B12" s="2" t="s">
        <v>51</v>
      </c>
      <c r="C12" s="2">
        <v>164.34</v>
      </c>
    </row>
    <row r="13" spans="2:13" x14ac:dyDescent="0.25">
      <c r="B13" s="2" t="s">
        <v>51</v>
      </c>
      <c r="C13" s="2">
        <v>167.54</v>
      </c>
      <c r="I13" s="7" t="s">
        <v>446</v>
      </c>
    </row>
    <row r="14" spans="2:13" x14ac:dyDescent="0.25">
      <c r="B14" s="2" t="s">
        <v>51</v>
      </c>
      <c r="C14" s="2">
        <v>147.9</v>
      </c>
      <c r="I14" s="102" t="s">
        <v>550</v>
      </c>
    </row>
    <row r="15" spans="2:13" x14ac:dyDescent="0.25">
      <c r="B15" s="2" t="s">
        <v>51</v>
      </c>
      <c r="C15" s="2">
        <v>352.12</v>
      </c>
      <c r="I15" t="s">
        <v>551</v>
      </c>
    </row>
    <row r="16" spans="2:13" x14ac:dyDescent="0.25">
      <c r="B16" s="2" t="s">
        <v>51</v>
      </c>
      <c r="C16" s="2">
        <v>131.94999999999999</v>
      </c>
      <c r="I16" s="102"/>
    </row>
    <row r="17" spans="2:11" x14ac:dyDescent="0.25">
      <c r="B17" s="2" t="s">
        <v>51</v>
      </c>
      <c r="C17" s="2">
        <v>277.47000000000003</v>
      </c>
      <c r="I17" s="7" t="s">
        <v>452</v>
      </c>
      <c r="K17" s="7" t="s">
        <v>455</v>
      </c>
    </row>
    <row r="18" spans="2:11" x14ac:dyDescent="0.25">
      <c r="B18" s="2" t="s">
        <v>51</v>
      </c>
      <c r="C18" s="2">
        <v>358.63</v>
      </c>
      <c r="I18" s="102" t="s">
        <v>552</v>
      </c>
      <c r="K18" t="s">
        <v>1</v>
      </c>
    </row>
    <row r="19" spans="2:11" x14ac:dyDescent="0.25">
      <c r="B19" s="2" t="s">
        <v>51</v>
      </c>
      <c r="C19" s="2">
        <v>375.49</v>
      </c>
      <c r="I19" t="s">
        <v>553</v>
      </c>
      <c r="K19" t="s">
        <v>554</v>
      </c>
    </row>
    <row r="20" spans="2:11" x14ac:dyDescent="0.25">
      <c r="B20" s="2" t="s">
        <v>51</v>
      </c>
      <c r="C20" s="2">
        <v>123.35</v>
      </c>
      <c r="I20" t="s">
        <v>454</v>
      </c>
      <c r="K20" t="s">
        <v>5</v>
      </c>
    </row>
    <row r="21" spans="2:11" x14ac:dyDescent="0.25">
      <c r="B21" s="2" t="s">
        <v>53</v>
      </c>
      <c r="C21" s="2">
        <v>149.15</v>
      </c>
      <c r="K21" t="s">
        <v>7</v>
      </c>
    </row>
    <row r="22" spans="2:11" x14ac:dyDescent="0.25">
      <c r="B22" s="2" t="s">
        <v>53</v>
      </c>
      <c r="C22" s="2">
        <v>237.69</v>
      </c>
    </row>
    <row r="23" spans="2:11" x14ac:dyDescent="0.25">
      <c r="B23" s="2" t="s">
        <v>53</v>
      </c>
      <c r="C23" s="2">
        <v>821.86</v>
      </c>
    </row>
    <row r="24" spans="2:11" x14ac:dyDescent="0.25">
      <c r="B24" s="2" t="s">
        <v>53</v>
      </c>
      <c r="C24" s="2">
        <v>305.3</v>
      </c>
    </row>
    <row r="25" spans="2:11" x14ac:dyDescent="0.25">
      <c r="B25" s="2" t="s">
        <v>53</v>
      </c>
      <c r="C25" s="2">
        <v>290.7</v>
      </c>
    </row>
    <row r="26" spans="2:11" x14ac:dyDescent="0.25">
      <c r="B26" s="2" t="s">
        <v>53</v>
      </c>
      <c r="C26" s="2">
        <v>279.5</v>
      </c>
    </row>
    <row r="27" spans="2:11" x14ac:dyDescent="0.25">
      <c r="B27" s="2" t="s">
        <v>53</v>
      </c>
      <c r="C27" s="2">
        <v>663.94</v>
      </c>
    </row>
    <row r="28" spans="2:11" x14ac:dyDescent="0.25">
      <c r="B28" s="2" t="s">
        <v>53</v>
      </c>
      <c r="C28" s="2">
        <v>362.4</v>
      </c>
    </row>
    <row r="29" spans="2:11" x14ac:dyDescent="0.25">
      <c r="B29" s="2" t="s">
        <v>53</v>
      </c>
      <c r="C29" s="2">
        <v>307.7</v>
      </c>
    </row>
    <row r="30" spans="2:11" x14ac:dyDescent="0.25">
      <c r="B30" s="2" t="s">
        <v>53</v>
      </c>
      <c r="C30" s="2">
        <v>399.76</v>
      </c>
    </row>
    <row r="31" spans="2:11" x14ac:dyDescent="0.25">
      <c r="B31" s="2" t="s">
        <v>535</v>
      </c>
      <c r="C31" s="2">
        <v>166.22</v>
      </c>
    </row>
    <row r="32" spans="2:11" x14ac:dyDescent="0.25">
      <c r="B32" s="2" t="s">
        <v>535</v>
      </c>
      <c r="C32" s="2">
        <v>183.67</v>
      </c>
    </row>
    <row r="33" spans="2:3" x14ac:dyDescent="0.25">
      <c r="B33" s="2" t="s">
        <v>535</v>
      </c>
      <c r="C33" s="2">
        <v>320.77999999999997</v>
      </c>
    </row>
    <row r="34" spans="2:3" x14ac:dyDescent="0.25">
      <c r="B34" s="2" t="s">
        <v>535</v>
      </c>
      <c r="C34" s="2">
        <v>364.48</v>
      </c>
    </row>
    <row r="35" spans="2:3" x14ac:dyDescent="0.25">
      <c r="B35" s="2" t="s">
        <v>535</v>
      </c>
      <c r="C35" s="2">
        <v>378.52</v>
      </c>
    </row>
    <row r="36" spans="2:3" x14ac:dyDescent="0.25">
      <c r="B36" s="2" t="s">
        <v>535</v>
      </c>
      <c r="C36" s="2">
        <v>164.85</v>
      </c>
    </row>
    <row r="37" spans="2:3" x14ac:dyDescent="0.25">
      <c r="B37" s="2" t="s">
        <v>535</v>
      </c>
      <c r="C37" s="2">
        <v>150.71</v>
      </c>
    </row>
    <row r="38" spans="2:3" x14ac:dyDescent="0.25">
      <c r="B38" s="2" t="s">
        <v>535</v>
      </c>
      <c r="C38" s="2">
        <v>303.67</v>
      </c>
    </row>
    <row r="39" spans="2:3" x14ac:dyDescent="0.25">
      <c r="B39" s="2" t="s">
        <v>535</v>
      </c>
      <c r="C39" s="2">
        <v>366.65</v>
      </c>
    </row>
    <row r="40" spans="2:3" x14ac:dyDescent="0.25">
      <c r="B40" s="2" t="s">
        <v>535</v>
      </c>
      <c r="C40" s="2">
        <v>346.65</v>
      </c>
    </row>
  </sheetData>
  <dataValidations count="1">
    <dataValidation type="list" allowBlank="1" showInputMessage="1" showErrorMessage="1" sqref="G10" xr:uid="{ED30EEBC-22D6-468E-BCDB-3AD83686B922}">
      <formula1>$M$3:$M$5</formula1>
    </dataValidation>
  </dataValidations>
  <pageMargins left="0.7" right="0.7" top="0.75" bottom="0.75" header="0.3" footer="0.3"/>
  <pageSetup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6E1E9-A25E-419D-975C-9615F350C668}">
  <sheetPr>
    <tabColor rgb="FF0000FF"/>
  </sheetPr>
  <dimension ref="B2:S47"/>
  <sheetViews>
    <sheetView zoomScale="145" zoomScaleNormal="145" workbookViewId="0"/>
  </sheetViews>
  <sheetFormatPr defaultColWidth="8.85546875" defaultRowHeight="15" x14ac:dyDescent="0.25"/>
  <cols>
    <col min="1" max="1" width="3.42578125" customWidth="1"/>
  </cols>
  <sheetData>
    <row r="2" spans="2:19" ht="15.75" thickBot="1" x14ac:dyDescent="0.3">
      <c r="B2" s="152" t="s">
        <v>594</v>
      </c>
    </row>
    <row r="3" spans="2:19" ht="126" customHeight="1" thickBot="1" x14ac:dyDescent="0.3">
      <c r="B3" s="197"/>
      <c r="C3" s="198"/>
      <c r="D3" s="198"/>
      <c r="E3" s="198"/>
      <c r="F3" s="198"/>
      <c r="G3" s="198"/>
      <c r="H3" s="198"/>
      <c r="I3" s="198"/>
      <c r="J3" s="198"/>
      <c r="K3" s="198"/>
      <c r="L3" s="198"/>
      <c r="M3" s="198"/>
      <c r="N3" s="198"/>
      <c r="O3" s="198"/>
      <c r="P3" s="198"/>
      <c r="Q3" s="198"/>
      <c r="R3" s="198"/>
      <c r="S3" s="199"/>
    </row>
    <row r="4" spans="2:19" ht="15.75" thickBot="1" x14ac:dyDescent="0.3">
      <c r="B4" s="152" t="s">
        <v>595</v>
      </c>
    </row>
    <row r="5" spans="2:19" ht="35.25" customHeight="1" thickBot="1" x14ac:dyDescent="0.3">
      <c r="B5" s="197"/>
      <c r="C5" s="198"/>
      <c r="D5" s="198"/>
      <c r="E5" s="198"/>
      <c r="F5" s="198"/>
      <c r="G5" s="198"/>
      <c r="H5" s="198"/>
      <c r="I5" s="198"/>
      <c r="J5" s="198"/>
      <c r="K5" s="198"/>
      <c r="L5" s="198"/>
      <c r="M5" s="198"/>
      <c r="N5" s="198"/>
      <c r="O5" s="198"/>
      <c r="P5" s="198"/>
      <c r="Q5" s="198"/>
      <c r="R5" s="198"/>
      <c r="S5" s="199"/>
    </row>
    <row r="6" spans="2:19" ht="15.75" thickBot="1" x14ac:dyDescent="0.3">
      <c r="B6" s="152" t="s">
        <v>555</v>
      </c>
    </row>
    <row r="7" spans="2:19" ht="35.25" customHeight="1" thickBot="1" x14ac:dyDescent="0.3">
      <c r="B7" s="197"/>
      <c r="C7" s="198"/>
      <c r="D7" s="198"/>
      <c r="E7" s="198"/>
      <c r="F7" s="198"/>
      <c r="G7" s="198"/>
      <c r="H7" s="198"/>
      <c r="I7" s="198"/>
      <c r="J7" s="198"/>
      <c r="K7" s="198"/>
      <c r="L7" s="198"/>
      <c r="M7" s="198"/>
      <c r="N7" s="198"/>
      <c r="O7" s="198"/>
      <c r="P7" s="198"/>
      <c r="Q7" s="198"/>
      <c r="R7" s="198"/>
      <c r="S7" s="199"/>
    </row>
    <row r="8" spans="2:19" ht="15.75" thickBot="1" x14ac:dyDescent="0.3">
      <c r="B8" s="152" t="s">
        <v>556</v>
      </c>
    </row>
    <row r="9" spans="2:19" ht="35.25" customHeight="1" thickBot="1" x14ac:dyDescent="0.3">
      <c r="B9" s="197"/>
      <c r="C9" s="198"/>
      <c r="D9" s="198"/>
      <c r="E9" s="198"/>
      <c r="F9" s="198"/>
      <c r="G9" s="198"/>
      <c r="H9" s="198"/>
      <c r="I9" s="198"/>
      <c r="J9" s="198"/>
      <c r="K9" s="198"/>
      <c r="L9" s="198"/>
      <c r="M9" s="198"/>
      <c r="N9" s="198"/>
      <c r="O9" s="198"/>
      <c r="P9" s="198"/>
      <c r="Q9" s="198"/>
      <c r="R9" s="198"/>
      <c r="S9" s="199"/>
    </row>
    <row r="38" spans="2:6" x14ac:dyDescent="0.25">
      <c r="B38" t="s">
        <v>557</v>
      </c>
      <c r="C38" t="s">
        <v>564</v>
      </c>
      <c r="F38" t="str" cm="1">
        <f t="array" ref="F38:F45">B38:B45&amp;", example: "&amp;C38:C45</f>
        <v>Number Formulas, example: (End Time-Start Time)*24</v>
      </c>
    </row>
    <row r="39" spans="2:6" x14ac:dyDescent="0.25">
      <c r="B39" t="s">
        <v>558</v>
      </c>
      <c r="C39" t="s">
        <v>565</v>
      </c>
      <c r="F39" t="str">
        <v>Text Formulas, example: "Item #"&amp;C2</v>
      </c>
    </row>
    <row r="40" spans="2:6" x14ac:dyDescent="0.25">
      <c r="B40" t="s">
        <v>559</v>
      </c>
      <c r="C40" t="s">
        <v>566</v>
      </c>
      <c r="F40" t="str">
        <v>Logical Formulas, example:  AND(B2&gt;=SalesHurdle,C2="No")</v>
      </c>
    </row>
    <row r="41" spans="2:6" x14ac:dyDescent="0.25">
      <c r="B41" t="s">
        <v>553</v>
      </c>
      <c r="C41" t="s">
        <v>564</v>
      </c>
      <c r="F41" t="str">
        <v>Single Input-Output Formulas, example: (End Time-Start Time)*24</v>
      </c>
    </row>
    <row r="42" spans="2:6" x14ac:dyDescent="0.25">
      <c r="B42" t="s">
        <v>560</v>
      </c>
      <c r="C42" t="s">
        <v>567</v>
      </c>
      <c r="F42" t="str">
        <v>Scalar Array Formulas, example: SUM(LARGE((C7:C13,G7:G13),{1,2,3}))</v>
      </c>
    </row>
    <row r="43" spans="2:6" x14ac:dyDescent="0.25">
      <c r="B43" t="s">
        <v>561</v>
      </c>
      <c r="C43" t="s">
        <v>568</v>
      </c>
      <c r="F43" t="str">
        <v>Spilled Dynamic Array Formulas, example: FILTER($D$9:$D$20,$B$9:$B$20=F8)</v>
      </c>
    </row>
    <row r="44" spans="2:6" x14ac:dyDescent="0.25">
      <c r="B44" t="s">
        <v>562</v>
      </c>
      <c r="C44" t="s">
        <v>569</v>
      </c>
      <c r="F44" t="str">
        <v>Aggregate Formulas, example: SUM(A2:A10)</v>
      </c>
    </row>
    <row r="45" spans="2:6" x14ac:dyDescent="0.25">
      <c r="B45" t="s">
        <v>563</v>
      </c>
      <c r="C45" t="s">
        <v>570</v>
      </c>
      <c r="F45" t="str">
        <v>Lookup formulas, example: [@Stock].[Ticker symbol]</v>
      </c>
    </row>
    <row r="47" spans="2:6" x14ac:dyDescent="0.25">
      <c r="F47" t="str">
        <f>_xlfn.TEXTJOIN(CHAR(10),,_xlfn.ANCHORARRAY(F38))</f>
        <v>Number Formulas, example: (End Time-Start Time)*24
Text Formulas, example: "Item #"&amp;C2
Logical Formulas, example:  AND(B2&gt;=SalesHurdle,C2="No")
Single Input-Output Formulas, example: (End Time-Start Time)*24
Scalar Array Formulas, example: SUM(LARGE((C7:C13,G7:G13),{1,2,3}))
Spilled Dynamic Array Formulas, example: FILTER($D$9:$D$20,$B$9:$B$20=F8)
Aggregate Formulas, example: SUM(A2:A10)
Lookup formulas, example: [@Stock].[Ticker symbol]</v>
      </c>
    </row>
  </sheetData>
  <mergeCells count="4">
    <mergeCell ref="B3:S3"/>
    <mergeCell ref="B5:S5"/>
    <mergeCell ref="B7:S7"/>
    <mergeCell ref="B9:S9"/>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C4BE9-EC59-49CA-92F1-F390665F312C}">
  <sheetPr>
    <tabColor rgb="FFFF0000"/>
  </sheetPr>
  <dimension ref="B2:S47"/>
  <sheetViews>
    <sheetView zoomScale="145" zoomScaleNormal="145" workbookViewId="0"/>
  </sheetViews>
  <sheetFormatPr defaultColWidth="8.85546875" defaultRowHeight="15" x14ac:dyDescent="0.25"/>
  <cols>
    <col min="1" max="1" width="3.42578125" customWidth="1"/>
  </cols>
  <sheetData>
    <row r="2" spans="2:19" ht="15.75" thickBot="1" x14ac:dyDescent="0.3">
      <c r="B2" s="152" t="s">
        <v>596</v>
      </c>
    </row>
    <row r="3" spans="2:19" ht="126" customHeight="1" thickBot="1" x14ac:dyDescent="0.3">
      <c r="B3" s="197" t="s">
        <v>571</v>
      </c>
      <c r="C3" s="198"/>
      <c r="D3" s="198"/>
      <c r="E3" s="198"/>
      <c r="F3" s="198"/>
      <c r="G3" s="198"/>
      <c r="H3" s="198"/>
      <c r="I3" s="198"/>
      <c r="J3" s="198"/>
      <c r="K3" s="198"/>
      <c r="L3" s="198"/>
      <c r="M3" s="198"/>
      <c r="N3" s="198"/>
      <c r="O3" s="198"/>
      <c r="P3" s="198"/>
      <c r="Q3" s="198"/>
      <c r="R3" s="198"/>
      <c r="S3" s="199"/>
    </row>
    <row r="4" spans="2:19" ht="15.75" thickBot="1" x14ac:dyDescent="0.3">
      <c r="B4" s="152" t="s">
        <v>595</v>
      </c>
    </row>
    <row r="5" spans="2:19" ht="35.25" customHeight="1" thickBot="1" x14ac:dyDescent="0.3">
      <c r="B5" s="197" t="s">
        <v>572</v>
      </c>
      <c r="C5" s="198"/>
      <c r="D5" s="198"/>
      <c r="E5" s="198"/>
      <c r="F5" s="198"/>
      <c r="G5" s="198"/>
      <c r="H5" s="198"/>
      <c r="I5" s="198"/>
      <c r="J5" s="198"/>
      <c r="K5" s="198"/>
      <c r="L5" s="198"/>
      <c r="M5" s="198"/>
      <c r="N5" s="198"/>
      <c r="O5" s="198"/>
      <c r="P5" s="198"/>
      <c r="Q5" s="198"/>
      <c r="R5" s="198"/>
      <c r="S5" s="199"/>
    </row>
    <row r="6" spans="2:19" ht="15.75" thickBot="1" x14ac:dyDescent="0.3">
      <c r="B6" s="152" t="s">
        <v>555</v>
      </c>
    </row>
    <row r="7" spans="2:19" ht="35.25" customHeight="1" thickBot="1" x14ac:dyDescent="0.3">
      <c r="B7" s="197" t="s">
        <v>574</v>
      </c>
      <c r="C7" s="198"/>
      <c r="D7" s="198"/>
      <c r="E7" s="198"/>
      <c r="F7" s="198"/>
      <c r="G7" s="198"/>
      <c r="H7" s="198"/>
      <c r="I7" s="198"/>
      <c r="J7" s="198"/>
      <c r="K7" s="198"/>
      <c r="L7" s="198"/>
      <c r="M7" s="198"/>
      <c r="N7" s="198"/>
      <c r="O7" s="198"/>
      <c r="P7" s="198"/>
      <c r="Q7" s="198"/>
      <c r="R7" s="198"/>
      <c r="S7" s="199"/>
    </row>
    <row r="8" spans="2:19" ht="15.75" thickBot="1" x14ac:dyDescent="0.3">
      <c r="B8" s="152" t="s">
        <v>556</v>
      </c>
    </row>
    <row r="9" spans="2:19" ht="35.25" customHeight="1" thickBot="1" x14ac:dyDescent="0.3">
      <c r="B9" s="197" t="s">
        <v>573</v>
      </c>
      <c r="C9" s="198"/>
      <c r="D9" s="198"/>
      <c r="E9" s="198"/>
      <c r="F9" s="198"/>
      <c r="G9" s="198"/>
      <c r="H9" s="198"/>
      <c r="I9" s="198"/>
      <c r="J9" s="198"/>
      <c r="K9" s="198"/>
      <c r="L9" s="198"/>
      <c r="M9" s="198"/>
      <c r="N9" s="198"/>
      <c r="O9" s="198"/>
      <c r="P9" s="198"/>
      <c r="Q9" s="198"/>
      <c r="R9" s="198"/>
      <c r="S9" s="199"/>
    </row>
    <row r="38" spans="2:6" x14ac:dyDescent="0.25">
      <c r="B38" t="s">
        <v>557</v>
      </c>
      <c r="C38" t="s">
        <v>564</v>
      </c>
      <c r="F38" t="str" cm="1">
        <f t="array" ref="F38:F45">B38:B45&amp;", example: "&amp;C38:C45</f>
        <v>Number Formulas, example: (End Time-Start Time)*24</v>
      </c>
    </row>
    <row r="39" spans="2:6" x14ac:dyDescent="0.25">
      <c r="B39" t="s">
        <v>558</v>
      </c>
      <c r="C39" t="s">
        <v>565</v>
      </c>
      <c r="F39" t="str">
        <v>Text Formulas, example: "Item #"&amp;C2</v>
      </c>
    </row>
    <row r="40" spans="2:6" x14ac:dyDescent="0.25">
      <c r="B40" t="s">
        <v>559</v>
      </c>
      <c r="C40" t="s">
        <v>566</v>
      </c>
      <c r="F40" t="str">
        <v>Logical Formulas, example:  AND(B2&gt;=SalesHurdle,C2="No")</v>
      </c>
    </row>
    <row r="41" spans="2:6" x14ac:dyDescent="0.25">
      <c r="B41" t="s">
        <v>553</v>
      </c>
      <c r="C41" t="s">
        <v>564</v>
      </c>
      <c r="F41" t="str">
        <v>Single Input-Output Formulas, example: (End Time-Start Time)*24</v>
      </c>
    </row>
    <row r="42" spans="2:6" x14ac:dyDescent="0.25">
      <c r="B42" t="s">
        <v>560</v>
      </c>
      <c r="C42" t="s">
        <v>567</v>
      </c>
      <c r="F42" t="str">
        <v>Scalar Array Formulas, example: SUM(LARGE((C7:C13,G7:G13),{1,2,3}))</v>
      </c>
    </row>
    <row r="43" spans="2:6" x14ac:dyDescent="0.25">
      <c r="B43" t="s">
        <v>561</v>
      </c>
      <c r="C43" t="s">
        <v>568</v>
      </c>
      <c r="F43" t="str">
        <v>Spilled Dynamic Array Formulas, example: FILTER($D$9:$D$20,$B$9:$B$20=F8)</v>
      </c>
    </row>
    <row r="44" spans="2:6" x14ac:dyDescent="0.25">
      <c r="B44" t="s">
        <v>562</v>
      </c>
      <c r="C44" t="s">
        <v>569</v>
      </c>
      <c r="F44" t="str">
        <v>Aggregate Formulas, example: SUM(A2:A10)</v>
      </c>
    </row>
    <row r="45" spans="2:6" x14ac:dyDescent="0.25">
      <c r="B45" t="s">
        <v>563</v>
      </c>
      <c r="C45" t="s">
        <v>570</v>
      </c>
      <c r="F45" t="str">
        <v>Lookup formulas, example: [@Stock].[Ticker symbol]</v>
      </c>
    </row>
    <row r="47" spans="2:6" x14ac:dyDescent="0.25">
      <c r="F47" t="str">
        <f>_xlfn.TEXTJOIN(CHAR(10),,_xlfn.ANCHORARRAY(F38))</f>
        <v>Number Formulas, example: (End Time-Start Time)*24
Text Formulas, example: "Item #"&amp;C2
Logical Formulas, example:  AND(B2&gt;=SalesHurdle,C2="No")
Single Input-Output Formulas, example: (End Time-Start Time)*24
Scalar Array Formulas, example: SUM(LARGE((C7:C13,G7:G13),{1,2,3}))
Spilled Dynamic Array Formulas, example: FILTER($D$9:$D$20,$B$9:$B$20=F8)
Aggregate Formulas, example: SUM(A2:A10)
Lookup formulas, example: [@Stock].[Ticker symbol]</v>
      </c>
    </row>
  </sheetData>
  <mergeCells count="4">
    <mergeCell ref="B3:S3"/>
    <mergeCell ref="B5:S5"/>
    <mergeCell ref="B7:S7"/>
    <mergeCell ref="B9:S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5EE889-ED78-46C6-8E3D-9A60A43140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79</vt:i4>
      </vt:variant>
      <vt:variant>
        <vt:lpstr>Named Ranges</vt:lpstr>
      </vt:variant>
      <vt:variant>
        <vt:i4>1</vt:i4>
      </vt:variant>
    </vt:vector>
  </HeadingPairs>
  <TitlesOfParts>
    <vt:vector size="80" baseType="lpstr">
      <vt:lpstr>Types</vt:lpstr>
      <vt:lpstr>Elements</vt:lpstr>
      <vt:lpstr>Ch12(1)</vt:lpstr>
      <vt:lpstr>Ch12(1an)</vt:lpstr>
      <vt:lpstr>Ch12(2)</vt:lpstr>
      <vt:lpstr>Ch12(2an)</vt:lpstr>
      <vt:lpstr>Ch12(3)</vt:lpstr>
      <vt:lpstr>Ch12(3an)</vt:lpstr>
      <vt:lpstr>Ch12(4-5)</vt:lpstr>
      <vt:lpstr>Ch12(4-5an)</vt:lpstr>
      <vt:lpstr>Ch12(6)</vt:lpstr>
      <vt:lpstr>Ch12(6an)</vt:lpstr>
      <vt:lpstr>Ch12(7)</vt:lpstr>
      <vt:lpstr>Ch12(7an)</vt:lpstr>
      <vt:lpstr>Ch12(8-9)</vt:lpstr>
      <vt:lpstr>Ch12(8-9an)</vt:lpstr>
      <vt:lpstr>Ch12(10-12)</vt:lpstr>
      <vt:lpstr>Ch12(10-12an)</vt:lpstr>
      <vt:lpstr>Ch12(11)</vt:lpstr>
      <vt:lpstr>Ch12(13-16)</vt:lpstr>
      <vt:lpstr>Ch12(13-16an)</vt:lpstr>
      <vt:lpstr>Ch12(17)</vt:lpstr>
      <vt:lpstr>Ch12(17an)</vt:lpstr>
      <vt:lpstr>Ch12(18-19)</vt:lpstr>
      <vt:lpstr>Ch12(18-19an)</vt:lpstr>
      <vt:lpstr>Ch12(20-21)</vt:lpstr>
      <vt:lpstr>Ch12(20-21an)</vt:lpstr>
      <vt:lpstr>Ch12(22-24)</vt:lpstr>
      <vt:lpstr>Ch12(22-24an)</vt:lpstr>
      <vt:lpstr>Ch12(25)</vt:lpstr>
      <vt:lpstr>Ch12(25an)</vt:lpstr>
      <vt:lpstr>Ch12(26-27)</vt:lpstr>
      <vt:lpstr>Ch12(26-27an)</vt:lpstr>
      <vt:lpstr>Ch12(28-30)</vt:lpstr>
      <vt:lpstr>Ch12(28-30an)</vt:lpstr>
      <vt:lpstr>Ch12(31-33)</vt:lpstr>
      <vt:lpstr>Ch12(31-33an)</vt:lpstr>
      <vt:lpstr>Ch12(34-35)</vt:lpstr>
      <vt:lpstr>Ch12(34-35an)</vt:lpstr>
      <vt:lpstr>LookupTable</vt:lpstr>
      <vt:lpstr>Ch12(36-37)</vt:lpstr>
      <vt:lpstr>Ch12(36-37an)</vt:lpstr>
      <vt:lpstr>Ch12(38)</vt:lpstr>
      <vt:lpstr>Ch12(38an)</vt:lpstr>
      <vt:lpstr>Ch12(39)</vt:lpstr>
      <vt:lpstr>Ch12(39an)</vt:lpstr>
      <vt:lpstr>Ch12(40)</vt:lpstr>
      <vt:lpstr>Ch12(40an)</vt:lpstr>
      <vt:lpstr>Ch12(41)</vt:lpstr>
      <vt:lpstr>Ch12(42)</vt:lpstr>
      <vt:lpstr>Ch12(42an)</vt:lpstr>
      <vt:lpstr>Jan</vt:lpstr>
      <vt:lpstr>Feb</vt:lpstr>
      <vt:lpstr>Mar</vt:lpstr>
      <vt:lpstr>Apr</vt:lpstr>
      <vt:lpstr>Ch12(43)</vt:lpstr>
      <vt:lpstr>Ch12(44)</vt:lpstr>
      <vt:lpstr>Ch12(44an)</vt:lpstr>
      <vt:lpstr>Practice Problems ==&gt;</vt:lpstr>
      <vt:lpstr>PPCh12(1)</vt:lpstr>
      <vt:lpstr>PPCh12(1an)</vt:lpstr>
      <vt:lpstr>PPCh12(2)</vt:lpstr>
      <vt:lpstr>PPCh12(2an)</vt:lpstr>
      <vt:lpstr>PPCh12(3)</vt:lpstr>
      <vt:lpstr>PPCh12(3an)</vt:lpstr>
      <vt:lpstr>PPCh12(4)</vt:lpstr>
      <vt:lpstr>PPCh12(4an)</vt:lpstr>
      <vt:lpstr>PPCh12(5)</vt:lpstr>
      <vt:lpstr>PPCh12(5an)</vt:lpstr>
      <vt:lpstr>PPCh12(6)</vt:lpstr>
      <vt:lpstr>PPCh12(6an)</vt:lpstr>
      <vt:lpstr>PPCh12(7)</vt:lpstr>
      <vt:lpstr>PPCh12(7an)</vt:lpstr>
      <vt:lpstr>PPCh12(8)</vt:lpstr>
      <vt:lpstr>PPCh12(8an)</vt:lpstr>
      <vt:lpstr>PPCh12(9)</vt:lpstr>
      <vt:lpstr>PPCh12(9an)</vt:lpstr>
      <vt:lpstr>PPCh12(10)</vt:lpstr>
      <vt:lpstr>PPCh12(10an)</vt:lpstr>
      <vt:lpstr>CallRepCondition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dcterms:created xsi:type="dcterms:W3CDTF">2015-06-05T18:17:20Z</dcterms:created>
  <dcterms:modified xsi:type="dcterms:W3CDTF">2022-02-22T19:49:37Z</dcterms:modified>
</cp:coreProperties>
</file>