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pivotTables/pivotTable1.xml" ContentType="application/vnd.openxmlformats-officedocument.spreadsheetml.pivot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8"/>
  <workbookPr/>
  <mc:AlternateContent xmlns:mc="http://schemas.openxmlformats.org/markup-compatibility/2006">
    <mc:Choice Requires="x15">
      <x15ac:absPath xmlns:x15ac="http://schemas.microsoft.com/office/spreadsheetml/2010/11/ac" url="F:\00VideoClassStorage\00000AllExcelBook\MikeGirvinTheOnlyAppThatMattersFinalBookFirstEdit\TheOnlyAppThatMatter\Ch16\"/>
    </mc:Choice>
  </mc:AlternateContent>
  <xr:revisionPtr revIDLastSave="0" documentId="13_ncr:1_{CBFCE982-E787-4B75-9AD5-7D69D62E68AF}" xr6:coauthVersionLast="47" xr6:coauthVersionMax="47" xr10:uidLastSave="{00000000-0000-0000-0000-000000000000}"/>
  <bookViews>
    <workbookView xWindow="-120" yWindow="-120" windowWidth="29040" windowHeight="15840" xr2:uid="{00000000-000D-0000-FFFF-FFFF00000000}"/>
  </bookViews>
  <sheets>
    <sheet name="Ch16(1)" sheetId="9" r:id="rId1"/>
    <sheet name="Ch16(2-3)" sheetId="8" r:id="rId2"/>
    <sheet name="Ch16(2-3an)" sheetId="47" r:id="rId3"/>
    <sheet name="Ch16(4)" sheetId="10" r:id="rId4"/>
    <sheet name="Ch16(4an)" sheetId="46" r:id="rId5"/>
    <sheet name="Ch16(5)" sheetId="11" r:id="rId6"/>
    <sheet name="Ch16(5an)" sheetId="45" r:id="rId7"/>
    <sheet name="Ch16(6)" sheetId="7" r:id="rId8"/>
    <sheet name="Ch16(6an)" sheetId="44" r:id="rId9"/>
    <sheet name="Ch16(7)" sheetId="12" r:id="rId10"/>
    <sheet name="Ch16(7an)" sheetId="43" r:id="rId11"/>
    <sheet name="Ch16(8)" sheetId="19" r:id="rId12"/>
    <sheet name="Ch16(8an)" sheetId="42" r:id="rId13"/>
    <sheet name="Ch16(9)" sheetId="21" r:id="rId14"/>
    <sheet name="Ch16(10)" sheetId="48" r:id="rId15"/>
    <sheet name="Ch16(11)" sheetId="49" r:id="rId16"/>
    <sheet name="Ch16(12)" sheetId="26" r:id="rId17"/>
    <sheet name="Ch16(13)" sheetId="27" r:id="rId18"/>
    <sheet name="Ch16(13an)" sheetId="41" r:id="rId19"/>
    <sheet name="Ch16(14-15)" sheetId="28" r:id="rId20"/>
    <sheet name="Ch16(14-15an)" sheetId="40" r:id="rId21"/>
    <sheet name="Ch16(16)" sheetId="29" r:id="rId22"/>
    <sheet name="Ch16(16an)" sheetId="39" r:id="rId23"/>
    <sheet name="Ch16(17-18)" sheetId="30" r:id="rId24"/>
    <sheet name="Ch16(17-18an)" sheetId="38" r:id="rId25"/>
    <sheet name="Ch16(19)" sheetId="55" r:id="rId26"/>
    <sheet name="Ch16(19an)" sheetId="57" r:id="rId27"/>
    <sheet name="Practice Problems ==&gt;" sheetId="3" r:id="rId28"/>
    <sheet name="PPCh16(1)" sheetId="4" r:id="rId29"/>
    <sheet name="PPCh16(1an)" sheetId="31" r:id="rId30"/>
    <sheet name="PPCh16(2)" sheetId="6" r:id="rId31"/>
    <sheet name="PPCh16(2an)" sheetId="32" r:id="rId32"/>
    <sheet name="PPCh16(3)" sheetId="58" r:id="rId33"/>
    <sheet name="PPCh16(3an)" sheetId="59" r:id="rId34"/>
    <sheet name="PPCh16(4)" sheetId="34" r:id="rId35"/>
    <sheet name="PPCh16(4an)" sheetId="35" r:id="rId36"/>
    <sheet name="PPCh16(5)" sheetId="36" r:id="rId37"/>
    <sheet name="PPCh16(5an)" sheetId="37" r:id="rId38"/>
    <sheet name="PPCh16(6)" sheetId="51" r:id="rId39"/>
    <sheet name="PPCh16(6an)" sheetId="52" r:id="rId40"/>
    <sheet name="PPCh16(7)" sheetId="60" r:id="rId41"/>
    <sheet name="PPCh16(7-MAPan)" sheetId="64" r:id="rId42"/>
    <sheet name="PPCh16(7-INDEXan)" sheetId="65" r:id="rId43"/>
    <sheet name="PPCh16(8)" sheetId="66" r:id="rId44"/>
    <sheet name="PPCh16(8an)" sheetId="67" r:id="rId45"/>
    <sheet name="PPCh16(9)" sheetId="53" r:id="rId46"/>
    <sheet name="PPCh16(9an)" sheetId="54" r:id="rId47"/>
  </sheets>
  <definedNames>
    <definedName name="AppendThreeGradeTablesAnswer">_xlfn.LAMBDA(_xlpm.a,_xlpm.b,_xlpm.c,_xlfn.LET(_xlpm.Array1,_xlpm.a,_xlpm.Array2,_xlpm.b,_xlpm.Array3,_xlpm.c,_xlpm.TableFieldNames,{"Names","Grade"}, _xlpm.NumCols,COLUMNS(_xlpm.Array1), _xlpm.RowsArray1,ROWS(_xlpm.Array1),_xlpm.RowsArray2,ROWS(_xlpm.Array2),_xlpm.RowsArray3,ROWS(_xlpm.Array3), _xlpm.TotalNumRows,SUM(_xlpm.RowsArray1,_xlpm.RowsArray2,_xlpm.RowsArray3),_xlpm.TotalRowsA1andA2,SUM(_xlpm.RowsArray1,_xlpm.RowsArray2,1), _xlpm.SeqCol,_xlfn.SEQUENCE(,_xlpm.NumCols),_xlpm.SeqRows,_xlfn.SEQUENCE(_xlpm.TotalNumRows+1), _xlfn.IFS(_xlpm.SeqRows=1,_xlpm.TableFieldNames,_xlpm.SeqRows&lt;=_xlpm.RowsArray1+1,INDEX(_xlpm.Array1,_xlpm.SeqRows-1,_xlpm.SeqCol),_xlpm.SeqRows&gt;_xlpm.TotalRowsA1andA2,INDEX(_xlpm.Array3,_xlpm.SeqRows-_xlpm.TotalRowsA1andA2,_xlpm.SeqCol),TRUE,INDEX(_xlpm.Array2,_xlpm.SeqRows-_xlpm.RowsArray1-1,_xlpm.SeqCol))))</definedName>
    <definedName name="CountWordsAnswer" comment="Function to Count Words. Single argument named Text. LET function is used and takes the Text argument input and defines it as a variable.">_xlfn.LAMBDA(_xlpm.Text, _xlfn.LET(_xlpm.t,_xlpm.Text, _xlpm.tt,TRIM(_xlpm.t), LEN(_xlpm.tt)-LEN(SUBSTITUTE(_xlpm.tt," ",""))+1))</definedName>
    <definedName name="ExtractNumberFromDescriptionAnswer" comment="Function extracts number from description before the first space. The one argument is the cell with the description.">_xlfn.LAMBDA(_xlpm.Cell,LEFT(_xlpm.Cell,SEARCH(" ",_xlpm.Cell)-1)+0)</definedName>
    <definedName name="PercentChangeAsTextAnswer" comment="This function takes a start and end number as function arguments. Start is the first argument. End is the last argument. The function calculates the percentage change and then converts it to text and formats it as a percentage with two decimals.">_xlfn.LAMBDA(_xlpm.Start,_xlpm.End,TEXT(_xlpm.End/_xlpm.Start-1,"0.00%"))</definedName>
    <definedName name="ProductSalesReportAnswer" comment="Function to create 2 column report with products and total sales for each product. The first argument is the product column. The second argument is the sales column. This report delivers a report header row and a total row.">_xlfn.LAMBDA(_xlpm.Product,_xlpm.Sales, _xlfn.LET(_xlpm.p,_xlpm.Product,_xlpm.s,_xlpm.Sales, _xlpm.ProductUniqueList,_xlfn.UNIQUE(_xlpm.p), _xlpm.SalesTotals,SUMIFS(_xlpm.s,_xlpm.p,_xlpm.ProductUniqueList), _xlpm.ReportHeader,{"Product","Sales"}, _xlpm.ReportMid,_xlfn._xlws.SORT(CHOOSE({1,2},_xlpm.ProductUniqueList,_xlpm.SalesTotals),2,-1), _xlpm.ReportTotalRow,CHOOSE({1,2},"Total",SUM(_xlpm.s)), _xlpm.TotalNumRows,COUNTA(_xlpm.ProductUniqueList)+2, _xlpm.SeqRows,_xlfn.SEQUENCE(_xlpm.TotalNumRows), _xlfn.SWITCH(_xlpm.SeqRows,1,_xlpm.ReportHeader,_xlpm.TotalNumRows,_xlpm.ReportTotalRow,INDEX(_xlpm.ReportMid,_xlpm.SeqRows-1,{1,2}))))</definedName>
    <definedName name="SortedFrequencyDistributionAnswer" comment="This function uses LAMBDA to make a LET function formula easy to use. The Function has 2 arguments: 1) column of data. 2) data column header. The function delivers a sorted frequency distribution with column headers and a total row.">_xlfn.LAMBDA(_xlpm.Column,_xlpm.ColumnHeader, _xlfn.LET( _xlpm.Data,_xlpm.Column, _xlpm.UniqueList,_xlfn.UNIQUE(_xlpm.Data), _xlpm.Counts,COUNTIFS(_xlpm.Data,_xlpm.UniqueList), _xlpm.ReportHeaders,CHOOSE({1,2},_xlpm.ColumnHeader,"Count"), _xlpm.ReportMid,_xlfn._xlws.SORT(CHOOSE({1,2},_xlpm.UniqueList,_xlpm.Counts),2,-1), _xlpm.ReportTotalRow,CHOOSE({1,2},"Total:",COUNTA(_xlpm.Data)), _xlpm.NumRowsInReport,COUNTA(_xlpm.UniqueList)+2, _xlpm.SeqRowNums,_xlfn.SEQUENCE(_xlpm.NumRowsInReport), _xlfn.SWITCH(_xlpm.SeqRowNums,1,_xlpm.ReportHeaders, _xlpm.NumRowsInReport,_xlpm.ReportTotalRow,INDEX(_xlpm.ReportMid,_xlpm.SeqRowNums-1,{1,2}))))</definedName>
  </definedNames>
  <calcPr calcId="191029"/>
  <pivotCaches>
    <pivotCache cacheId="0" r:id="rId4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5" i="66" l="1" a="1"/>
  <c r="E15" i="66" s="1"/>
  <c r="H8" i="67" a="1"/>
  <c r="H8" i="67" s="1"/>
  <c r="E8" i="67" a="1"/>
  <c r="E8" i="67" s="1"/>
  <c r="E6" i="65" a="1"/>
  <c r="E6" i="65" s="1"/>
  <c r="E6" i="64" a="1"/>
  <c r="E6" i="64" s="1"/>
  <c r="L14" i="58" l="1" a="1"/>
  <c r="L14" i="58" s="1"/>
  <c r="E16" i="59" a="1"/>
  <c r="E16" i="59" s="1"/>
  <c r="L13" i="59" a="1"/>
  <c r="L13" i="59" s="1"/>
  <c r="L14" i="59" s="1" a="1"/>
  <c r="L14" i="59" s="1"/>
  <c r="E13" i="59"/>
  <c r="E15" i="59" s="1" a="1"/>
  <c r="E15" i="59" s="1"/>
  <c r="E13" i="59" a="1"/>
  <c r="E14" i="58" a="1"/>
  <c r="E14" i="58" s="1"/>
  <c r="B19" i="58"/>
  <c r="B18" i="59"/>
  <c r="I19" i="58"/>
  <c r="I20" i="58"/>
  <c r="I19" i="59"/>
  <c r="B21" i="58"/>
  <c r="B22" i="58"/>
  <c r="B21" i="59"/>
  <c r="B20" i="59"/>
  <c r="B20" i="58"/>
  <c r="I18" i="59"/>
  <c r="B19" i="59"/>
  <c r="E14" i="59" l="1" a="1"/>
  <c r="E14" i="59" s="1"/>
  <c r="E15" i="58" a="1"/>
  <c r="E15" i="58" s="1"/>
  <c r="E16" i="58" a="1"/>
  <c r="E16" i="58" s="1"/>
  <c r="E17" i="58" a="1"/>
  <c r="E17" i="58" s="1"/>
  <c r="F19" i="57" l="1" a="1"/>
  <c r="F19" i="57" s="1"/>
  <c r="Y10" i="57" a="1"/>
  <c r="Y10" i="57" s="1"/>
  <c r="R10" i="57" a="1"/>
  <c r="R10" i="57" s="1"/>
  <c r="T34" i="57" a="1"/>
  <c r="T34" i="57" s="1"/>
  <c r="P31" i="57" a="1"/>
  <c r="P31" i="57" s="1"/>
  <c r="H32" i="57" a="1"/>
  <c r="H32" i="57" s="1"/>
  <c r="H29" i="57" a="1"/>
  <c r="H29" i="57" s="1"/>
  <c r="D33" i="57" a="1"/>
  <c r="D33" i="57" s="1"/>
  <c r="D32" i="57" a="1"/>
  <c r="D32" i="57" s="1"/>
  <c r="D31" i="57" a="1"/>
  <c r="D31" i="57" s="1"/>
  <c r="D30" i="57" a="1"/>
  <c r="D30" i="57" s="1"/>
  <c r="D29" i="57" a="1"/>
  <c r="D29" i="57" s="1"/>
  <c r="M22" i="57"/>
  <c r="M21" i="57"/>
  <c r="M20" i="57"/>
  <c r="N19" i="57" a="1"/>
  <c r="N19" i="57" s="1"/>
  <c r="M19" i="57"/>
  <c r="M10" i="57" a="1"/>
  <c r="M10" i="57" s="1"/>
  <c r="F10" i="57" a="1"/>
  <c r="F10" i="57" s="1"/>
  <c r="M5" i="57" a="1"/>
  <c r="M5" i="57" s="1"/>
  <c r="F5" i="57" a="1"/>
  <c r="F5" i="57" s="1"/>
  <c r="N19" i="55" a="1"/>
  <c r="N19" i="55" s="1"/>
  <c r="M19" i="55"/>
  <c r="M22" i="55"/>
  <c r="M21" i="55"/>
  <c r="M20" i="55"/>
  <c r="H7" i="57"/>
  <c r="T36" i="57"/>
  <c r="H39" i="57"/>
  <c r="AA12" i="57"/>
  <c r="H12" i="55"/>
  <c r="H21" i="55"/>
  <c r="H10" i="55"/>
  <c r="B36" i="57"/>
  <c r="H38" i="57"/>
  <c r="AA10" i="57"/>
  <c r="H5" i="57"/>
  <c r="P38" i="57"/>
  <c r="H19" i="55"/>
  <c r="H5" i="55"/>
  <c r="H21" i="57"/>
  <c r="H10" i="57"/>
  <c r="H19" i="57"/>
  <c r="Y33" i="57"/>
  <c r="T10" i="57"/>
  <c r="H12" i="57"/>
  <c r="T12" i="57"/>
  <c r="M10" i="55" l="1" a="1"/>
  <c r="M10" i="55" s="1"/>
  <c r="M5" i="55" a="1"/>
  <c r="M5" i="55" s="1"/>
  <c r="Z6" i="52" a="1"/>
  <c r="Z6" i="52" s="1"/>
  <c r="B13" i="52" a="1"/>
  <c r="B13" i="52" s="1"/>
  <c r="L11" i="52"/>
  <c r="L14" i="52" s="1" a="1"/>
  <c r="L14" i="52" s="1"/>
  <c r="L9" i="52"/>
  <c r="L8" i="52"/>
  <c r="L7" i="52"/>
  <c r="L12" i="52" s="1"/>
  <c r="W6" i="52" a="1"/>
  <c r="W6" i="52" s="1"/>
  <c r="T6" i="52" a="1"/>
  <c r="T6" i="52" s="1"/>
  <c r="L6" i="52"/>
  <c r="H10" i="48" a="1"/>
  <c r="H10" i="48" s="1"/>
  <c r="O11" i="52"/>
  <c r="O12" i="52"/>
  <c r="O14" i="52"/>
  <c r="O9" i="52"/>
  <c r="O6" i="52"/>
  <c r="O7" i="52"/>
  <c r="H7" i="55"/>
  <c r="O17" i="52"/>
  <c r="O8" i="52"/>
  <c r="O10" i="52"/>
  <c r="L10" i="52" l="1"/>
  <c r="K17" i="52" s="1" a="1"/>
  <c r="K17" i="52" s="1"/>
  <c r="Q7" i="52" s="1" a="1"/>
  <c r="Q7" i="52" s="1"/>
  <c r="D7" i="43" a="1"/>
  <c r="D7" i="43" s="1"/>
  <c r="I4" i="37" a="1"/>
  <c r="I4" i="37" s="1"/>
  <c r="G6" i="39" a="1"/>
  <c r="G6" i="39" s="1"/>
  <c r="D6" i="39" a="1"/>
  <c r="D6" i="39" s="1"/>
  <c r="G6" i="29" a="1"/>
  <c r="G6" i="29" s="1"/>
  <c r="D6" i="29" a="1"/>
  <c r="D6" i="29" s="1"/>
  <c r="D14" i="49" a="1"/>
  <c r="D14" i="49" s="1"/>
  <c r="D6" i="49" a="1"/>
  <c r="D6" i="49" s="1"/>
  <c r="U4" i="49"/>
  <c r="U4" i="49" a="1"/>
  <c r="I13" i="37"/>
  <c r="D14" i="48" l="1" a="1"/>
  <c r="D14" i="48" s="1"/>
  <c r="D6" i="48" a="1"/>
  <c r="D6" i="48" s="1"/>
  <c r="U4" i="48" a="1"/>
  <c r="U4" i="48" s="1"/>
  <c r="D16" i="21" a="1"/>
  <c r="D16" i="21" s="1"/>
  <c r="D6" i="21" a="1"/>
  <c r="D6" i="21" s="1"/>
  <c r="D6" i="42" a="1"/>
  <c r="D6" i="42" s="1"/>
  <c r="G6" i="42" l="1" a="1"/>
  <c r="G6" i="42" s="1"/>
  <c r="L6" i="42" a="1"/>
  <c r="L6" i="42" s="1"/>
  <c r="T9" i="47" l="1"/>
  <c r="T8" i="47"/>
  <c r="T7" i="47"/>
  <c r="D7" i="47"/>
  <c r="C7" i="47"/>
  <c r="T6" i="47"/>
  <c r="C7" i="46"/>
  <c r="C7" i="45" a="1"/>
  <c r="C7" i="45" s="1"/>
  <c r="D7" i="44" a="1"/>
  <c r="D7" i="44" s="1"/>
  <c r="U4" i="44"/>
  <c r="U4" i="44" a="1"/>
  <c r="G7" i="43" a="1"/>
  <c r="G7" i="43" s="1"/>
  <c r="D16" i="43" a="1"/>
  <c r="D16" i="43" s="1"/>
  <c r="U4" i="43" a="1"/>
  <c r="U4" i="43" s="1"/>
  <c r="U4" i="42" a="1"/>
  <c r="U4" i="42" s="1"/>
  <c r="C29" i="41" a="1"/>
  <c r="C29" i="41" s="1"/>
  <c r="C12" i="41" a="1"/>
  <c r="C12" i="41" s="1"/>
  <c r="C8" i="41"/>
  <c r="C31" i="40" a="1"/>
  <c r="C31" i="40" s="1"/>
  <c r="C13" i="40" a="1"/>
  <c r="C13" i="40" s="1"/>
  <c r="C7" i="40"/>
  <c r="U4" i="39" a="1"/>
  <c r="U4" i="39" s="1"/>
  <c r="D4" i="38" a="1"/>
  <c r="D4" i="38" s="1"/>
  <c r="AB3" i="38" a="1"/>
  <c r="AB3" i="38" s="1"/>
  <c r="P4" i="37" a="1"/>
  <c r="P4" i="37" s="1"/>
  <c r="T29" i="37" a="1"/>
  <c r="T29" i="37" s="1"/>
  <c r="E5" i="37" a="1"/>
  <c r="E5" i="37" s="1"/>
  <c r="I29" i="37"/>
  <c r="S5" i="37"/>
  <c r="E12" i="41"/>
  <c r="E29" i="41"/>
  <c r="D49" i="43"/>
  <c r="G14" i="43"/>
  <c r="C9" i="40"/>
  <c r="D50" i="44"/>
  <c r="C33" i="40"/>
  <c r="D48" i="44"/>
  <c r="E8" i="41"/>
  <c r="D49" i="44"/>
  <c r="B14" i="37"/>
  <c r="C15" i="40"/>
  <c r="E7" i="44" l="1" a="1"/>
  <c r="E7" i="44" s="1"/>
  <c r="G7" i="44" s="1" a="1"/>
  <c r="G7" i="44" s="1"/>
  <c r="C11" i="35" a="1"/>
  <c r="C11" i="35" s="1"/>
  <c r="C5" i="35" a="1"/>
  <c r="C5" i="35" s="1"/>
  <c r="C25" i="35" a="1"/>
  <c r="C25" i="35" s="1"/>
  <c r="H10" i="32" a="1"/>
  <c r="H10" i="32" s="1"/>
  <c r="H16" i="32" s="1"/>
  <c r="H17" i="32" s="1"/>
  <c r="H19" i="32" s="1"/>
  <c r="K12" i="32"/>
  <c r="J12" i="32"/>
  <c r="H12" i="32"/>
  <c r="K11" i="32"/>
  <c r="J11" i="32"/>
  <c r="H11" i="32"/>
  <c r="C3" i="32"/>
  <c r="C2" i="32"/>
  <c r="C2" i="6"/>
  <c r="C3" i="6"/>
  <c r="C4" i="31"/>
  <c r="C4" i="4"/>
  <c r="P9" i="31" a="1"/>
  <c r="P9" i="31" s="1"/>
  <c r="M9" i="31" a="1"/>
  <c r="M9" i="31" s="1"/>
  <c r="J9" i="31" a="1"/>
  <c r="J9" i="31" s="1"/>
  <c r="J9" i="4" a="1"/>
  <c r="J9" i="4" s="1"/>
  <c r="AB3" i="30" a="1"/>
  <c r="AB3" i="30" s="1"/>
  <c r="U4" i="29" a="1"/>
  <c r="U4" i="29" s="1"/>
  <c r="C33" i="28"/>
  <c r="G29" i="32"/>
  <c r="C2" i="31"/>
  <c r="E6" i="35"/>
  <c r="E8" i="27"/>
  <c r="B21" i="31"/>
  <c r="E26" i="35"/>
  <c r="E29" i="27"/>
  <c r="C15" i="28"/>
  <c r="B18" i="31"/>
  <c r="E12" i="27"/>
  <c r="C9" i="28"/>
  <c r="E12" i="35"/>
  <c r="L29" i="32"/>
  <c r="C2" i="4"/>
  <c r="H13" i="32" l="1"/>
  <c r="I12" i="32"/>
  <c r="L12" i="32" s="1"/>
  <c r="J13" i="32"/>
  <c r="K13" i="32"/>
  <c r="I11" i="32"/>
  <c r="D6" i="19" a="1"/>
  <c r="D6" i="19" s="1"/>
  <c r="I13" i="32" l="1"/>
  <c r="L13" i="32" s="1"/>
  <c r="L11" i="32"/>
  <c r="J15" i="21" a="1"/>
  <c r="J15" i="21" s="1"/>
  <c r="J9" i="21" a="1"/>
  <c r="J9" i="21" s="1"/>
  <c r="J7" i="21" a="1"/>
  <c r="J7" i="21" s="1"/>
  <c r="W4" i="21" a="1"/>
  <c r="W4" i="21" s="1"/>
  <c r="U4" i="19" a="1"/>
  <c r="U4" i="19" s="1"/>
  <c r="I9" i="21"/>
  <c r="I7" i="21"/>
  <c r="I15" i="21"/>
  <c r="H21" i="32" l="1" a="1"/>
  <c r="H21" i="32" s="1"/>
  <c r="L21" i="32" a="1"/>
  <c r="L21" i="32" s="1"/>
  <c r="S16" i="32" a="1"/>
  <c r="S16" i="32" s="1"/>
  <c r="H15" i="32" a="1"/>
  <c r="H15" i="32" s="1"/>
  <c r="H18" i="32" s="1"/>
  <c r="U4" i="12" a="1"/>
  <c r="U4" i="12" s="1"/>
  <c r="I10" i="21"/>
  <c r="E15" i="9" l="1" a="1"/>
  <c r="E15" i="9" s="1"/>
  <c r="T6" i="8" l="1"/>
  <c r="T7" i="8"/>
  <c r="T8" i="8"/>
  <c r="T9" i="8"/>
  <c r="H16" i="6" l="1"/>
  <c r="H17" i="6" s="1"/>
  <c r="H19" i="6" s="1"/>
  <c r="K12" i="6"/>
  <c r="J12" i="6"/>
  <c r="I12" i="6"/>
  <c r="H12" i="6"/>
  <c r="K11" i="6"/>
  <c r="J11" i="6"/>
  <c r="I11" i="6"/>
  <c r="H11" i="6"/>
  <c r="J13" i="6" l="1"/>
  <c r="I13" i="6"/>
  <c r="L12" i="6"/>
  <c r="K13" i="6"/>
  <c r="H13" i="6"/>
  <c r="L11" i="6"/>
  <c r="H15" i="6" l="1" a="1"/>
  <c r="H15" i="6" s="1"/>
  <c r="L13" i="6"/>
  <c r="H18" i="6" l="1"/>
  <c r="S16" i="6" a="1"/>
  <c r="S16" i="6" s="1"/>
  <c r="U4" i="7" a="1"/>
  <c r="U4"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<sst xmlns="http://schemas.openxmlformats.org/spreadsheetml/2006/main" count="4862" uniqueCount="294">
  <si>
    <t>Product</t>
  </si>
  <si>
    <t>Sales</t>
  </si>
  <si>
    <t>Quad</t>
  </si>
  <si>
    <t>Carlota</t>
  </si>
  <si>
    <t>Aspen</t>
  </si>
  <si>
    <r>
      <rPr>
        <b/>
        <sz val="11"/>
        <color theme="1"/>
        <rFont val="Calibri"/>
        <family val="2"/>
        <scheme val="minor"/>
      </rPr>
      <t>Goal:</t>
    </r>
    <r>
      <rPr>
        <sz val="11"/>
        <color theme="1"/>
        <rFont val="Calibri"/>
        <family val="2"/>
        <scheme val="minor"/>
      </rPr>
      <t xml:space="preserve"> </t>
    </r>
  </si>
  <si>
    <t>Ex #1</t>
  </si>
  <si>
    <t>Sales Rep</t>
  </si>
  <si>
    <t>Color</t>
  </si>
  <si>
    <t>Date</t>
  </si>
  <si>
    <t>Sioux</t>
  </si>
  <si>
    <t>Blue</t>
  </si>
  <si>
    <t>Chantel</t>
  </si>
  <si>
    <t>Red</t>
  </si>
  <si>
    <t>Chin</t>
  </si>
  <si>
    <t>Clear</t>
  </si>
  <si>
    <r>
      <t xml:space="preserve">Spills down </t>
    </r>
    <r>
      <rPr>
        <sz val="11"/>
        <color theme="1"/>
        <rFont val="Wingdings"/>
        <charset val="2"/>
      </rPr>
      <t>ê</t>
    </r>
  </si>
  <si>
    <t>Product Criteria</t>
  </si>
  <si>
    <t>Yanaki</t>
  </si>
  <si>
    <t>Rank Soft Drink</t>
  </si>
  <si>
    <t>Survey Results:</t>
  </si>
  <si>
    <t>Frequency Distribution:</t>
  </si>
  <si>
    <t>Rank Soft Drink
by Category</t>
  </si>
  <si>
    <t>Count</t>
  </si>
  <si>
    <t>Superior</t>
  </si>
  <si>
    <t>Poor</t>
  </si>
  <si>
    <t>Good</t>
  </si>
  <si>
    <t>Great</t>
  </si>
  <si>
    <t>Result</t>
  </si>
  <si>
    <t>&gt;
&gt;
&gt;</t>
  </si>
  <si>
    <t>Okay</t>
  </si>
  <si>
    <t>1) Unique List of Categories</t>
  </si>
  <si>
    <t>2) Frequency (Count)</t>
  </si>
  <si>
    <t>Yes</t>
  </si>
  <si>
    <t>No</t>
  </si>
  <si>
    <t>Alpha</t>
  </si>
  <si>
    <t>I = row</t>
  </si>
  <si>
    <t>j = column</t>
  </si>
  <si>
    <r>
      <t>Observed Frequencies = f</t>
    </r>
    <r>
      <rPr>
        <vertAlign val="subscript"/>
        <sz val="11"/>
        <color theme="1"/>
        <rFont val="Calibri"/>
        <family val="2"/>
        <scheme val="minor"/>
      </rPr>
      <t>ij</t>
    </r>
    <r>
      <rPr>
        <sz val="11"/>
        <color theme="1"/>
        <rFont val="Calibri"/>
        <family val="2"/>
        <scheme val="minor"/>
      </rPr>
      <t xml:space="preserve"> :</t>
    </r>
  </si>
  <si>
    <t>Errors in Form/Year</t>
  </si>
  <si>
    <t>Total</t>
  </si>
  <si>
    <r>
      <t xml:space="preserve">Test Statistic Chi-Square = </t>
    </r>
    <r>
      <rPr>
        <sz val="11"/>
        <color theme="0"/>
        <rFont val="Symbol"/>
        <family val="1"/>
        <charset val="2"/>
      </rPr>
      <t>c</t>
    </r>
    <r>
      <rPr>
        <vertAlign val="superscript"/>
        <sz val="9.35"/>
        <color theme="0"/>
        <rFont val="Calibri"/>
        <family val="2"/>
      </rPr>
      <t>2</t>
    </r>
    <r>
      <rPr>
        <sz val="9.35"/>
        <color theme="0"/>
        <rFont val="Calibri"/>
        <family val="2"/>
      </rPr>
      <t xml:space="preserve"> =</t>
    </r>
  </si>
  <si>
    <t>k = count populations =</t>
  </si>
  <si>
    <t>df</t>
  </si>
  <si>
    <t>p-value =</t>
  </si>
  <si>
    <t>Chi Critical Value</t>
  </si>
  <si>
    <t>There is a 5% risk that we have concluded that there is a difference, when in fact there is a difference.</t>
  </si>
  <si>
    <t>,=SUM((G7:J8-K7:K8/K9*G9:J9)^2/(K7:K8/K9*G9:J9))</t>
  </si>
  <si>
    <t>Original Product Code</t>
  </si>
  <si>
    <t>New Product Code</t>
  </si>
  <si>
    <t>Quad California 4369</t>
  </si>
  <si>
    <t>Sunset California 5112</t>
  </si>
  <si>
    <t>Yanaki Colorado 2776789</t>
  </si>
  <si>
    <t>Aspen Colorado 103496</t>
  </si>
  <si>
    <t>Description</t>
  </si>
  <si>
    <t>Region</t>
  </si>
  <si>
    <t>Carlota / West: 658</t>
  </si>
  <si>
    <t>LET:</t>
  </si>
  <si>
    <t>Repeat Elements:</t>
  </si>
  <si>
    <r>
      <t>Goal:</t>
    </r>
    <r>
      <rPr>
        <sz val="11"/>
        <color theme="1"/>
        <rFont val="Calibri"/>
        <family val="2"/>
        <scheme val="minor"/>
      </rPr>
      <t xml:space="preserve"> Extract Region from Description:</t>
    </r>
  </si>
  <si>
    <t xml:space="preserve"> &lt; Hidden Rows</t>
  </si>
  <si>
    <t>Ex #2</t>
  </si>
  <si>
    <t>Aspen / South: 345</t>
  </si>
  <si>
    <t>Carlota / East: 23.5</t>
  </si>
  <si>
    <t>Quad / West: 399.95</t>
  </si>
  <si>
    <t>Ex #3</t>
  </si>
  <si>
    <r>
      <t>Goal:</t>
    </r>
    <r>
      <rPr>
        <sz val="11"/>
        <color theme="1"/>
        <rFont val="Calibri"/>
        <family val="2"/>
        <scheme val="minor"/>
      </rPr>
      <t xml:space="preserve"> Extract Region from Description for full column:</t>
    </r>
  </si>
  <si>
    <t>Ex #4</t>
  </si>
  <si>
    <t>Formula 1:</t>
  </si>
  <si>
    <t>Formula 2:</t>
  </si>
  <si>
    <t>Formula 3:</t>
  </si>
  <si>
    <t>Ex #5</t>
  </si>
  <si>
    <t>Final Frequency Distribution:</t>
  </si>
  <si>
    <r>
      <t xml:space="preserve">Goal: </t>
    </r>
    <r>
      <rPr>
        <sz val="11"/>
        <color theme="1"/>
        <rFont val="Calibri"/>
        <family val="2"/>
        <scheme val="minor"/>
      </rPr>
      <t>Create frequency distribution for soft drink rank data, sorted by frequency with spilled report column headers and a total row:</t>
    </r>
  </si>
  <si>
    <t>Ex #7</t>
  </si>
  <si>
    <t>Formula #2:</t>
  </si>
  <si>
    <t>Formula without Formatting:</t>
  </si>
  <si>
    <t>#7</t>
  </si>
  <si>
    <t>Ex</t>
  </si>
  <si>
    <r>
      <t xml:space="preserve">Goal: </t>
    </r>
    <r>
      <rPr>
        <sz val="11"/>
        <color theme="1"/>
        <rFont val="Calibri"/>
        <family val="2"/>
        <scheme val="minor"/>
      </rPr>
      <t>Create frequency distribution for soft drink rank data, sorted by frequency with spilled report column headers and total row:</t>
    </r>
  </si>
  <si>
    <t>Rank Soft Drink by Category</t>
  </si>
  <si>
    <r>
      <rPr>
        <sz val="11"/>
        <color theme="1"/>
        <rFont val="Wingdings"/>
        <charset val="2"/>
      </rPr>
      <t>ç</t>
    </r>
    <r>
      <rPr>
        <sz val="11"/>
        <color theme="1"/>
        <rFont val="Calibri"/>
        <family val="2"/>
        <scheme val="minor"/>
      </rPr>
      <t xml:space="preserve"> Errors</t>
    </r>
  </si>
  <si>
    <r>
      <rPr>
        <sz val="11"/>
        <color theme="1"/>
        <rFont val="Wingdings"/>
        <charset val="2"/>
      </rPr>
      <t>ç</t>
    </r>
    <r>
      <rPr>
        <sz val="11"/>
        <color theme="1"/>
        <rFont val="Calibri"/>
        <family val="2"/>
        <scheme val="minor"/>
      </rPr>
      <t xml:space="preserve"> Duplicate</t>
    </r>
  </si>
  <si>
    <t>LET(
name1, name_value1,
name2, name_value2, ...
name_n, name_value_n,
calculation)</t>
  </si>
  <si>
    <t>Start</t>
  </si>
  <si>
    <t>End</t>
  </si>
  <si>
    <t>Create and text LAMBDA</t>
  </si>
  <si>
    <t>% Change as Text:</t>
  </si>
  <si>
    <r>
      <rPr>
        <b/>
        <sz val="11"/>
        <color theme="1"/>
        <rFont val="Calibri"/>
        <family val="2"/>
        <scheme val="minor"/>
      </rPr>
      <t>Step 1:</t>
    </r>
    <r>
      <rPr>
        <sz val="11"/>
        <color theme="1"/>
        <rFont val="Calibri"/>
        <family val="2"/>
        <scheme val="minor"/>
      </rPr>
      <t xml:space="preserve"> Create a worksheet formula:</t>
    </r>
  </si>
  <si>
    <r>
      <rPr>
        <b/>
        <sz val="11"/>
        <color theme="1"/>
        <rFont val="Calibri"/>
        <family val="2"/>
        <scheme val="minor"/>
      </rPr>
      <t>Step 2:</t>
    </r>
    <r>
      <rPr>
        <sz val="11"/>
        <color theme="1"/>
        <rFont val="Calibri"/>
        <family val="2"/>
        <scheme val="minor"/>
      </rPr>
      <t xml:space="preserve"> Create the LAMBDA function in the worksheet and test it:</t>
    </r>
  </si>
  <si>
    <r>
      <rPr>
        <b/>
        <sz val="11"/>
        <color theme="1"/>
        <rFont val="Calibri"/>
        <family val="2"/>
        <scheme val="minor"/>
      </rPr>
      <t>Step 4:</t>
    </r>
    <r>
      <rPr>
        <sz val="11"/>
        <color theme="1"/>
        <rFont val="Calibri"/>
        <family val="2"/>
        <scheme val="minor"/>
      </rPr>
      <t xml:space="preserve"> Test Defined Name LAMBDA function:</t>
    </r>
  </si>
  <si>
    <r>
      <rPr>
        <b/>
        <sz val="11"/>
        <color theme="1"/>
        <rFont val="Calibri"/>
        <family val="2"/>
        <scheme val="minor"/>
      </rPr>
      <t>Step 3:</t>
    </r>
    <r>
      <rPr>
        <sz val="11"/>
        <color theme="1"/>
        <rFont val="Calibri"/>
        <family val="2"/>
        <scheme val="minor"/>
      </rPr>
      <t xml:space="preserve"> Copy the LAMBDA function (without the test part) and paste it into the Name Manager and give it a smart name:</t>
    </r>
  </si>
  <si>
    <t>Ex #8</t>
  </si>
  <si>
    <t>Use LAMBDA function to create a text formula that can show the percentage change between two numbers.</t>
  </si>
  <si>
    <t>This function takes a start and end number as function arguments. Start is the first argument. End is the last argument. The function calculates the percentage change and then converts it to text and formats it as a percentage with two decimals.</t>
  </si>
  <si>
    <t>Use LAMBDA and LET to create a reusable function that can count words in a cell.</t>
  </si>
  <si>
    <t>Text</t>
  </si>
  <si>
    <t>The BMX   bike is  RAD!</t>
  </si>
  <si>
    <t>Count Words</t>
  </si>
  <si>
    <t>#9</t>
  </si>
  <si>
    <t>#10</t>
  </si>
  <si>
    <r>
      <t xml:space="preserve">Goal: </t>
    </r>
    <r>
      <rPr>
        <sz val="11"/>
        <color theme="1"/>
        <rFont val="Calibri"/>
        <family val="2"/>
        <scheme val="minor"/>
      </rPr>
      <t>Create reusable function that can take text data in column, a column header label and create a sorted frequency distribution with spilled report column headers and total row:</t>
    </r>
  </si>
  <si>
    <t>Autos Sold At Dealer</t>
  </si>
  <si>
    <t>Ford</t>
  </si>
  <si>
    <t>Chevy</t>
  </si>
  <si>
    <t>Honda</t>
  </si>
  <si>
    <t>Subaru</t>
  </si>
  <si>
    <t>Toyota</t>
  </si>
  <si>
    <t>Ex #11</t>
  </si>
  <si>
    <r>
      <t>Goal:</t>
    </r>
    <r>
      <rPr>
        <sz val="11"/>
        <color theme="1"/>
        <rFont val="Calibri"/>
        <family val="2"/>
        <scheme val="minor"/>
      </rPr>
      <t xml:space="preserve"> Use SortedFrequencyDistribution function on new data set.</t>
    </r>
  </si>
  <si>
    <t>LET function:</t>
  </si>
  <si>
    <t>filters the records by the specified product names and then filters to show just the product and sales columns.</t>
  </si>
  <si>
    <t>Original Formula:</t>
  </si>
  <si>
    <t>understand with smart variable names.</t>
  </si>
  <si>
    <t>Smarter Names:</t>
  </si>
  <si>
    <r>
      <t xml:space="preserve">    </t>
    </r>
    <r>
      <rPr>
        <b/>
        <sz val="11"/>
        <color theme="1"/>
        <rFont val="Wingdings"/>
        <charset val="2"/>
      </rPr>
      <t xml:space="preserve">ç </t>
    </r>
    <r>
      <rPr>
        <b/>
        <sz val="11"/>
        <color theme="1"/>
        <rFont val="Calibri"/>
        <family val="2"/>
        <scheme val="minor"/>
      </rPr>
      <t>LET function</t>
    </r>
  </si>
  <si>
    <t>Question: Executive at HMO wanted to check Patient Record Data accuracy and see</t>
  </si>
  <si>
    <t>if the proportion error rate was different between the years 2011 - 2014.</t>
  </si>
  <si>
    <r>
      <t xml:space="preserve"> Goal:</t>
    </r>
    <r>
      <rPr>
        <sz val="14"/>
        <color theme="1"/>
        <rFont val="Calibri"/>
        <family val="2"/>
        <scheme val="minor"/>
      </rPr>
      <t xml:space="preserve"> </t>
    </r>
  </si>
  <si>
    <t>The statistical evidence suggests that there is not a significant difference between the proportion error rate for each of the years.</t>
  </si>
  <si>
    <r>
      <t xml:space="preserve">Test Statistic Chi-Square = </t>
    </r>
    <r>
      <rPr>
        <sz val="11"/>
        <color theme="1"/>
        <rFont val="Symbol"/>
        <family val="1"/>
        <charset val="2"/>
      </rPr>
      <t>c</t>
    </r>
    <r>
      <rPr>
        <vertAlign val="superscript"/>
        <sz val="9.35"/>
        <color theme="1"/>
        <rFont val="Calibri"/>
        <family val="2"/>
      </rPr>
      <t>2</t>
    </r>
    <r>
      <rPr>
        <sz val="9.35"/>
        <color theme="1"/>
        <rFont val="Calibri"/>
        <family val="2"/>
      </rPr>
      <t xml:space="preserve"> =</t>
    </r>
  </si>
  <si>
    <r>
      <t>SUM of ALL ((f</t>
    </r>
    <r>
      <rPr>
        <vertAlign val="subscript"/>
        <sz val="11"/>
        <color theme="1"/>
        <rFont val="Calibri"/>
        <family val="2"/>
        <scheme val="minor"/>
      </rPr>
      <t>ij</t>
    </r>
    <r>
      <rPr>
        <sz val="11"/>
        <color theme="1"/>
        <rFont val="Calibri"/>
        <family val="2"/>
        <scheme val="minor"/>
      </rPr>
      <t xml:space="preserve"> - eij)^2/e</t>
    </r>
    <r>
      <rPr>
        <vertAlign val="subscript"/>
        <sz val="11"/>
        <color theme="1"/>
        <rFont val="Calibri"/>
        <family val="2"/>
        <scheme val="minor"/>
      </rPr>
      <t>ij</t>
    </r>
  </si>
  <si>
    <t>658 Carlota West</t>
  </si>
  <si>
    <t>345 Aspen South</t>
  </si>
  <si>
    <t>23.5 Carlota East</t>
  </si>
  <si>
    <t xml:space="preserve">399.95 Quad West </t>
  </si>
  <si>
    <r>
      <t>Goal:</t>
    </r>
    <r>
      <rPr>
        <sz val="11"/>
        <color theme="1"/>
        <rFont val="Calibri"/>
        <family val="2"/>
        <scheme val="minor"/>
      </rPr>
      <t xml:space="preserve"> Create a reusable function that can extract the dollar amount from the description.</t>
    </r>
  </si>
  <si>
    <r>
      <t>Goal:</t>
    </r>
    <r>
      <rPr>
        <sz val="11"/>
        <color theme="1"/>
        <rFont val="Calibri"/>
        <family val="2"/>
        <scheme val="minor"/>
      </rPr>
      <t xml:space="preserve"> Create a reusable function that can create a Product Sales Total Report.</t>
    </r>
  </si>
  <si>
    <t>OR:</t>
  </si>
  <si>
    <t>Both Step 1 and 2 Combined</t>
  </si>
  <si>
    <t>Step 3:</t>
  </si>
  <si>
    <t>Step 4: Check Lambda:</t>
  </si>
  <si>
    <r>
      <t xml:space="preserve">Step 1 </t>
    </r>
    <r>
      <rPr>
        <sz val="11"/>
        <color theme="1"/>
        <rFont val="Wingdings"/>
        <charset val="2"/>
      </rPr>
      <t>é</t>
    </r>
  </si>
  <si>
    <r>
      <rPr>
        <b/>
        <sz val="11"/>
        <color theme="1"/>
        <rFont val="Calibri Light"/>
        <family val="2"/>
        <scheme val="major"/>
      </rPr>
      <t xml:space="preserve">Step 2: </t>
    </r>
    <r>
      <rPr>
        <b/>
        <sz val="11"/>
        <color theme="1"/>
        <rFont val="Wingdings"/>
        <charset val="2"/>
      </rPr>
      <t>é</t>
    </r>
    <r>
      <rPr>
        <b/>
        <sz val="11"/>
        <color theme="1"/>
        <rFont val="Calibri"/>
        <family val="2"/>
        <scheme val="minor"/>
      </rPr>
      <t xml:space="preserve"> Create LAMBDA</t>
    </r>
  </si>
  <si>
    <t>Create Formula</t>
  </si>
  <si>
    <t>Step 3: Name Manager:</t>
  </si>
  <si>
    <r>
      <t xml:space="preserve">Step 4: Use Function on worksheet Ch16(19-20) </t>
    </r>
    <r>
      <rPr>
        <b/>
        <sz val="11"/>
        <color theme="1"/>
        <rFont val="Wingdings"/>
        <charset val="2"/>
      </rPr>
      <t>è</t>
    </r>
  </si>
  <si>
    <t>Try it here:</t>
  </si>
  <si>
    <t>Without LET:</t>
  </si>
  <si>
    <r>
      <t xml:space="preserve">Goal: </t>
    </r>
    <r>
      <rPr>
        <sz val="11"/>
        <color theme="1"/>
        <rFont val="Calibri"/>
        <family val="2"/>
        <scheme val="minor"/>
      </rPr>
      <t>Create spilled frequency distribution for soft drink data, sorted big to small, including column headers &amp; total row:</t>
    </r>
  </si>
  <si>
    <t>Top</t>
  </si>
  <si>
    <t>Middle</t>
  </si>
  <si>
    <t>Bottom</t>
  </si>
  <si>
    <t>Part</t>
  </si>
  <si>
    <t>Alternative with IFS function:</t>
  </si>
  <si>
    <t>=INDEX({"Superior",11;"Great",10;"Good",8;"Okay",7;"Poor",4},{0;1;2;3;4;5;6},{1,2})</t>
  </si>
  <si>
    <t>yields:</t>
  </si>
  <si>
    <r>
      <rPr>
        <sz val="11"/>
        <color theme="1"/>
        <rFont val="Wingdings"/>
        <charset val="2"/>
      </rPr>
      <t>è</t>
    </r>
    <r>
      <rPr>
        <sz val="11"/>
        <color theme="1"/>
        <rFont val="Calibri"/>
        <family val="2"/>
        <scheme val="minor"/>
      </rPr>
      <t xml:space="preserve">
middle
section
placed into
row 2</t>
    </r>
  </si>
  <si>
    <r>
      <rPr>
        <sz val="11"/>
        <color theme="1"/>
        <rFont val="Wingdings"/>
        <charset val="2"/>
      </rPr>
      <t>ç</t>
    </r>
    <r>
      <rPr>
        <sz val="11"/>
        <color theme="1"/>
        <rFont val="Calibri"/>
        <family val="2"/>
        <scheme val="minor"/>
      </rPr>
      <t xml:space="preserve"> Row 2</t>
    </r>
  </si>
  <si>
    <t>Grand Total</t>
  </si>
  <si>
    <t>Count of Autos Sold At Dealer</t>
  </si>
  <si>
    <t>Without Headers and Total Row:</t>
  </si>
  <si>
    <t>With Headers and Total Row:</t>
  </si>
  <si>
    <t>With IFS:</t>
  </si>
  <si>
    <r>
      <t xml:space="preserve">Goal: </t>
    </r>
    <r>
      <rPr>
        <sz val="11"/>
        <color theme="1"/>
        <rFont val="Calibri"/>
        <family val="2"/>
        <scheme val="minor"/>
      </rPr>
      <t>Create frequency distribution for soft drink rank data, sorted by count:</t>
    </r>
  </si>
  <si>
    <t>Goal: Create frequency distribution for soft drink rank data, sorted by count:</t>
  </si>
  <si>
    <r>
      <t>Goal:</t>
    </r>
    <r>
      <rPr>
        <sz val="11"/>
        <color theme="1"/>
        <rFont val="Calibri"/>
        <family val="2"/>
        <scheme val="minor"/>
      </rPr>
      <t xml:space="preserve"> Create frequency distribution for soft drink rank data, sorted by count:</t>
    </r>
  </si>
  <si>
    <t>Variable Name</t>
  </si>
  <si>
    <t>ReportHeaders</t>
  </si>
  <si>
    <t>ReportMid</t>
  </si>
  <si>
    <t>ReportTotalRow</t>
  </si>
  <si>
    <t>Formula</t>
  </si>
  <si>
    <r>
      <t>Goal:</t>
    </r>
    <r>
      <rPr>
        <sz val="11"/>
        <color theme="1"/>
        <rFont val="Calibri"/>
        <family val="2"/>
        <scheme val="minor"/>
      </rPr>
      <t xml:space="preserve"> Append the three tables with a formula.</t>
    </r>
  </si>
  <si>
    <t>Array 1:</t>
  </si>
  <si>
    <t>Array 2:</t>
  </si>
  <si>
    <t>Array 3:</t>
  </si>
  <si>
    <t>Number Tables:</t>
  </si>
  <si>
    <t>Array 1 Rows:</t>
  </si>
  <si>
    <t>Array 2 Rows:</t>
  </si>
  <si>
    <t>Array 3 Rows:</t>
  </si>
  <si>
    <t>Total Rows</t>
  </si>
  <si>
    <t>Number Columns</t>
  </si>
  <si>
    <t>Column Sequence:</t>
  </si>
  <si>
    <t>Row Sequence:</t>
  </si>
  <si>
    <t>Append:</t>
  </si>
  <si>
    <t>Append with LET:</t>
  </si>
  <si>
    <t>Sum # Rows a1 &amp; a2</t>
  </si>
  <si>
    <t>1.       What are two good reason to use the LET function?</t>
  </si>
  <si>
    <t>2.       What are two good reason to use the LAMBDA function?</t>
  </si>
  <si>
    <t>Two good reasons to use LET are: 1) to create reusable function for common calculation that do not already have a built-in function, 2) to make complex formulas easier to use.</t>
  </si>
  <si>
    <t>When you are appending tables in a worksheet formula, if the table has more than one row, or the table is not the first table to be placed into the append, then you have to use the INDEX function with an array of row numbers in the row_num argument of the INDEX function like this: { 1;0;1;2;3;4;5}.</t>
  </si>
  <si>
    <t>Two good reasons to use LET are: 1) to remove duplicate formula element calculations in formulas to create more efficient calculating formulas, 2) to make complex formulas easier to read by naming formula element variables with descriptive names that communicate the meaning of the formula element.</t>
  </si>
  <si>
    <t>Names</t>
  </si>
  <si>
    <t>Grades</t>
  </si>
  <si>
    <t>Shawnta Gable</t>
  </si>
  <si>
    <t>Rina Tejeda</t>
  </si>
  <si>
    <t>Cuc Cornelius</t>
  </si>
  <si>
    <t>Remona Forsyth</t>
  </si>
  <si>
    <t>Marica Perryman</t>
  </si>
  <si>
    <t>Jarrod Neville</t>
  </si>
  <si>
    <t>Edwina Nutt</t>
  </si>
  <si>
    <t>Kristian Laws</t>
  </si>
  <si>
    <t>Altagracia Gossett</t>
  </si>
  <si>
    <t>Cinda Jacobsen</t>
  </si>
  <si>
    <t>Nam Duffy</t>
  </si>
  <si>
    <t>Sherika Perales</t>
  </si>
  <si>
    <t>Arielle Ison</t>
  </si>
  <si>
    <t>Tawana Ferrari</t>
  </si>
  <si>
    <t>Noe Newell</t>
  </si>
  <si>
    <t>Oneida Hargrove</t>
  </si>
  <si>
    <t>Jadwiga Clancy</t>
  </si>
  <si>
    <t>Lavonna Mcghee</t>
  </si>
  <si>
    <t>Athena Metz</t>
  </si>
  <si>
    <t>Append with LET &amp; LAMBDA:</t>
  </si>
  <si>
    <t>Append with LAMBDA:</t>
  </si>
  <si>
    <t>Extra:</t>
  </si>
  <si>
    <r>
      <t>Goal:</t>
    </r>
    <r>
      <rPr>
        <sz val="11"/>
        <color theme="1"/>
        <rFont val="Calibri"/>
        <family val="2"/>
        <scheme val="minor"/>
      </rPr>
      <t xml:space="preserve"> Create a reusable function that can extract the dollar amount from the left side of description.</t>
    </r>
  </si>
  <si>
    <t>Date/Product</t>
  </si>
  <si>
    <t>Bellen</t>
  </si>
  <si>
    <t>Counts</t>
  </si>
  <si>
    <t>Running Total</t>
  </si>
  <si>
    <t>0 up to 25</t>
  </si>
  <si>
    <t>50 up to 75</t>
  </si>
  <si>
    <t>Over 75</t>
  </si>
  <si>
    <t>BYROW:</t>
  </si>
  <si>
    <t>SCAN</t>
  </si>
  <si>
    <t>What we used before BYROW:</t>
  </si>
  <si>
    <t>What we used before SCAN:</t>
  </si>
  <si>
    <t>Credit Hurdle:</t>
  </si>
  <si>
    <t>GPA Hurdle:</t>
  </si>
  <si>
    <t>Student</t>
  </si>
  <si>
    <t>Major</t>
  </si>
  <si>
    <t>Credits</t>
  </si>
  <si>
    <t>GPA</t>
  </si>
  <si>
    <t>Eligible?</t>
  </si>
  <si>
    <t>Carey, Zada</t>
  </si>
  <si>
    <t>Business</t>
  </si>
  <si>
    <t>Nga, Luong</t>
  </si>
  <si>
    <t>Physics</t>
  </si>
  <si>
    <t>History</t>
  </si>
  <si>
    <t>Sociology</t>
  </si>
  <si>
    <t>Sim, Chantel</t>
  </si>
  <si>
    <t>Kins, Tyrone</t>
  </si>
  <si>
    <t>MAP</t>
  </si>
  <si>
    <t>What we used before MAP:</t>
  </si>
  <si>
    <t>Spilled Running Total:</t>
  </si>
  <si>
    <t>25 up to 50</t>
  </si>
  <si>
    <t>Spilled
Row Totals:</t>
  </si>
  <si>
    <t>Spilled
AND Test:</t>
  </si>
  <si>
    <t>Ex #12</t>
  </si>
  <si>
    <r>
      <t>Goal:</t>
    </r>
    <r>
      <rPr>
        <sz val="11"/>
        <color theme="1"/>
        <rFont val="Calibri"/>
        <family val="2"/>
        <scheme val="minor"/>
      </rPr>
      <t xml:space="preserve"> Learn about BYROW, SCAN and MAP functions.</t>
    </r>
  </si>
  <si>
    <t>% Change</t>
  </si>
  <si>
    <t xml:space="preserve"> ISOMITTED:</t>
  </si>
  <si>
    <t>MAKEARRAY:</t>
  </si>
  <si>
    <t>Weight</t>
  </si>
  <si>
    <t>Probability of Economic State</t>
  </si>
  <si>
    <t>Stock A Estimated Return</t>
  </si>
  <si>
    <t>Stock B Estimated Return</t>
  </si>
  <si>
    <t>Bad</t>
  </si>
  <si>
    <t>OK</t>
  </si>
  <si>
    <t>BYROW</t>
  </si>
  <si>
    <t>Return if state occurs</t>
  </si>
  <si>
    <t>Totals:</t>
  </si>
  <si>
    <t>BYCOL</t>
  </si>
  <si>
    <t>Old School Formulas</t>
  </si>
  <si>
    <t>Spilled Multiplying</t>
  </si>
  <si>
    <t>Spilled Join</t>
  </si>
  <si>
    <r>
      <t>Goal:</t>
    </r>
    <r>
      <rPr>
        <sz val="11"/>
        <color theme="1"/>
        <rFont val="Calibri"/>
        <family val="2"/>
        <scheme val="minor"/>
      </rPr>
      <t xml:space="preserve"> Create single cell formulas to calculate:</t>
    </r>
  </si>
  <si>
    <t>Expected portfolio of stocks return.</t>
  </si>
  <si>
    <t>Standard deviation of expected portfolio returns.</t>
  </si>
  <si>
    <t>Weight of Stock in Portfolio:</t>
  </si>
  <si>
    <t>Probability of
Economic State</t>
  </si>
  <si>
    <t>Stock A Full Estimated Return</t>
  </si>
  <si>
    <t>Stock B Full Estimated Return</t>
  </si>
  <si>
    <t>Expected Portfolio Returns:</t>
  </si>
  <si>
    <t>Standard Deviation of Ex. Portfolio Returns:</t>
  </si>
  <si>
    <t>How it was done in example 39, chapter 15:</t>
  </si>
  <si>
    <t>Buy replace the MMULT function with BYROW and LAMBDA.</t>
  </si>
  <si>
    <t>Source</t>
  </si>
  <si>
    <t>Amount</t>
  </si>
  <si>
    <t>Source currency</t>
  </si>
  <si>
    <t>Target currency</t>
  </si>
  <si>
    <t>Amount in target currency</t>
  </si>
  <si>
    <t>USD</t>
  </si>
  <si>
    <t>GBP</t>
  </si>
  <si>
    <t>CAD</t>
  </si>
  <si>
    <t>EUR</t>
  </si>
  <si>
    <t>AUD</t>
  </si>
  <si>
    <t>Target</t>
  </si>
  <si>
    <r>
      <t>Goal:</t>
    </r>
    <r>
      <rPr>
        <sz val="11"/>
        <color theme="1"/>
        <rFont val="Calibri"/>
        <family val="2"/>
        <scheme val="minor"/>
      </rPr>
      <t xml:space="preserve"> Convert amounts in the Amount field from source to target currency using conversion table.</t>
    </r>
  </si>
  <si>
    <t>Create a formula in cell E7 that can spill the two-way lookup results.</t>
  </si>
  <si>
    <t>3.	What is a good reason to use the BYROWS function?</t>
  </si>
  <si>
    <r>
      <rPr>
        <u/>
        <sz val="12"/>
        <rFont val="Museo For Dell"/>
      </rPr>
      <t>Formula you can use in cell E7:</t>
    </r>
    <r>
      <rPr>
        <sz val="12"/>
        <rFont val="Museo For Dell"/>
      </rPr>
      <t xml:space="preserve">
=INDEX(
     I7:M11,
     XMATCH(D7:D43,H7:H11),
     XMATCH(C7:C43,I6:M6)
     )*B7:B43</t>
    </r>
  </si>
  <si>
    <r>
      <rPr>
        <u/>
        <sz val="12"/>
        <rFont val="Museo For Dell"/>
      </rPr>
      <t>Formula you can use in cell E7:</t>
    </r>
    <r>
      <rPr>
        <sz val="12"/>
        <rFont val="Museo For Dell"/>
      </rPr>
      <t xml:space="preserve">
=MAP(
     B7:B43,
     C7:C43,
     D7:D43,
          LAMBDA(Amount,Source,Target,
               VLOOKUP(Target,H7:M11,XMATCH(Source,H6:M6),0)*Amount
          )
     )</t>
    </r>
  </si>
  <si>
    <t>Goal:</t>
  </si>
  <si>
    <t>For the aggregate calculation you can use MEDIAN function.</t>
  </si>
  <si>
    <t>Hint: aggregate functions cannot spill. So this is where you can use LAMBDA and BYROWS functions.</t>
  </si>
  <si>
    <t>Values</t>
  </si>
  <si>
    <t>Median</t>
  </si>
  <si>
    <t>Finished result should look like the range E15:F17.</t>
  </si>
  <si>
    <t>If you need to run a LAMBDA function row-by-row over an array, like if you are adding the values in each row of a table with the SUM function, and you want to spill the results, then the BYROWS function can be helpful. For any aggregate calculation that you need to have spilled results for, like SUM or MEDIAN, this combination of LAMBDA and BYROWS can help.</t>
  </si>
  <si>
    <t>Create a single cell report in cell E8, that spills a sorted unique list of product name and median values.</t>
  </si>
  <si>
    <t>4.       When appending tables with a formula, in what situation do you have to use the INDEX function?</t>
  </si>
  <si>
    <t>LAMBDA([parameter1,parameter2,… parameter_n],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</si>
</sst>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Wingdings"/>
      <charset val="2"/>
    </font>
    <font>
      <sz val="12"/>
      <color theme="1"/>
      <name val="Calibri"/>
      <family val="2"/>
      <scheme val="minor"/>
    </font>
    <font>
      <b/>
      <sz val="16"/>
      <color theme="1"/>
      <name val="Calibri"/>
      <family val="2"/>
      <scheme val="minor"/>
    </font>
    <font>
      <vertAlign val="subscript"/>
      <sz val="11"/>
      <color theme="1"/>
      <name val="Calibri"/>
      <family val="2"/>
      <scheme val="minor"/>
    </font>
    <font>
      <sz val="11"/>
      <color theme="0"/>
      <name val="Symbol"/>
      <family val="1"/>
      <charset val="2"/>
    </font>
    <font>
      <vertAlign val="superscript"/>
      <sz val="9.35"/>
      <color theme="0"/>
      <name val="Calibri"/>
      <family val="2"/>
    </font>
    <font>
      <sz val="9.35"/>
      <color theme="0"/>
      <name val="Calibri"/>
      <family val="2"/>
    </font>
    <font>
      <sz val="16"/>
      <color theme="1"/>
      <name val="Calibri"/>
      <family val="2"/>
      <scheme val="minor"/>
    </font>
    <font>
      <sz val="8"/>
      <name val="Calibri"/>
      <family val="2"/>
      <scheme val="minor"/>
    </font>
    <font>
      <sz val="11"/>
      <color theme="1"/>
      <name val="Calibri"/>
      <family val="2"/>
      <charset val="2"/>
      <scheme val="minor"/>
    </font>
    <font>
      <b/>
      <sz val="11"/>
      <color theme="1"/>
      <name val="Wingdings"/>
      <charset val="2"/>
    </font>
    <font>
      <b/>
      <sz val="14"/>
      <color theme="1"/>
      <name val="Calibri"/>
      <family val="2"/>
      <scheme val="minor"/>
    </font>
    <font>
      <sz val="14"/>
      <color theme="1"/>
      <name val="Calibri"/>
      <family val="2"/>
      <scheme val="minor"/>
    </font>
    <font>
      <sz val="11"/>
      <color theme="1"/>
      <name val="Symbol"/>
      <family val="1"/>
      <charset val="2"/>
    </font>
    <font>
      <vertAlign val="superscript"/>
      <sz val="9.35"/>
      <color theme="1"/>
      <name val="Calibri"/>
      <family val="2"/>
    </font>
    <font>
      <sz val="9.35"/>
      <color theme="1"/>
      <name val="Calibri"/>
      <family val="2"/>
    </font>
    <font>
      <b/>
      <sz val="11"/>
      <color theme="1"/>
      <name val="Calibri"/>
      <family val="2"/>
      <charset val="2"/>
      <scheme val="minor"/>
    </font>
    <font>
      <b/>
      <sz val="11"/>
      <color theme="1"/>
      <name val="Calibri Light"/>
      <family val="2"/>
      <scheme val="major"/>
    </font>
    <font>
      <b/>
      <sz val="11"/>
      <color rgb="FF000000"/>
      <name val="Calibri"/>
      <family val="2"/>
    </font>
    <font>
      <sz val="11"/>
      <color theme="1"/>
      <name val="Calibri"/>
      <family val="2"/>
    </font>
    <font>
      <b/>
      <sz val="11"/>
      <color theme="0"/>
      <name val="Calibri"/>
      <family val="2"/>
    </font>
    <font>
      <sz val="13"/>
      <color theme="1"/>
      <name val="Calibri"/>
      <family val="2"/>
      <scheme val="minor"/>
    </font>
    <font>
      <sz val="12"/>
      <name val="Museo For Dell"/>
    </font>
    <font>
      <b/>
      <sz val="12"/>
      <name val="Museo For Dell"/>
    </font>
    <font>
      <b/>
      <sz val="12"/>
      <color theme="0"/>
      <name val="Museo For Dell"/>
    </font>
    <font>
      <u/>
      <sz val="12"/>
      <name val="Museo For Dell"/>
    </font>
  </fonts>
  <fills count="11">
    <fill>
      <patternFill patternType="none"/>
    </fill>
    <fill>
      <patternFill patternType="gray125"/>
    </fill>
    <fill>
      <patternFill patternType="solid">
        <fgColor rgb="FF002060"/>
        <bgColor indexed="64"/>
      </patternFill>
    </fill>
    <fill>
      <patternFill patternType="solid">
        <fgColor rgb="FFCCFFCC"/>
        <bgColor indexed="64"/>
      </patternFill>
    </fill>
    <fill>
      <patternFill patternType="solid">
        <fgColor rgb="FFFFFF00"/>
        <bgColor indexed="64"/>
      </patternFill>
    </fill>
    <fill>
      <patternFill patternType="solid">
        <fgColor rgb="FFFF0000"/>
        <bgColor indexed="64"/>
      </patternFill>
    </fill>
    <fill>
      <patternFill patternType="solid">
        <fgColor rgb="FF0070C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8" tint="0.79998168889431442"/>
        <bgColor indexed="64"/>
      </patternFill>
    </fill>
    <fill>
      <patternFill patternType="solid">
        <fgColor theme="9" tint="0.7999816888943144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theme="2" tint="-0.24994659260841701"/>
      </left>
      <right style="medium">
        <color theme="2" tint="-0.24994659260841701"/>
      </right>
      <top style="medium">
        <color theme="2" tint="-0.24994659260841701"/>
      </top>
      <bottom style="medium">
        <color theme="2" tint="-0.2499465926084170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diagonal/>
    </border>
    <border>
      <left/>
      <right style="thin">
        <color indexed="64"/>
      </right>
      <top style="thin">
        <color indexed="64"/>
      </top>
      <bottom style="thin">
        <color theme="0"/>
      </bottom>
      <diagonal/>
    </border>
    <border>
      <left style="thin">
        <color indexed="64"/>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style="thin">
        <color theme="0"/>
      </right>
      <top style="thin">
        <color indexed="64"/>
      </top>
      <bottom/>
      <diagonal/>
    </border>
    <border>
      <left style="thin">
        <color theme="0"/>
      </left>
      <right style="thin">
        <color theme="0"/>
      </right>
      <top style="thin">
        <color indexed="64"/>
      </top>
      <bottom/>
      <diagonal/>
    </border>
    <border>
      <left style="thin">
        <color theme="0"/>
      </left>
      <right style="thin">
        <color indexed="64"/>
      </right>
      <top style="thin">
        <color indexed="64"/>
      </top>
      <bottom/>
      <diagonal/>
    </border>
    <border>
      <left style="thin">
        <color indexed="64"/>
      </left>
      <right/>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style="thin">
        <color auto="1"/>
      </right>
      <top style="thin">
        <color auto="1"/>
      </top>
      <bottom style="thin">
        <color theme="0"/>
      </bottom>
      <diagonal/>
    </border>
    <border>
      <left style="thin">
        <color auto="1"/>
      </left>
      <right style="thin">
        <color theme="0"/>
      </right>
      <top style="thin">
        <color theme="0"/>
      </top>
      <bottom style="thin">
        <color theme="0"/>
      </bottom>
      <diagonal/>
    </border>
    <border>
      <left style="thin">
        <color theme="0"/>
      </left>
      <right style="thin">
        <color auto="1"/>
      </right>
      <top style="thin">
        <color theme="0"/>
      </top>
      <bottom style="thin">
        <color theme="0"/>
      </bottom>
      <diagonal/>
    </border>
    <border>
      <left style="thin">
        <color theme="0"/>
      </left>
      <right style="thin">
        <color auto="1"/>
      </right>
      <top style="thin">
        <color theme="0"/>
      </top>
      <bottom style="thin">
        <color auto="1"/>
      </bottom>
      <diagonal/>
    </border>
    <border>
      <left style="thin">
        <color auto="1"/>
      </left>
      <right/>
      <top style="thin">
        <color theme="0"/>
      </top>
      <bottom style="thin">
        <color theme="0"/>
      </bottom>
      <diagonal/>
    </border>
    <border>
      <left/>
      <right style="thin">
        <color theme="0"/>
      </right>
      <top style="thin">
        <color theme="0"/>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166">
    <xf numFmtId="0" fontId="0" fillId="0" borderId="0" xfId="0"/>
    <xf numFmtId="0" fontId="3" fillId="2" borderId="1" xfId="0" applyFont="1" applyFill="1" applyBorder="1"/>
    <xf numFmtId="0" fontId="0" fillId="0" borderId="1" xfId="0" applyBorder="1"/>
    <xf numFmtId="0" fontId="2" fillId="0" borderId="0" xfId="0" applyFont="1"/>
    <xf numFmtId="0" fontId="1" fillId="2" borderId="1" xfId="0" applyFont="1" applyFill="1" applyBorder="1"/>
    <xf numFmtId="0" fontId="1" fillId="2" borderId="1" xfId="0" applyFont="1" applyFill="1" applyBorder="1" applyAlignment="1">
      <alignment wrapText="1"/>
    </xf>
    <xf numFmtId="0" fontId="0" fillId="3" borderId="1" xfId="0" applyFill="1" applyBorder="1"/>
    <xf numFmtId="14" fontId="0" fillId="0" borderId="1" xfId="0" applyNumberFormat="1" applyBorder="1"/>
    <xf numFmtId="0" fontId="3" fillId="5" borderId="1" xfId="0" applyFont="1" applyFill="1" applyBorder="1"/>
    <xf numFmtId="0" fontId="5" fillId="0" borderId="0" xfId="0" applyFont="1"/>
    <xf numFmtId="0" fontId="0" fillId="4" borderId="1" xfId="0" applyFill="1" applyBorder="1"/>
    <xf numFmtId="0" fontId="2" fillId="4" borderId="2" xfId="0" applyFont="1" applyFill="1" applyBorder="1"/>
    <xf numFmtId="0" fontId="0" fillId="4" borderId="3" xfId="0" applyFill="1" applyBorder="1"/>
    <xf numFmtId="0" fontId="2" fillId="0" borderId="0" xfId="0" applyFont="1" applyAlignment="1">
      <alignment horizontal="center"/>
    </xf>
    <xf numFmtId="0" fontId="6" fillId="0" borderId="0" xfId="0" applyFont="1" applyAlignment="1">
      <alignment textRotation="180" wrapText="1"/>
    </xf>
    <xf numFmtId="0" fontId="3" fillId="2" borderId="3" xfId="0" applyFont="1" applyFill="1" applyBorder="1"/>
    <xf numFmtId="0" fontId="0" fillId="4" borderId="2" xfId="0" applyFill="1" applyBorder="1"/>
    <xf numFmtId="0" fontId="3" fillId="6" borderId="1" xfId="0" quotePrefix="1" applyFont="1" applyFill="1" applyBorder="1"/>
    <xf numFmtId="0" fontId="3" fillId="6" borderId="1" xfId="0" applyFont="1" applyFill="1" applyBorder="1"/>
    <xf numFmtId="0" fontId="2" fillId="3" borderId="1" xfId="0" applyFont="1" applyFill="1" applyBorder="1"/>
    <xf numFmtId="0" fontId="0" fillId="0" borderId="2" xfId="0" applyBorder="1"/>
    <xf numFmtId="0" fontId="0" fillId="0" borderId="0" xfId="0" applyAlignment="1"/>
    <xf numFmtId="14" fontId="0" fillId="0" borderId="0" xfId="0" applyNumberFormat="1"/>
    <xf numFmtId="0" fontId="0" fillId="0" borderId="0" xfId="0" applyAlignment="1">
      <alignment horizontal="left"/>
    </xf>
    <xf numFmtId="0" fontId="11" fillId="7" borderId="4" xfId="0" applyFont="1" applyFill="1" applyBorder="1" applyAlignment="1">
      <alignment horizontal="left" vertical="center" wrapText="1"/>
    </xf>
    <xf numFmtId="0" fontId="2" fillId="0" borderId="0" xfId="0" applyFont="1" applyAlignment="1">
      <alignment horizontal="right"/>
    </xf>
    <xf numFmtId="0" fontId="0" fillId="0" borderId="0" xfId="0" applyBorder="1"/>
    <xf numFmtId="0" fontId="0" fillId="0" borderId="0" xfId="0" applyBorder="1" applyAlignment="1">
      <alignment vertical="top" wrapText="1"/>
    </xf>
    <xf numFmtId="0" fontId="0" fillId="0" borderId="3" xfId="0" applyBorder="1"/>
    <xf numFmtId="0" fontId="0" fillId="3" borderId="3" xfId="0" applyFill="1" applyBorder="1"/>
    <xf numFmtId="0" fontId="0" fillId="0" borderId="14" xfId="0" applyFont="1" applyBorder="1"/>
    <xf numFmtId="0" fontId="0" fillId="0" borderId="16" xfId="0" applyFont="1" applyBorder="1"/>
    <xf numFmtId="0" fontId="2" fillId="0" borderId="17" xfId="0" applyFont="1" applyBorder="1"/>
    <xf numFmtId="0" fontId="2" fillId="0" borderId="18" xfId="0" applyFont="1" applyBorder="1"/>
    <xf numFmtId="0" fontId="0" fillId="0" borderId="19" xfId="0" applyBorder="1"/>
    <xf numFmtId="0" fontId="0" fillId="0" borderId="13" xfId="0" applyBorder="1"/>
    <xf numFmtId="0" fontId="3" fillId="2" borderId="0" xfId="0" applyFont="1" applyFill="1"/>
    <xf numFmtId="0" fontId="0" fillId="0" borderId="21" xfId="0" applyBorder="1"/>
    <xf numFmtId="0" fontId="0" fillId="0" borderId="22" xfId="0" applyBorder="1"/>
    <xf numFmtId="0" fontId="0" fillId="0" borderId="23" xfId="0" applyBorder="1"/>
    <xf numFmtId="0" fontId="0" fillId="4" borderId="0" xfId="0" applyFill="1"/>
    <xf numFmtId="0" fontId="2" fillId="4" borderId="0" xfId="0" applyFont="1" applyFill="1"/>
    <xf numFmtId="0" fontId="15" fillId="0" borderId="0" xfId="0" applyFont="1"/>
    <xf numFmtId="0" fontId="16" fillId="0" borderId="0" xfId="0" applyFont="1"/>
    <xf numFmtId="0" fontId="0" fillId="0" borderId="11" xfId="0" applyFont="1" applyFill="1" applyBorder="1"/>
    <xf numFmtId="0" fontId="0" fillId="0" borderId="6" xfId="0" applyFont="1" applyFill="1" applyBorder="1"/>
    <xf numFmtId="0" fontId="0" fillId="0" borderId="9" xfId="0" applyFont="1" applyFill="1" applyBorder="1"/>
    <xf numFmtId="0" fontId="0" fillId="0" borderId="12" xfId="0" applyFont="1" applyFill="1" applyBorder="1"/>
    <xf numFmtId="0" fontId="0" fillId="0" borderId="10" xfId="0" applyFont="1" applyFill="1" applyBorder="1"/>
    <xf numFmtId="0" fontId="0" fillId="0" borderId="5" xfId="0" applyFont="1" applyFill="1" applyBorder="1"/>
    <xf numFmtId="0" fontId="5" fillId="0" borderId="1" xfId="0" applyFont="1" applyBorder="1"/>
    <xf numFmtId="0" fontId="0" fillId="0" borderId="1" xfId="0" applyFill="1" applyBorder="1"/>
    <xf numFmtId="0" fontId="20" fillId="0" borderId="0" xfId="0" applyFont="1"/>
    <xf numFmtId="0" fontId="0" fillId="0" borderId="20" xfId="0" applyBorder="1" applyAlignment="1">
      <alignment horizontal="left"/>
    </xf>
    <xf numFmtId="0" fontId="0" fillId="0" borderId="1" xfId="0" applyBorder="1" applyAlignment="1">
      <alignment horizontal="left"/>
    </xf>
    <xf numFmtId="0" fontId="0" fillId="0" borderId="1" xfId="0" applyBorder="1" applyAlignment="1">
      <alignment horizontal="left" vertical="top"/>
    </xf>
    <xf numFmtId="0" fontId="0" fillId="3" borderId="1" xfId="0" applyFill="1" applyBorder="1" applyAlignment="1">
      <alignment vertical="top"/>
    </xf>
    <xf numFmtId="0" fontId="0" fillId="0" borderId="3" xfId="0" applyBorder="1" applyAlignment="1">
      <alignment vertical="top"/>
    </xf>
    <xf numFmtId="0" fontId="0" fillId="0" borderId="26" xfId="0" applyBorder="1"/>
    <xf numFmtId="0" fontId="0" fillId="0" borderId="27" xfId="0" applyBorder="1"/>
    <xf numFmtId="0" fontId="0" fillId="0" borderId="28" xfId="0" applyBorder="1"/>
    <xf numFmtId="0" fontId="0" fillId="8" borderId="1" xfId="0" applyFill="1" applyBorder="1"/>
    <xf numFmtId="0" fontId="0" fillId="0" borderId="32" xfId="0" applyBorder="1"/>
    <xf numFmtId="0" fontId="0" fillId="0" borderId="33" xfId="0" applyBorder="1"/>
    <xf numFmtId="0" fontId="2" fillId="0" borderId="27" xfId="0" applyFont="1" applyBorder="1"/>
    <xf numFmtId="0" fontId="13" fillId="0" borderId="33" xfId="0" applyFont="1" applyBorder="1"/>
    <xf numFmtId="0" fontId="13" fillId="0" borderId="34" xfId="0" applyFont="1" applyBorder="1"/>
    <xf numFmtId="0" fontId="0" fillId="0" borderId="35" xfId="0" applyBorder="1"/>
    <xf numFmtId="0" fontId="0" fillId="0" borderId="15" xfId="0" applyBorder="1"/>
    <xf numFmtId="0" fontId="0" fillId="0" borderId="36" xfId="0" applyBorder="1"/>
    <xf numFmtId="0" fontId="0" fillId="0" borderId="29" xfId="0" quotePrefix="1" applyBorder="1" applyAlignment="1">
      <alignment horizontal="centerContinuous"/>
    </xf>
    <xf numFmtId="0" fontId="0" fillId="0" borderId="30" xfId="0" applyBorder="1" applyAlignment="1">
      <alignment horizontal="centerContinuous"/>
    </xf>
    <xf numFmtId="0" fontId="0" fillId="0" borderId="31" xfId="0" applyBorder="1" applyAlignment="1">
      <alignment horizontal="centerContinuous"/>
    </xf>
    <xf numFmtId="0" fontId="0" fillId="0" borderId="0" xfId="0" pivotButton="1"/>
    <xf numFmtId="0" fontId="0" fillId="0" borderId="0" xfId="0" applyNumberFormat="1"/>
    <xf numFmtId="0" fontId="5" fillId="0" borderId="0" xfId="0" applyFont="1" applyBorder="1"/>
    <xf numFmtId="0" fontId="0" fillId="0" borderId="0" xfId="0" applyFill="1" applyBorder="1"/>
    <xf numFmtId="0" fontId="0" fillId="0" borderId="0" xfId="0" applyFont="1" applyBorder="1"/>
    <xf numFmtId="0" fontId="0" fillId="0" borderId="1" xfId="0" applyFont="1" applyBorder="1" applyAlignment="1">
      <alignment vertical="top"/>
    </xf>
    <xf numFmtId="0" fontId="0" fillId="0" borderId="1" xfId="0" applyFont="1" applyBorder="1"/>
    <xf numFmtId="164" fontId="0" fillId="0" borderId="1" xfId="0" applyNumberFormat="1" applyBorder="1"/>
    <xf numFmtId="14" fontId="22" fillId="0" borderId="1" xfId="0" applyNumberFormat="1" applyFont="1" applyBorder="1"/>
    <xf numFmtId="0" fontId="23" fillId="0" borderId="1" xfId="0" applyFont="1" applyBorder="1"/>
    <xf numFmtId="0" fontId="23" fillId="0" borderId="2" xfId="0" applyFont="1" applyBorder="1"/>
    <xf numFmtId="0" fontId="23" fillId="3" borderId="1" xfId="0" applyFont="1" applyFill="1" applyBorder="1"/>
    <xf numFmtId="0" fontId="24" fillId="2" borderId="1" xfId="0" applyFont="1" applyFill="1" applyBorder="1"/>
    <xf numFmtId="14" fontId="22" fillId="0" borderId="25" xfId="0" applyNumberFormat="1" applyFont="1" applyBorder="1"/>
    <xf numFmtId="0" fontId="23" fillId="0" borderId="25" xfId="0" applyFont="1" applyBorder="1"/>
    <xf numFmtId="0" fontId="23" fillId="0" borderId="40" xfId="0" applyFont="1" applyBorder="1"/>
    <xf numFmtId="0" fontId="23" fillId="3" borderId="25" xfId="0" applyFont="1" applyFill="1" applyBorder="1"/>
    <xf numFmtId="1" fontId="0" fillId="0" borderId="1" xfId="0" applyNumberFormat="1" applyBorder="1"/>
    <xf numFmtId="0" fontId="3" fillId="5" borderId="41" xfId="0" applyFont="1" applyFill="1" applyBorder="1"/>
    <xf numFmtId="0" fontId="3" fillId="5" borderId="40" xfId="0" applyFont="1" applyFill="1" applyBorder="1"/>
    <xf numFmtId="0" fontId="0" fillId="0" borderId="0" xfId="0" applyAlignment="1">
      <alignment horizontal="left" indent="2"/>
    </xf>
    <xf numFmtId="0" fontId="24" fillId="2" borderId="1" xfId="0" applyFont="1" applyFill="1" applyBorder="1" applyAlignment="1">
      <alignment wrapText="1"/>
    </xf>
    <xf numFmtId="0" fontId="0" fillId="0" borderId="0" xfId="0" applyFont="1"/>
    <xf numFmtId="10" fontId="0" fillId="3" borderId="1" xfId="0" applyNumberFormat="1" applyFill="1" applyBorder="1"/>
    <xf numFmtId="0" fontId="2" fillId="8" borderId="1" xfId="0" applyFont="1" applyFill="1" applyBorder="1"/>
    <xf numFmtId="0" fontId="2" fillId="9" borderId="1" xfId="0" applyFont="1" applyFill="1" applyBorder="1" applyAlignment="1">
      <alignment horizontal="centerContinuous" wrapText="1"/>
    </xf>
    <xf numFmtId="0" fontId="2" fillId="10" borderId="1" xfId="0" applyFont="1" applyFill="1" applyBorder="1" applyAlignment="1">
      <alignment wrapText="1"/>
    </xf>
    <xf numFmtId="0" fontId="0" fillId="9" borderId="1" xfId="0" applyFill="1" applyBorder="1"/>
    <xf numFmtId="0" fontId="0" fillId="10" borderId="1" xfId="0" applyFill="1" applyBorder="1"/>
    <xf numFmtId="0" fontId="3" fillId="2" borderId="24" xfId="0" applyFont="1" applyFill="1" applyBorder="1" applyAlignment="1">
      <alignment wrapText="1"/>
    </xf>
    <xf numFmtId="0" fontId="0" fillId="0" borderId="5" xfId="0" applyBorder="1"/>
    <xf numFmtId="0" fontId="0" fillId="0" borderId="11" xfId="0" applyBorder="1"/>
    <xf numFmtId="0" fontId="0" fillId="0" borderId="6" xfId="0" applyBorder="1"/>
    <xf numFmtId="0" fontId="0" fillId="0" borderId="7" xfId="0" applyBorder="1"/>
    <xf numFmtId="0" fontId="0" fillId="0" borderId="8" xfId="0" applyBorder="1"/>
    <xf numFmtId="0" fontId="24" fillId="2" borderId="42" xfId="0" applyFont="1" applyFill="1" applyBorder="1"/>
    <xf numFmtId="0" fontId="0" fillId="3" borderId="42" xfId="0" applyFill="1" applyBorder="1"/>
    <xf numFmtId="0" fontId="1" fillId="2" borderId="42" xfId="0" applyFont="1" applyFill="1" applyBorder="1"/>
    <xf numFmtId="0" fontId="0" fillId="0" borderId="9" xfId="0" applyBorder="1"/>
    <xf numFmtId="0" fontId="0" fillId="0" borderId="12" xfId="0" applyBorder="1"/>
    <xf numFmtId="0" fontId="0" fillId="0" borderId="10" xfId="0" applyBorder="1"/>
    <xf numFmtId="0" fontId="2" fillId="8" borderId="2" xfId="0" applyFont="1" applyFill="1" applyBorder="1" applyAlignment="1">
      <alignment horizontal="centerContinuous" wrapText="1"/>
    </xf>
    <xf numFmtId="0" fontId="0" fillId="8" borderId="3" xfId="0" applyFill="1" applyBorder="1" applyAlignment="1">
      <alignment horizontal="centerContinuous" wrapText="1"/>
    </xf>
    <xf numFmtId="0" fontId="0" fillId="9" borderId="1" xfId="0" applyFill="1" applyBorder="1" applyAlignment="1">
      <alignment horizontal="centerContinuous" wrapText="1"/>
    </xf>
    <xf numFmtId="164" fontId="0" fillId="10" borderId="1" xfId="0" applyNumberFormat="1" applyFill="1" applyBorder="1"/>
    <xf numFmtId="0" fontId="3" fillId="2" borderId="2" xfId="0" applyFont="1" applyFill="1" applyBorder="1"/>
    <xf numFmtId="0" fontId="3" fillId="2" borderId="43" xfId="0" applyFont="1" applyFill="1" applyBorder="1"/>
    <xf numFmtId="0" fontId="25" fillId="0" borderId="0" xfId="0" applyFont="1" applyAlignment="1">
      <alignment vertical="center"/>
    </xf>
    <xf numFmtId="0" fontId="26" fillId="0" borderId="0" xfId="0" applyFont="1" applyAlignment="1">
      <alignment horizontal="center"/>
    </xf>
    <xf numFmtId="0" fontId="27" fillId="0" borderId="0" xfId="0" applyFont="1" applyAlignment="1">
      <alignment horizontal="center"/>
    </xf>
    <xf numFmtId="4" fontId="0" fillId="0" borderId="25" xfId="0" applyNumberFormat="1" applyBorder="1"/>
    <xf numFmtId="0" fontId="0" fillId="0" borderId="25" xfId="0" applyBorder="1"/>
    <xf numFmtId="4" fontId="0" fillId="3" borderId="25" xfId="0" applyNumberFormat="1" applyFill="1" applyBorder="1"/>
    <xf numFmtId="4" fontId="0" fillId="0" borderId="0" xfId="0" applyNumberFormat="1"/>
    <xf numFmtId="2" fontId="26" fillId="0" borderId="44" xfId="0" applyNumberFormat="1" applyFont="1" applyBorder="1" applyAlignment="1">
      <alignment horizontal="center"/>
    </xf>
    <xf numFmtId="2" fontId="26" fillId="0" borderId="25" xfId="0" applyNumberFormat="1" applyFont="1" applyBorder="1" applyAlignment="1">
      <alignment horizontal="center"/>
    </xf>
    <xf numFmtId="4" fontId="0" fillId="0" borderId="1" xfId="0" applyNumberFormat="1" applyBorder="1"/>
    <xf numFmtId="2" fontId="26" fillId="0" borderId="3" xfId="0" applyNumberFormat="1" applyFont="1" applyBorder="1" applyAlignment="1">
      <alignment horizontal="center"/>
    </xf>
    <xf numFmtId="2" fontId="26" fillId="0" borderId="1" xfId="0" applyNumberFormat="1" applyFont="1" applyBorder="1" applyAlignment="1">
      <alignment horizontal="center"/>
    </xf>
    <xf numFmtId="2" fontId="26" fillId="0" borderId="0" xfId="0" applyNumberFormat="1" applyFont="1" applyAlignment="1">
      <alignment horizontal="center"/>
    </xf>
    <xf numFmtId="0" fontId="0" fillId="0" borderId="0" xfId="0" applyAlignment="1">
      <alignment horizontal="left" indent="4"/>
    </xf>
    <xf numFmtId="4" fontId="0" fillId="3" borderId="1" xfId="0" applyNumberFormat="1" applyFill="1" applyBorder="1"/>
    <xf numFmtId="0" fontId="3" fillId="2" borderId="1" xfId="0" applyFont="1" applyFill="1" applyBorder="1" applyAlignment="1">
      <alignment wrapText="1"/>
    </xf>
    <xf numFmtId="0" fontId="0" fillId="0" borderId="24" xfId="0" applyFont="1" applyBorder="1" applyAlignment="1">
      <alignment horizontal="left" vertical="center"/>
    </xf>
    <xf numFmtId="0" fontId="0" fillId="0" borderId="25" xfId="0" applyFont="1" applyBorder="1" applyAlignment="1">
      <alignment horizontal="left" vertical="center"/>
    </xf>
    <xf numFmtId="0" fontId="13" fillId="0" borderId="35" xfId="0" applyFont="1" applyBorder="1" applyAlignment="1">
      <alignment horizontal="right" wrapText="1"/>
    </xf>
    <xf numFmtId="0" fontId="0" fillId="0" borderId="35" xfId="0" applyBorder="1" applyAlignment="1">
      <alignment horizontal="right"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5" fillId="0" borderId="5" xfId="0" applyFont="1" applyBorder="1" applyAlignment="1">
      <alignment horizontal="left" wrapText="1"/>
    </xf>
    <xf numFmtId="0" fontId="5" fillId="0" borderId="11" xfId="0" applyFont="1" applyBorder="1" applyAlignment="1">
      <alignment horizontal="left" wrapText="1"/>
    </xf>
    <xf numFmtId="0" fontId="5" fillId="0" borderId="6" xfId="0" applyFont="1" applyBorder="1" applyAlignment="1">
      <alignment horizontal="left" wrapText="1"/>
    </xf>
    <xf numFmtId="0" fontId="5" fillId="0" borderId="7" xfId="0" applyFont="1" applyBorder="1" applyAlignment="1">
      <alignment horizontal="left" wrapText="1"/>
    </xf>
    <xf numFmtId="0" fontId="5" fillId="0" borderId="0" xfId="0" applyFont="1" applyBorder="1" applyAlignment="1">
      <alignment horizontal="left" wrapText="1"/>
    </xf>
    <xf numFmtId="0" fontId="5" fillId="0" borderId="8" xfId="0" applyFont="1" applyBorder="1" applyAlignment="1">
      <alignment horizontal="left" wrapText="1"/>
    </xf>
    <xf numFmtId="0" fontId="5" fillId="0" borderId="9" xfId="0" applyFont="1" applyBorder="1" applyAlignment="1">
      <alignment horizontal="left" wrapText="1"/>
    </xf>
    <xf numFmtId="0" fontId="5" fillId="0" borderId="12" xfId="0" applyFont="1" applyBorder="1" applyAlignment="1">
      <alignment horizontal="left" wrapText="1"/>
    </xf>
    <xf numFmtId="0" fontId="5" fillId="0" borderId="10" xfId="0" applyFont="1" applyBorder="1" applyAlignment="1">
      <alignment horizontal="left" wrapText="1"/>
    </xf>
    <xf numFmtId="0" fontId="28" fillId="6" borderId="24" xfId="0" applyFont="1" applyFill="1" applyBorder="1" applyAlignment="1">
      <alignment horizontal="center"/>
    </xf>
    <xf numFmtId="0" fontId="28" fillId="6" borderId="43" xfId="0" applyFont="1" applyFill="1" applyBorder="1" applyAlignment="1">
      <alignment horizontal="center" vertical="center" textRotation="90"/>
    </xf>
    <xf numFmtId="0" fontId="28" fillId="6" borderId="2" xfId="0" applyFont="1" applyFill="1" applyBorder="1" applyAlignment="1">
      <alignment horizontal="center" vertical="center" textRotation="90"/>
    </xf>
    <xf numFmtId="0" fontId="26" fillId="0" borderId="5" xfId="0" quotePrefix="1" applyFont="1" applyBorder="1" applyAlignment="1">
      <alignment horizontal="left" vertical="center" wrapText="1"/>
    </xf>
    <xf numFmtId="0" fontId="26" fillId="0" borderId="11" xfId="0" quotePrefix="1" applyFont="1" applyBorder="1" applyAlignment="1">
      <alignment horizontal="left" vertical="center" wrapText="1"/>
    </xf>
    <xf numFmtId="0" fontId="26" fillId="0" borderId="6" xfId="0" quotePrefix="1" applyFont="1" applyBorder="1" applyAlignment="1">
      <alignment horizontal="left" vertical="center" wrapText="1"/>
    </xf>
    <xf numFmtId="0" fontId="26" fillId="0" borderId="7" xfId="0" quotePrefix="1" applyFont="1" applyBorder="1" applyAlignment="1">
      <alignment horizontal="left" vertical="center" wrapText="1"/>
    </xf>
    <xf numFmtId="0" fontId="26" fillId="0" borderId="0" xfId="0" quotePrefix="1" applyFont="1" applyBorder="1" applyAlignment="1">
      <alignment horizontal="left" vertical="center" wrapText="1"/>
    </xf>
    <xf numFmtId="0" fontId="26" fillId="0" borderId="8" xfId="0" quotePrefix="1" applyFont="1" applyBorder="1" applyAlignment="1">
      <alignment horizontal="left" vertical="center" wrapText="1"/>
    </xf>
    <xf numFmtId="0" fontId="26" fillId="0" borderId="9" xfId="0" quotePrefix="1" applyFont="1" applyBorder="1" applyAlignment="1">
      <alignment horizontal="left" vertical="center" wrapText="1"/>
    </xf>
    <xf numFmtId="0" fontId="26" fillId="0" borderId="12" xfId="0" quotePrefix="1" applyFont="1" applyBorder="1" applyAlignment="1">
      <alignment horizontal="left" vertical="center" wrapText="1"/>
    </xf>
    <xf numFmtId="0" fontId="26" fillId="0" borderId="10" xfId="0" quotePrefix="1" applyFont="1" applyBorder="1" applyAlignment="1">
      <alignment horizontal="left" vertical="center" wrapText="1"/>
    </xf>
    <xf numFmtId="0" fontId="0" fillId="0" borderId="37" xfId="0" applyBorder="1" applyAlignment="1">
      <alignment wrapText="1"/>
    </xf>
    <xf numFmtId="0" fontId="0" fillId="0" borderId="38" xfId="0" applyBorder="1" applyAlignment="1">
      <alignment wrapText="1"/>
    </xf>
    <xf numFmtId="0" fontId="0" fillId="0" borderId="39" xfId="0" applyBorder="1" applyAlignment="1">
      <alignment wrapText="1"/>
    </xf>
  </cellXfs>
  <cellStyles count="1">
    <cellStyle name="Normal" xfId="0" builtinId="0"/>
  </cellStyles>
  <dxfs count="62">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ont>
        <b/>
        <i val="0"/>
      </font>
    </dxf>
    <dxf>
      <fill>
        <patternFill>
          <bgColor rgb="FFCCFFCC"/>
        </patternFill>
      </fill>
      <border>
        <left style="thin">
          <color auto="1"/>
        </left>
        <right style="thin">
          <color auto="1"/>
        </right>
        <top style="thin">
          <color auto="1"/>
        </top>
        <bottom style="thin">
          <color auto="1"/>
        </bottom>
        <vertical/>
        <horizontal/>
      </border>
    </dxf>
    <dxf>
      <font>
        <b/>
        <i val="0"/>
      </font>
    </dxf>
    <dxf>
      <fill>
        <patternFill>
          <bgColor rgb="FFCCFFCC"/>
        </patternFill>
      </fill>
      <border>
        <left style="thin">
          <color auto="1"/>
        </left>
        <right style="thin">
          <color auto="1"/>
        </right>
        <top style="thin">
          <color auto="1"/>
        </top>
        <bottom style="thin">
          <color auto="1"/>
        </bottom>
        <vertical/>
        <horizontal/>
      </border>
    </dxf>
    <dxf>
      <font>
        <b/>
        <i val="0"/>
      </font>
    </dxf>
    <dxf>
      <fill>
        <patternFill>
          <bgColor rgb="FFCCFFCC"/>
        </patternFill>
      </fill>
      <border>
        <left style="thin">
          <color auto="1"/>
        </left>
        <right style="thin">
          <color auto="1"/>
        </right>
        <top style="thin">
          <color auto="1"/>
        </top>
        <bottom style="thin">
          <color auto="1"/>
        </bottom>
        <vertical/>
        <horizontal/>
      </border>
    </dxf>
    <dxf>
      <font>
        <b/>
        <i val="0"/>
      </font>
    </dxf>
    <dxf>
      <fill>
        <patternFill>
          <bgColor rgb="FFCCFFCC"/>
        </patternFill>
      </fill>
      <border>
        <left style="thin">
          <color auto="1"/>
        </left>
        <right style="thin">
          <color auto="1"/>
        </right>
        <top style="thin">
          <color auto="1"/>
        </top>
        <bottom style="thin">
          <color auto="1"/>
        </bottom>
        <vertical/>
        <horizontal/>
      </border>
    </dxf>
    <dxf>
      <numFmt numFmtId="165" formatCode=";;;"/>
    </dxf>
    <dxf>
      <numFmt numFmtId="165" formatCode=";;;"/>
    </dxf>
    <dxf>
      <fill>
        <patternFill>
          <bgColor rgb="FFCCFFCC"/>
        </patternFill>
      </fill>
      <border>
        <left style="thin">
          <color auto="1"/>
        </left>
        <right style="thin">
          <color auto="1"/>
        </right>
        <top style="thin">
          <color auto="1"/>
        </top>
        <bottom style="thin">
          <color auto="1"/>
        </bottom>
      </border>
    </dxf>
    <dxf>
      <fill>
        <patternFill>
          <bgColor rgb="FFFFFF00"/>
        </patternFill>
      </fill>
    </dxf>
    <dxf>
      <fill>
        <patternFill>
          <bgColor rgb="FFCCFFCC"/>
        </patternFill>
      </fill>
      <border>
        <left style="thin">
          <color auto="1"/>
        </left>
        <right style="thin">
          <color auto="1"/>
        </right>
        <top style="thin">
          <color auto="1"/>
        </top>
        <bottom style="thin">
          <color auto="1"/>
        </bottom>
      </border>
    </dxf>
    <dxf>
      <fill>
        <patternFill>
          <bgColor rgb="FFCCFFCC"/>
        </patternFill>
      </fill>
      <border>
        <left style="thin">
          <color auto="1"/>
        </left>
        <right style="thin">
          <color auto="1"/>
        </right>
        <top style="thin">
          <color auto="1"/>
        </top>
        <bottom style="thin">
          <color auto="1"/>
        </bottom>
      </border>
    </dxf>
    <dxf>
      <fill>
        <patternFill>
          <bgColor rgb="FFFFFF00"/>
        </patternFill>
      </fill>
    </dxf>
    <dxf>
      <fill>
        <patternFill>
          <bgColor rgb="FFCCFFCC"/>
        </patternFill>
      </fill>
      <border>
        <left style="thin">
          <color auto="1"/>
        </left>
        <right style="thin">
          <color auto="1"/>
        </right>
        <top style="thin">
          <color auto="1"/>
        </top>
        <bottom style="thin">
          <color auto="1"/>
        </bottom>
      </border>
    </dxf>
    <dxf>
      <fill>
        <patternFill>
          <bgColor rgb="FFCCFFCC"/>
        </patternFill>
      </fill>
      <border>
        <left style="thin">
          <color auto="1"/>
        </left>
        <right style="thin">
          <color auto="1"/>
        </right>
        <top style="thin">
          <color auto="1"/>
        </top>
        <bottom style="thin">
          <color auto="1"/>
        </bottom>
      </border>
    </dxf>
    <dxf>
      <fill>
        <patternFill>
          <bgColor rgb="FFCCFFCC"/>
        </patternFill>
      </fill>
      <border>
        <left style="thin">
          <color auto="1"/>
        </left>
        <right style="thin">
          <color auto="1"/>
        </right>
        <top style="thin">
          <color auto="1"/>
        </top>
        <bottom style="thin">
          <color auto="1"/>
        </bottom>
        <vertical/>
        <horizontal/>
      </border>
    </dxf>
    <dxf>
      <font>
        <b/>
        <i val="0"/>
        <u val="double"/>
      </font>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ont>
        <b/>
        <i val="0"/>
        <u val="double"/>
      </font>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ont>
        <b/>
        <i val="0"/>
        <u val="double"/>
      </font>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ont>
        <b/>
        <i val="0"/>
        <u val="double"/>
      </font>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ont>
        <b/>
        <i val="0"/>
        <u val="double"/>
      </font>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ont>
        <b/>
        <i val="0"/>
        <u val="double"/>
      </font>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ont>
        <b/>
        <i val="0"/>
        <u val="double"/>
      </font>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ont>
        <b/>
        <i val="0"/>
        <u val="double"/>
      </font>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ont>
        <b/>
        <i val="0"/>
        <u val="double"/>
      </font>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0000FF"/>
      <color rgb="FFCC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pivotCacheDefinition" Target="pivotCache/pivotCacheDefinition1.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4.xml.rels><?xml version="1.0" encoding="UTF-8" standalone="yes"?>
<Relationships xmlns="http://schemas.openxmlformats.org/package/2006/relationships"><Relationship Id="rId1" Type="http://schemas.openxmlformats.org/officeDocument/2006/relationships/image" Target="../media/image3.jpg"/></Relationships>
</file>

<file path=xl/drawings/_rels/drawing5.xml.rels><?xml version="1.0" encoding="UTF-8" standalone="yes"?>
<Relationships xmlns="http://schemas.openxmlformats.org/package/2006/relationships"><Relationship Id="rId1" Type="http://schemas.openxmlformats.org/officeDocument/2006/relationships/image" Target="../media/image3.jpg"/></Relationships>
</file>

<file path=xl/drawings/_rels/drawing6.xml.rels><?xml version="1.0" encoding="UTF-8" standalone="yes"?>
<Relationships xmlns="http://schemas.openxmlformats.org/package/2006/relationships"><Relationship Id="rId1" Type="http://schemas.openxmlformats.org/officeDocument/2006/relationships/image" Target="../media/image4.jpg"/></Relationships>
</file>

<file path=xl/drawings/_rels/drawing7.xml.rels><?xml version="1.0" encoding="UTF-8" standalone="yes"?>
<Relationships xmlns="http://schemas.openxmlformats.org/package/2006/relationships"><Relationship Id="rId1" Type="http://schemas.openxmlformats.org/officeDocument/2006/relationships/image" Target="../media/image4.jpg"/></Relationships>
</file>

<file path=xl/drawings/_rels/drawing8.xml.rels><?xml version="1.0" encoding="UTF-8" standalone="yes"?>
<Relationships xmlns="http://schemas.openxmlformats.org/package/2006/relationships"><Relationship Id="rId1" Type="http://schemas.openxmlformats.org/officeDocument/2006/relationships/image" Target="../media/image5.jpg"/></Relationships>
</file>

<file path=xl/drawings/_rels/drawing10.xml.rels><?xml version="1.0" encoding="UTF-8" standalone="yes"?>
<Relationships xmlns="http://schemas.openxmlformats.org/package/2006/relationships"><Relationship Id="rId1" Type="http://schemas.openxmlformats.org/officeDocument/2006/relationships/image" Target="../media/image6.jpg"/></Relationships>
</file>

<file path=xl/drawings/_rels/drawing11.xml.rels><?xml version="1.0" encoding="UTF-8" standalone="yes"?>
<Relationships xmlns="http://schemas.openxmlformats.org/package/2006/relationships"><Relationship Id="rId1" Type="http://schemas.openxmlformats.org/officeDocument/2006/relationships/image" Target="../media/image7.jpg"/></Relationships>
</file>

<file path=xl/drawings/drawing1.xml><?xml version="1.0" encoding="utf-8"?>
<xdr:wsDr xmlns:xdr="http://schemas.openxmlformats.org/drawingml/2006/spreadsheetDrawing" xmlns:a="http://schemas.openxmlformats.org/drawingml/2006/main">
  <xdr:twoCellAnchor editAs="absolute">
    <xdr:from>
      <xdr:col>4</xdr:col>
      <xdr:colOff>1095701</xdr:colOff>
      <xdr:row>10</xdr:row>
      <xdr:rowOff>97474</xdr:rowOff>
    </xdr:from>
    <xdr:to>
      <xdr:col>4</xdr:col>
      <xdr:colOff>2345985</xdr:colOff>
      <xdr:row>10</xdr:row>
      <xdr:rowOff>125548</xdr:rowOff>
    </xdr:to>
    <xdr:cxnSp macro="">
      <xdr:nvCxnSpPr>
        <xdr:cNvPr id="25" name="Straight Arrow Connector 24">
          <a:extLst>
            <a:ext uri="{FF2B5EF4-FFF2-40B4-BE49-F238E27FC236}">
              <a16:creationId xmlns:a16="http://schemas.microsoft.com/office/drawing/2014/main" id="{5F98C764-B136-4DA5-93CB-8A83D2ADD7E8}"/>
            </a:ext>
          </a:extLst>
        </xdr:cNvPr>
        <xdr:cNvCxnSpPr/>
      </xdr:nvCxnSpPr>
      <xdr:spPr>
        <a:xfrm flipH="1">
          <a:off x="3439679" y="3162039"/>
          <a:ext cx="1250284" cy="28074"/>
        </a:xfrm>
        <a:prstGeom prst="straightConnector1">
          <a:avLst/>
        </a:prstGeom>
        <a:ln w="1905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491289</xdr:colOff>
      <xdr:row>10</xdr:row>
      <xdr:rowOff>50132</xdr:rowOff>
    </xdr:from>
    <xdr:to>
      <xdr:col>12</xdr:col>
      <xdr:colOff>118370</xdr:colOff>
      <xdr:row>14</xdr:row>
      <xdr:rowOff>183482</xdr:rowOff>
    </xdr:to>
    <xdr:pic>
      <xdr:nvPicPr>
        <xdr:cNvPr id="5" name="Picture 4">
          <a:extLst>
            <a:ext uri="{FF2B5EF4-FFF2-40B4-BE49-F238E27FC236}">
              <a16:creationId xmlns:a16="http://schemas.microsoft.com/office/drawing/2014/main" id="{A3F0384A-76FA-4425-A1A2-C81513BD9D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1289" y="3383882"/>
          <a:ext cx="12798772" cy="895350"/>
        </a:xfrm>
        <a:prstGeom prst="rect">
          <a:avLst/>
        </a:prstGeom>
      </xdr:spPr>
    </xdr:pic>
    <xdr:clientData/>
  </xdr:twoCellAnchor>
  <xdr:twoCellAnchor editAs="absolute">
    <xdr:from>
      <xdr:col>4</xdr:col>
      <xdr:colOff>1938132</xdr:colOff>
      <xdr:row>6</xdr:row>
      <xdr:rowOff>405847</xdr:rowOff>
    </xdr:from>
    <xdr:to>
      <xdr:col>4</xdr:col>
      <xdr:colOff>2675283</xdr:colOff>
      <xdr:row>6</xdr:row>
      <xdr:rowOff>629478</xdr:rowOff>
    </xdr:to>
    <xdr:cxnSp macro="">
      <xdr:nvCxnSpPr>
        <xdr:cNvPr id="13" name="Straight Arrow Connector 12">
          <a:extLst>
            <a:ext uri="{FF2B5EF4-FFF2-40B4-BE49-F238E27FC236}">
              <a16:creationId xmlns:a16="http://schemas.microsoft.com/office/drawing/2014/main" id="{1887D730-908B-4A7E-A1F0-A01CFCE73584}"/>
            </a:ext>
          </a:extLst>
        </xdr:cNvPr>
        <xdr:cNvCxnSpPr/>
      </xdr:nvCxnSpPr>
      <xdr:spPr>
        <a:xfrm flipH="1" flipV="1">
          <a:off x="4282110" y="1557130"/>
          <a:ext cx="737151" cy="223631"/>
        </a:xfrm>
        <a:prstGeom prst="straightConnector1">
          <a:avLst/>
        </a:prstGeom>
        <a:ln w="22225">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1938131</xdr:colOff>
      <xdr:row>6</xdr:row>
      <xdr:rowOff>414130</xdr:rowOff>
    </xdr:from>
    <xdr:to>
      <xdr:col>4</xdr:col>
      <xdr:colOff>2774675</xdr:colOff>
      <xdr:row>6</xdr:row>
      <xdr:rowOff>637760</xdr:rowOff>
    </xdr:to>
    <xdr:cxnSp macro="">
      <xdr:nvCxnSpPr>
        <xdr:cNvPr id="16" name="Straight Arrow Connector 15">
          <a:extLst>
            <a:ext uri="{FF2B5EF4-FFF2-40B4-BE49-F238E27FC236}">
              <a16:creationId xmlns:a16="http://schemas.microsoft.com/office/drawing/2014/main" id="{2358F847-ADC5-4E16-8BD7-E9FABDD2E424}"/>
            </a:ext>
          </a:extLst>
        </xdr:cNvPr>
        <xdr:cNvCxnSpPr/>
      </xdr:nvCxnSpPr>
      <xdr:spPr>
        <a:xfrm flipH="1">
          <a:off x="4282109" y="1565413"/>
          <a:ext cx="836544" cy="223630"/>
        </a:xfrm>
        <a:prstGeom prst="straightConnector1">
          <a:avLst/>
        </a:prstGeom>
        <a:ln w="22225">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2090531</xdr:colOff>
      <xdr:row>6</xdr:row>
      <xdr:rowOff>306456</xdr:rowOff>
    </xdr:from>
    <xdr:to>
      <xdr:col>4</xdr:col>
      <xdr:colOff>2493065</xdr:colOff>
      <xdr:row>6</xdr:row>
      <xdr:rowOff>889551</xdr:rowOff>
    </xdr:to>
    <xdr:cxnSp macro="">
      <xdr:nvCxnSpPr>
        <xdr:cNvPr id="18" name="Straight Arrow Connector 17">
          <a:extLst>
            <a:ext uri="{FF2B5EF4-FFF2-40B4-BE49-F238E27FC236}">
              <a16:creationId xmlns:a16="http://schemas.microsoft.com/office/drawing/2014/main" id="{3812F504-B171-4EFC-978D-DB559A393AA4}"/>
            </a:ext>
          </a:extLst>
        </xdr:cNvPr>
        <xdr:cNvCxnSpPr/>
      </xdr:nvCxnSpPr>
      <xdr:spPr>
        <a:xfrm flipH="1">
          <a:off x="4434509" y="1457739"/>
          <a:ext cx="402534" cy="583095"/>
        </a:xfrm>
        <a:prstGeom prst="straightConnector1">
          <a:avLst/>
        </a:prstGeom>
        <a:ln w="22225">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2304088</xdr:colOff>
      <xdr:row>6</xdr:row>
      <xdr:rowOff>134878</xdr:rowOff>
    </xdr:from>
    <xdr:to>
      <xdr:col>4</xdr:col>
      <xdr:colOff>6477000</xdr:colOff>
      <xdr:row>6</xdr:row>
      <xdr:rowOff>902805</xdr:rowOff>
    </xdr:to>
    <xdr:sp macro="" textlink="">
      <xdr:nvSpPr>
        <xdr:cNvPr id="9" name="Rectangle 8">
          <a:extLst>
            <a:ext uri="{FF2B5EF4-FFF2-40B4-BE49-F238E27FC236}">
              <a16:creationId xmlns:a16="http://schemas.microsoft.com/office/drawing/2014/main" id="{50E01EC3-7E12-4D0A-8065-2270C306AF0D}"/>
            </a:ext>
          </a:extLst>
        </xdr:cNvPr>
        <xdr:cNvSpPr/>
      </xdr:nvSpPr>
      <xdr:spPr>
        <a:xfrm>
          <a:off x="4648066" y="1286161"/>
          <a:ext cx="4172912" cy="767927"/>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300" b="1">
              <a:solidFill>
                <a:schemeClr val="tx1"/>
              </a:solidFill>
              <a:latin typeface="+mn-lt"/>
            </a:rPr>
            <a:t>name</a:t>
          </a:r>
          <a:r>
            <a:rPr lang="en-US" sz="1300" b="0">
              <a:solidFill>
                <a:schemeClr val="tx1"/>
              </a:solidFill>
              <a:latin typeface="+mn-lt"/>
            </a:rPr>
            <a:t> argument = variable name.</a:t>
          </a:r>
        </a:p>
        <a:p>
          <a:pPr algn="ctr"/>
          <a:r>
            <a:rPr lang="en-US" sz="1300" b="1">
              <a:solidFill>
                <a:schemeClr val="tx1"/>
              </a:solidFill>
              <a:latin typeface="+mn-lt"/>
            </a:rPr>
            <a:t>name_value</a:t>
          </a:r>
          <a:r>
            <a:rPr lang="en-US" sz="1300" b="0">
              <a:solidFill>
                <a:schemeClr val="tx1"/>
              </a:solidFill>
              <a:latin typeface="+mn-lt"/>
            </a:rPr>
            <a:t> argument = variable formula element.</a:t>
          </a:r>
        </a:p>
        <a:p>
          <a:pPr algn="ctr"/>
          <a:r>
            <a:rPr lang="en-US" sz="1300" b="0">
              <a:solidFill>
                <a:schemeClr val="tx1"/>
              </a:solidFill>
              <a:latin typeface="+mn-lt"/>
            </a:rPr>
            <a:t>Up to 126 variables</a:t>
          </a:r>
        </a:p>
      </xdr:txBody>
    </xdr:sp>
    <xdr:clientData/>
  </xdr:twoCellAnchor>
  <xdr:twoCellAnchor editAs="absolute">
    <xdr:from>
      <xdr:col>4</xdr:col>
      <xdr:colOff>1085022</xdr:colOff>
      <xdr:row>6</xdr:row>
      <xdr:rowOff>1101587</xdr:rowOff>
    </xdr:from>
    <xdr:to>
      <xdr:col>4</xdr:col>
      <xdr:colOff>2501349</xdr:colOff>
      <xdr:row>6</xdr:row>
      <xdr:rowOff>1209260</xdr:rowOff>
    </xdr:to>
    <xdr:cxnSp macro="">
      <xdr:nvCxnSpPr>
        <xdr:cNvPr id="20" name="Straight Arrow Connector 19">
          <a:extLst>
            <a:ext uri="{FF2B5EF4-FFF2-40B4-BE49-F238E27FC236}">
              <a16:creationId xmlns:a16="http://schemas.microsoft.com/office/drawing/2014/main" id="{CB2A68DF-0232-42E8-8540-44334173E089}"/>
            </a:ext>
          </a:extLst>
        </xdr:cNvPr>
        <xdr:cNvCxnSpPr/>
      </xdr:nvCxnSpPr>
      <xdr:spPr>
        <a:xfrm flipH="1">
          <a:off x="3429000" y="2252870"/>
          <a:ext cx="1416327" cy="107673"/>
        </a:xfrm>
        <a:prstGeom prst="straightConnector1">
          <a:avLst/>
        </a:prstGeom>
        <a:ln w="22225">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2300820</xdr:colOff>
      <xdr:row>6</xdr:row>
      <xdr:rowOff>1001259</xdr:rowOff>
    </xdr:from>
    <xdr:to>
      <xdr:col>4</xdr:col>
      <xdr:colOff>6468718</xdr:colOff>
      <xdr:row>6</xdr:row>
      <xdr:rowOff>1257291</xdr:rowOff>
    </xdr:to>
    <xdr:sp macro="" textlink="">
      <xdr:nvSpPr>
        <xdr:cNvPr id="24" name="Rectangle 23">
          <a:extLst>
            <a:ext uri="{FF2B5EF4-FFF2-40B4-BE49-F238E27FC236}">
              <a16:creationId xmlns:a16="http://schemas.microsoft.com/office/drawing/2014/main" id="{00D90AE4-C0D0-4928-93F0-9617C041E532}"/>
            </a:ext>
          </a:extLst>
        </xdr:cNvPr>
        <xdr:cNvSpPr/>
      </xdr:nvSpPr>
      <xdr:spPr>
        <a:xfrm>
          <a:off x="4644798" y="2152542"/>
          <a:ext cx="4167898" cy="256032"/>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300" b="1">
              <a:solidFill>
                <a:schemeClr val="tx1"/>
              </a:solidFill>
              <a:latin typeface="+mn-lt"/>
            </a:rPr>
            <a:t>calculation</a:t>
          </a:r>
          <a:r>
            <a:rPr lang="en-US" sz="1300" b="0">
              <a:solidFill>
                <a:schemeClr val="tx1"/>
              </a:solidFill>
              <a:latin typeface="+mn-lt"/>
            </a:rPr>
            <a:t> argument = final</a:t>
          </a:r>
          <a:r>
            <a:rPr lang="en-US" sz="1300" b="0" baseline="0">
              <a:solidFill>
                <a:schemeClr val="tx1"/>
              </a:solidFill>
              <a:latin typeface="+mn-lt"/>
            </a:rPr>
            <a:t> result that is delivered by LET</a:t>
          </a:r>
          <a:endParaRPr lang="en-US" sz="1300" b="0">
            <a:solidFill>
              <a:schemeClr val="tx1"/>
            </a:solidFill>
            <a:latin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8</xdr:col>
      <xdr:colOff>498963</xdr:colOff>
      <xdr:row>29</xdr:row>
      <xdr:rowOff>161925</xdr:rowOff>
    </xdr:to>
    <xdr:pic>
      <xdr:nvPicPr>
        <xdr:cNvPr id="3" name="Picture 2">
          <a:extLst>
            <a:ext uri="{FF2B5EF4-FFF2-40B4-BE49-F238E27FC236}">
              <a16:creationId xmlns:a16="http://schemas.microsoft.com/office/drawing/2014/main" id="{9D653A7E-4DFF-4DF7-AA74-10594F5796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6173" y="1802423"/>
          <a:ext cx="4257675" cy="3209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1221596</xdr:colOff>
      <xdr:row>7</xdr:row>
      <xdr:rowOff>26278</xdr:rowOff>
    </xdr:from>
    <xdr:to>
      <xdr:col>4</xdr:col>
      <xdr:colOff>1530337</xdr:colOff>
      <xdr:row>9</xdr:row>
      <xdr:rowOff>59121</xdr:rowOff>
    </xdr:to>
    <xdr:cxnSp macro="">
      <xdr:nvCxnSpPr>
        <xdr:cNvPr id="11" name="Straight Arrow Connector 10">
          <a:extLst>
            <a:ext uri="{FF2B5EF4-FFF2-40B4-BE49-F238E27FC236}">
              <a16:creationId xmlns:a16="http://schemas.microsoft.com/office/drawing/2014/main" id="{582924F6-1517-45AE-88D4-65B3E3AEDCD2}"/>
            </a:ext>
          </a:extLst>
        </xdr:cNvPr>
        <xdr:cNvCxnSpPr/>
      </xdr:nvCxnSpPr>
      <xdr:spPr>
        <a:xfrm flipH="1" flipV="1">
          <a:off x="3553006" y="1443952"/>
          <a:ext cx="308741" cy="409413"/>
        </a:xfrm>
        <a:prstGeom prst="straightConnector1">
          <a:avLst/>
        </a:prstGeom>
        <a:ln w="1905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2397672</xdr:colOff>
      <xdr:row>7</xdr:row>
      <xdr:rowOff>33129</xdr:rowOff>
    </xdr:from>
    <xdr:to>
      <xdr:col>4</xdr:col>
      <xdr:colOff>2398987</xdr:colOff>
      <xdr:row>9</xdr:row>
      <xdr:rowOff>64658</xdr:rowOff>
    </xdr:to>
    <xdr:cxnSp macro="">
      <xdr:nvCxnSpPr>
        <xdr:cNvPr id="15" name="Straight Arrow Connector 14">
          <a:extLst>
            <a:ext uri="{FF2B5EF4-FFF2-40B4-BE49-F238E27FC236}">
              <a16:creationId xmlns:a16="http://schemas.microsoft.com/office/drawing/2014/main" id="{FDD6C031-CB14-4AF3-BC5D-8E9486A5D80D}"/>
            </a:ext>
          </a:extLst>
        </xdr:cNvPr>
        <xdr:cNvCxnSpPr/>
      </xdr:nvCxnSpPr>
      <xdr:spPr>
        <a:xfrm flipV="1">
          <a:off x="4729082" y="1450803"/>
          <a:ext cx="1315" cy="408099"/>
        </a:xfrm>
        <a:prstGeom prst="straightConnector1">
          <a:avLst/>
        </a:prstGeom>
        <a:ln w="1905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3116210</xdr:colOff>
      <xdr:row>7</xdr:row>
      <xdr:rowOff>45982</xdr:rowOff>
    </xdr:from>
    <xdr:to>
      <xdr:col>4</xdr:col>
      <xdr:colOff>3363310</xdr:colOff>
      <xdr:row>9</xdr:row>
      <xdr:rowOff>1</xdr:rowOff>
    </xdr:to>
    <xdr:cxnSp macro="">
      <xdr:nvCxnSpPr>
        <xdr:cNvPr id="18" name="Straight Arrow Connector 17">
          <a:extLst>
            <a:ext uri="{FF2B5EF4-FFF2-40B4-BE49-F238E27FC236}">
              <a16:creationId xmlns:a16="http://schemas.microsoft.com/office/drawing/2014/main" id="{EB73922A-CDE9-4F66-B627-DBD83F5A5611}"/>
            </a:ext>
          </a:extLst>
        </xdr:cNvPr>
        <xdr:cNvCxnSpPr/>
      </xdr:nvCxnSpPr>
      <xdr:spPr>
        <a:xfrm flipV="1">
          <a:off x="5382503" y="1471448"/>
          <a:ext cx="247100" cy="335019"/>
        </a:xfrm>
        <a:prstGeom prst="straightConnector1">
          <a:avLst/>
        </a:prstGeom>
        <a:ln w="1905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6570</xdr:colOff>
      <xdr:row>8</xdr:row>
      <xdr:rowOff>29634</xdr:rowOff>
    </xdr:from>
    <xdr:to>
      <xdr:col>4</xdr:col>
      <xdr:colOff>3547242</xdr:colOff>
      <xdr:row>12</xdr:row>
      <xdr:rowOff>8298</xdr:rowOff>
    </xdr:to>
    <xdr:sp macro="" textlink="">
      <xdr:nvSpPr>
        <xdr:cNvPr id="12" name="Rectangle 11">
          <a:extLst>
            <a:ext uri="{FF2B5EF4-FFF2-40B4-BE49-F238E27FC236}">
              <a16:creationId xmlns:a16="http://schemas.microsoft.com/office/drawing/2014/main" id="{FB69A2EB-72E6-4135-81F1-35AFBACC8EC4}"/>
            </a:ext>
          </a:extLst>
        </xdr:cNvPr>
        <xdr:cNvSpPr/>
      </xdr:nvSpPr>
      <xdr:spPr>
        <a:xfrm>
          <a:off x="2345122" y="1645600"/>
          <a:ext cx="3540672" cy="740664"/>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300" b="1">
              <a:solidFill>
                <a:schemeClr val="tx1"/>
              </a:solidFill>
              <a:latin typeface="+mn-lt"/>
            </a:rPr>
            <a:t>parameter</a:t>
          </a:r>
          <a:r>
            <a:rPr lang="en-US" sz="1300" b="0">
              <a:solidFill>
                <a:schemeClr val="tx1"/>
              </a:solidFill>
              <a:latin typeface="+mn-lt"/>
            </a:rPr>
            <a:t> argument = function argument name.</a:t>
          </a:r>
        </a:p>
        <a:p>
          <a:pPr algn="ctr"/>
          <a:r>
            <a:rPr lang="en-US" sz="1300" b="0">
              <a:solidFill>
                <a:schemeClr val="tx1"/>
              </a:solidFill>
              <a:latin typeface="+mn-lt"/>
            </a:rPr>
            <a:t>parameters are </a:t>
          </a:r>
          <a:r>
            <a:rPr lang="en-US" sz="1300" b="1">
              <a:solidFill>
                <a:schemeClr val="tx1"/>
              </a:solidFill>
              <a:latin typeface="+mn-lt"/>
            </a:rPr>
            <a:t>formula inputs</a:t>
          </a:r>
          <a:r>
            <a:rPr lang="en-US" sz="1300" b="0" baseline="0">
              <a:solidFill>
                <a:schemeClr val="tx1"/>
              </a:solidFill>
              <a:latin typeface="+mn-lt"/>
            </a:rPr>
            <a:t> used in final calculation</a:t>
          </a:r>
          <a:endParaRPr lang="en-US" sz="1300" b="0">
            <a:solidFill>
              <a:schemeClr val="tx1"/>
            </a:solidFill>
            <a:latin typeface="+mn-lt"/>
          </a:endParaRPr>
        </a:p>
      </xdr:txBody>
    </xdr:sp>
    <xdr:clientData/>
  </xdr:twoCellAnchor>
  <xdr:twoCellAnchor editAs="absolute">
    <xdr:from>
      <xdr:col>4</xdr:col>
      <xdr:colOff>4734960</xdr:colOff>
      <xdr:row>7</xdr:row>
      <xdr:rowOff>27690</xdr:rowOff>
    </xdr:from>
    <xdr:to>
      <xdr:col>4</xdr:col>
      <xdr:colOff>4746035</xdr:colOff>
      <xdr:row>10</xdr:row>
      <xdr:rowOff>11077</xdr:rowOff>
    </xdr:to>
    <xdr:cxnSp macro="">
      <xdr:nvCxnSpPr>
        <xdr:cNvPr id="22" name="Straight Arrow Connector 21">
          <a:extLst>
            <a:ext uri="{FF2B5EF4-FFF2-40B4-BE49-F238E27FC236}">
              <a16:creationId xmlns:a16="http://schemas.microsoft.com/office/drawing/2014/main" id="{899DF069-2A85-4005-9112-4F9123B25EE4}"/>
            </a:ext>
          </a:extLst>
        </xdr:cNvPr>
        <xdr:cNvCxnSpPr/>
      </xdr:nvCxnSpPr>
      <xdr:spPr>
        <a:xfrm flipH="1" flipV="1">
          <a:off x="7001253" y="1453156"/>
          <a:ext cx="11075" cy="554887"/>
        </a:xfrm>
        <a:prstGeom prst="straightConnector1">
          <a:avLst/>
        </a:prstGeom>
        <a:ln w="19050">
          <a:solidFill>
            <a:schemeClr val="tx1"/>
          </a:solidFill>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3699245</xdr:colOff>
      <xdr:row>8</xdr:row>
      <xdr:rowOff>35172</xdr:rowOff>
    </xdr:from>
    <xdr:to>
      <xdr:col>4</xdr:col>
      <xdr:colOff>6365327</xdr:colOff>
      <xdr:row>12</xdr:row>
      <xdr:rowOff>13137</xdr:rowOff>
    </xdr:to>
    <xdr:sp macro="" textlink="">
      <xdr:nvSpPr>
        <xdr:cNvPr id="21" name="Rectangle 20">
          <a:extLst>
            <a:ext uri="{FF2B5EF4-FFF2-40B4-BE49-F238E27FC236}">
              <a16:creationId xmlns:a16="http://schemas.microsoft.com/office/drawing/2014/main" id="{41321F8F-9CB7-4FFF-AAAA-5EFAAD17E642}"/>
            </a:ext>
          </a:extLst>
        </xdr:cNvPr>
        <xdr:cNvSpPr/>
      </xdr:nvSpPr>
      <xdr:spPr>
        <a:xfrm>
          <a:off x="6037797" y="1651138"/>
          <a:ext cx="2666082" cy="739965"/>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300" b="1">
              <a:solidFill>
                <a:schemeClr val="tx1"/>
              </a:solidFill>
              <a:latin typeface="+mn-lt"/>
            </a:rPr>
            <a:t>calculation</a:t>
          </a:r>
          <a:r>
            <a:rPr lang="en-US" sz="1300" b="0">
              <a:solidFill>
                <a:schemeClr val="tx1"/>
              </a:solidFill>
              <a:latin typeface="+mn-lt"/>
            </a:rPr>
            <a:t> argument = formula you want to execute and return as the result of the function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73271</xdr:colOff>
      <xdr:row>24</xdr:row>
      <xdr:rowOff>109904</xdr:rowOff>
    </xdr:from>
    <xdr:to>
      <xdr:col>5</xdr:col>
      <xdr:colOff>183173</xdr:colOff>
      <xdr:row>28</xdr:row>
      <xdr:rowOff>21980</xdr:rowOff>
    </xdr:to>
    <xdr:cxnSp macro="">
      <xdr:nvCxnSpPr>
        <xdr:cNvPr id="23" name="Straight Arrow Connector 22">
          <a:extLst>
            <a:ext uri="{FF2B5EF4-FFF2-40B4-BE49-F238E27FC236}">
              <a16:creationId xmlns:a16="http://schemas.microsoft.com/office/drawing/2014/main" id="{560DB724-07DB-4C9C-8CE9-579529729663}"/>
            </a:ext>
          </a:extLst>
        </xdr:cNvPr>
        <xdr:cNvCxnSpPr/>
      </xdr:nvCxnSpPr>
      <xdr:spPr>
        <a:xfrm flipH="1">
          <a:off x="4828444" y="5077558"/>
          <a:ext cx="109902" cy="55684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1579685</xdr:colOff>
      <xdr:row>11</xdr:row>
      <xdr:rowOff>172915</xdr:rowOff>
    </xdr:from>
    <xdr:to>
      <xdr:col>4</xdr:col>
      <xdr:colOff>1692519</xdr:colOff>
      <xdr:row>12</xdr:row>
      <xdr:rowOff>322384</xdr:rowOff>
    </xdr:to>
    <xdr:cxnSp macro="">
      <xdr:nvCxnSpPr>
        <xdr:cNvPr id="20" name="Straight Arrow Connector 19">
          <a:extLst>
            <a:ext uri="{FF2B5EF4-FFF2-40B4-BE49-F238E27FC236}">
              <a16:creationId xmlns:a16="http://schemas.microsoft.com/office/drawing/2014/main" id="{AC922323-C048-4C6D-A33B-704CA1104E1A}"/>
            </a:ext>
          </a:extLst>
        </xdr:cNvPr>
        <xdr:cNvCxnSpPr/>
      </xdr:nvCxnSpPr>
      <xdr:spPr>
        <a:xfrm flipH="1" flipV="1">
          <a:off x="4363916" y="1799492"/>
          <a:ext cx="112834" cy="33996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1084384</xdr:colOff>
      <xdr:row>11</xdr:row>
      <xdr:rowOff>174381</xdr:rowOff>
    </xdr:from>
    <xdr:to>
      <xdr:col>4</xdr:col>
      <xdr:colOff>1229458</xdr:colOff>
      <xdr:row>12</xdr:row>
      <xdr:rowOff>278423</xdr:rowOff>
    </xdr:to>
    <xdr:cxnSp macro="">
      <xdr:nvCxnSpPr>
        <xdr:cNvPr id="18" name="Straight Arrow Connector 17">
          <a:extLst>
            <a:ext uri="{FF2B5EF4-FFF2-40B4-BE49-F238E27FC236}">
              <a16:creationId xmlns:a16="http://schemas.microsoft.com/office/drawing/2014/main" id="{15E35BD6-064E-44DA-8D88-AD9522640943}"/>
            </a:ext>
          </a:extLst>
        </xdr:cNvPr>
        <xdr:cNvCxnSpPr/>
      </xdr:nvCxnSpPr>
      <xdr:spPr>
        <a:xfrm flipV="1">
          <a:off x="3868615" y="1800958"/>
          <a:ext cx="145074" cy="294542"/>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1509346</xdr:colOff>
      <xdr:row>12</xdr:row>
      <xdr:rowOff>7326</xdr:rowOff>
    </xdr:from>
    <xdr:to>
      <xdr:col>5</xdr:col>
      <xdr:colOff>1509347</xdr:colOff>
      <xdr:row>12</xdr:row>
      <xdr:rowOff>307731</xdr:rowOff>
    </xdr:to>
    <xdr:cxnSp macro="">
      <xdr:nvCxnSpPr>
        <xdr:cNvPr id="6" name="Straight Arrow Connector 5">
          <a:extLst>
            <a:ext uri="{FF2B5EF4-FFF2-40B4-BE49-F238E27FC236}">
              <a16:creationId xmlns:a16="http://schemas.microsoft.com/office/drawing/2014/main" id="{A02E7A20-A8BB-4C25-9677-6EAEFCC4F9EF}"/>
            </a:ext>
          </a:extLst>
        </xdr:cNvPr>
        <xdr:cNvCxnSpPr/>
      </xdr:nvCxnSpPr>
      <xdr:spPr>
        <a:xfrm flipV="1">
          <a:off x="6264519" y="1824403"/>
          <a:ext cx="1" cy="30040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608132</xdr:colOff>
      <xdr:row>12</xdr:row>
      <xdr:rowOff>212481</xdr:rowOff>
    </xdr:from>
    <xdr:to>
      <xdr:col>6</xdr:col>
      <xdr:colOff>578824</xdr:colOff>
      <xdr:row>12</xdr:row>
      <xdr:rowOff>915865</xdr:rowOff>
    </xdr:to>
    <xdr:sp macro="" textlink="">
      <xdr:nvSpPr>
        <xdr:cNvPr id="4" name="Rectangle 3">
          <a:extLst>
            <a:ext uri="{FF2B5EF4-FFF2-40B4-BE49-F238E27FC236}">
              <a16:creationId xmlns:a16="http://schemas.microsoft.com/office/drawing/2014/main" id="{B3B81760-6043-4B6A-AAA8-9125E656C9AD}"/>
            </a:ext>
          </a:extLst>
        </xdr:cNvPr>
        <xdr:cNvSpPr/>
      </xdr:nvSpPr>
      <xdr:spPr>
        <a:xfrm>
          <a:off x="5363305" y="2029558"/>
          <a:ext cx="1502019" cy="7033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This is the</a:t>
          </a:r>
        </a:p>
        <a:p>
          <a:pPr algn="ctr"/>
          <a:r>
            <a:rPr lang="en-US" sz="1200" b="1">
              <a:solidFill>
                <a:schemeClr val="tx1"/>
              </a:solidFill>
            </a:rPr>
            <a:t>"test your function"</a:t>
          </a:r>
        </a:p>
        <a:p>
          <a:pPr algn="ctr"/>
          <a:r>
            <a:rPr lang="en-US" sz="1200" b="1">
              <a:solidFill>
                <a:schemeClr val="tx1"/>
              </a:solidFill>
            </a:rPr>
            <a:t>part.</a:t>
          </a:r>
        </a:p>
      </xdr:txBody>
    </xdr:sp>
    <xdr:clientData/>
  </xdr:twoCellAnchor>
  <xdr:twoCellAnchor>
    <xdr:from>
      <xdr:col>4</xdr:col>
      <xdr:colOff>225670</xdr:colOff>
      <xdr:row>12</xdr:row>
      <xdr:rowOff>137747</xdr:rowOff>
    </xdr:from>
    <xdr:to>
      <xdr:col>4</xdr:col>
      <xdr:colOff>1231510</xdr:colOff>
      <xdr:row>12</xdr:row>
      <xdr:rowOff>410308</xdr:rowOff>
    </xdr:to>
    <xdr:sp macro="" textlink="">
      <xdr:nvSpPr>
        <xdr:cNvPr id="9" name="Rectangle 8">
          <a:extLst>
            <a:ext uri="{FF2B5EF4-FFF2-40B4-BE49-F238E27FC236}">
              <a16:creationId xmlns:a16="http://schemas.microsoft.com/office/drawing/2014/main" id="{6A7B6885-B5A6-4472-8541-55039365F42B}"/>
            </a:ext>
          </a:extLst>
        </xdr:cNvPr>
        <xdr:cNvSpPr/>
      </xdr:nvSpPr>
      <xdr:spPr>
        <a:xfrm>
          <a:off x="3009901" y="1954824"/>
          <a:ext cx="1005840" cy="2725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parameter1</a:t>
          </a:r>
        </a:p>
      </xdr:txBody>
    </xdr:sp>
    <xdr:clientData/>
  </xdr:twoCellAnchor>
  <xdr:twoCellAnchor>
    <xdr:from>
      <xdr:col>4</xdr:col>
      <xdr:colOff>1286606</xdr:colOff>
      <xdr:row>12</xdr:row>
      <xdr:rowOff>136281</xdr:rowOff>
    </xdr:from>
    <xdr:to>
      <xdr:col>5</xdr:col>
      <xdr:colOff>321504</xdr:colOff>
      <xdr:row>12</xdr:row>
      <xdr:rowOff>408842</xdr:rowOff>
    </xdr:to>
    <xdr:sp macro="" textlink="">
      <xdr:nvSpPr>
        <xdr:cNvPr id="10" name="Rectangle 9">
          <a:extLst>
            <a:ext uri="{FF2B5EF4-FFF2-40B4-BE49-F238E27FC236}">
              <a16:creationId xmlns:a16="http://schemas.microsoft.com/office/drawing/2014/main" id="{D422D0C2-5998-4FED-9ED7-186A4CA8C85A}"/>
            </a:ext>
          </a:extLst>
        </xdr:cNvPr>
        <xdr:cNvSpPr/>
      </xdr:nvSpPr>
      <xdr:spPr>
        <a:xfrm>
          <a:off x="4070837" y="1953358"/>
          <a:ext cx="1005840" cy="2725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parameter2</a:t>
          </a:r>
        </a:p>
      </xdr:txBody>
    </xdr:sp>
    <xdr:clientData/>
  </xdr:twoCellAnchor>
  <xdr:twoCellAnchor>
    <xdr:from>
      <xdr:col>4</xdr:col>
      <xdr:colOff>1692520</xdr:colOff>
      <xdr:row>9</xdr:row>
      <xdr:rowOff>29306</xdr:rowOff>
    </xdr:from>
    <xdr:to>
      <xdr:col>5</xdr:col>
      <xdr:colOff>1252904</xdr:colOff>
      <xdr:row>11</xdr:row>
      <xdr:rowOff>0</xdr:rowOff>
    </xdr:to>
    <xdr:sp macro="" textlink="">
      <xdr:nvSpPr>
        <xdr:cNvPr id="12" name="Right Brace 11">
          <a:extLst>
            <a:ext uri="{FF2B5EF4-FFF2-40B4-BE49-F238E27FC236}">
              <a16:creationId xmlns:a16="http://schemas.microsoft.com/office/drawing/2014/main" id="{BD3645BA-BAB2-4FBB-9E29-F5D07F2ABBC6}"/>
            </a:ext>
          </a:extLst>
        </xdr:cNvPr>
        <xdr:cNvSpPr/>
      </xdr:nvSpPr>
      <xdr:spPr>
        <a:xfrm rot="16200000">
          <a:off x="5125182" y="743683"/>
          <a:ext cx="234463" cy="1531326"/>
        </a:xfrm>
        <a:prstGeom prst="rightBrace">
          <a:avLst>
            <a:gd name="adj1" fmla="val 32777"/>
            <a:gd name="adj2" fmla="val 50000"/>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1951891</xdr:colOff>
      <xdr:row>7</xdr:row>
      <xdr:rowOff>134816</xdr:rowOff>
    </xdr:from>
    <xdr:to>
      <xdr:col>5</xdr:col>
      <xdr:colOff>986789</xdr:colOff>
      <xdr:row>9</xdr:row>
      <xdr:rowOff>26377</xdr:rowOff>
    </xdr:to>
    <xdr:sp macro="" textlink="">
      <xdr:nvSpPr>
        <xdr:cNvPr id="11" name="Rectangle 10">
          <a:extLst>
            <a:ext uri="{FF2B5EF4-FFF2-40B4-BE49-F238E27FC236}">
              <a16:creationId xmlns:a16="http://schemas.microsoft.com/office/drawing/2014/main" id="{96C46F44-407E-4622-857E-F79BF1B7D023}"/>
            </a:ext>
          </a:extLst>
        </xdr:cNvPr>
        <xdr:cNvSpPr/>
      </xdr:nvSpPr>
      <xdr:spPr>
        <a:xfrm>
          <a:off x="4736122" y="1116624"/>
          <a:ext cx="1005840" cy="2725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formula</a:t>
          </a:r>
        </a:p>
      </xdr:txBody>
    </xdr:sp>
    <xdr:clientData/>
  </xdr:twoCellAnchor>
  <xdr:twoCellAnchor>
    <xdr:from>
      <xdr:col>4</xdr:col>
      <xdr:colOff>1373063</xdr:colOff>
      <xdr:row>21</xdr:row>
      <xdr:rowOff>131884</xdr:rowOff>
    </xdr:from>
    <xdr:to>
      <xdr:col>5</xdr:col>
      <xdr:colOff>1436076</xdr:colOff>
      <xdr:row>26</xdr:row>
      <xdr:rowOff>19049</xdr:rowOff>
    </xdr:to>
    <xdr:sp macro="" textlink="">
      <xdr:nvSpPr>
        <xdr:cNvPr id="22" name="Rectangle 21">
          <a:extLst>
            <a:ext uri="{FF2B5EF4-FFF2-40B4-BE49-F238E27FC236}">
              <a16:creationId xmlns:a16="http://schemas.microsoft.com/office/drawing/2014/main" id="{82BF1DA5-D2C1-4129-951F-EF35F6AFC5B3}"/>
            </a:ext>
          </a:extLst>
        </xdr:cNvPr>
        <xdr:cNvSpPr/>
      </xdr:nvSpPr>
      <xdr:spPr>
        <a:xfrm>
          <a:off x="4157294" y="4528038"/>
          <a:ext cx="2033955" cy="83966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2 function arguments </a:t>
          </a:r>
          <a:r>
            <a:rPr lang="en-US" sz="1200" b="0">
              <a:solidFill>
                <a:schemeClr val="tx1"/>
              </a:solidFill>
            </a:rPr>
            <a:t>in the PercentChangeAsText function</a:t>
          </a:r>
        </a:p>
      </xdr:txBody>
    </xdr:sp>
    <xdr:clientData/>
  </xdr:twoCellAnchor>
  <xdr:twoCellAnchor editAs="oneCell">
    <xdr:from>
      <xdr:col>1</xdr:col>
      <xdr:colOff>73271</xdr:colOff>
      <xdr:row>14</xdr:row>
      <xdr:rowOff>87923</xdr:rowOff>
    </xdr:from>
    <xdr:to>
      <xdr:col>4</xdr:col>
      <xdr:colOff>1040424</xdr:colOff>
      <xdr:row>25</xdr:row>
      <xdr:rowOff>123020</xdr:rowOff>
    </xdr:to>
    <xdr:pic>
      <xdr:nvPicPr>
        <xdr:cNvPr id="27" name="Picture 26">
          <a:extLst>
            <a:ext uri="{FF2B5EF4-FFF2-40B4-BE49-F238E27FC236}">
              <a16:creationId xmlns:a16="http://schemas.microsoft.com/office/drawing/2014/main" id="{E42C981E-EC4B-4B4B-8CE7-B74A778A08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4271" y="3150577"/>
          <a:ext cx="3370384" cy="213059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73271</xdr:colOff>
      <xdr:row>24</xdr:row>
      <xdr:rowOff>109904</xdr:rowOff>
    </xdr:from>
    <xdr:to>
      <xdr:col>5</xdr:col>
      <xdr:colOff>183173</xdr:colOff>
      <xdr:row>28</xdr:row>
      <xdr:rowOff>21980</xdr:rowOff>
    </xdr:to>
    <xdr:cxnSp macro="">
      <xdr:nvCxnSpPr>
        <xdr:cNvPr id="2" name="Straight Arrow Connector 1">
          <a:extLst>
            <a:ext uri="{FF2B5EF4-FFF2-40B4-BE49-F238E27FC236}">
              <a16:creationId xmlns:a16="http://schemas.microsoft.com/office/drawing/2014/main" id="{B93C0A76-1848-4E8F-BFF2-92B563F2B8EA}"/>
            </a:ext>
          </a:extLst>
        </xdr:cNvPr>
        <xdr:cNvCxnSpPr/>
      </xdr:nvCxnSpPr>
      <xdr:spPr>
        <a:xfrm flipH="1">
          <a:off x="4826246" y="5091479"/>
          <a:ext cx="109902" cy="55977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1579685</xdr:colOff>
      <xdr:row>11</xdr:row>
      <xdr:rowOff>172915</xdr:rowOff>
    </xdr:from>
    <xdr:to>
      <xdr:col>4</xdr:col>
      <xdr:colOff>1692519</xdr:colOff>
      <xdr:row>12</xdr:row>
      <xdr:rowOff>322384</xdr:rowOff>
    </xdr:to>
    <xdr:cxnSp macro="">
      <xdr:nvCxnSpPr>
        <xdr:cNvPr id="3" name="Straight Arrow Connector 2">
          <a:extLst>
            <a:ext uri="{FF2B5EF4-FFF2-40B4-BE49-F238E27FC236}">
              <a16:creationId xmlns:a16="http://schemas.microsoft.com/office/drawing/2014/main" id="{FC143B29-FF66-4DAD-AE81-A9E7D440A9F3}"/>
            </a:ext>
          </a:extLst>
        </xdr:cNvPr>
        <xdr:cNvCxnSpPr/>
      </xdr:nvCxnSpPr>
      <xdr:spPr>
        <a:xfrm flipH="1" flipV="1">
          <a:off x="4360985" y="1811215"/>
          <a:ext cx="112834" cy="33996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1084384</xdr:colOff>
      <xdr:row>11</xdr:row>
      <xdr:rowOff>174381</xdr:rowOff>
    </xdr:from>
    <xdr:to>
      <xdr:col>4</xdr:col>
      <xdr:colOff>1229458</xdr:colOff>
      <xdr:row>12</xdr:row>
      <xdr:rowOff>278423</xdr:rowOff>
    </xdr:to>
    <xdr:cxnSp macro="">
      <xdr:nvCxnSpPr>
        <xdr:cNvPr id="4" name="Straight Arrow Connector 3">
          <a:extLst>
            <a:ext uri="{FF2B5EF4-FFF2-40B4-BE49-F238E27FC236}">
              <a16:creationId xmlns:a16="http://schemas.microsoft.com/office/drawing/2014/main" id="{91EC14A3-2F2B-48D8-8671-2532C1538B0B}"/>
            </a:ext>
          </a:extLst>
        </xdr:cNvPr>
        <xdr:cNvCxnSpPr/>
      </xdr:nvCxnSpPr>
      <xdr:spPr>
        <a:xfrm flipV="1">
          <a:off x="3865684" y="1812681"/>
          <a:ext cx="145074" cy="294542"/>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1509346</xdr:colOff>
      <xdr:row>12</xdr:row>
      <xdr:rowOff>7326</xdr:rowOff>
    </xdr:from>
    <xdr:to>
      <xdr:col>5</xdr:col>
      <xdr:colOff>1509347</xdr:colOff>
      <xdr:row>12</xdr:row>
      <xdr:rowOff>307731</xdr:rowOff>
    </xdr:to>
    <xdr:cxnSp macro="">
      <xdr:nvCxnSpPr>
        <xdr:cNvPr id="5" name="Straight Arrow Connector 4">
          <a:extLst>
            <a:ext uri="{FF2B5EF4-FFF2-40B4-BE49-F238E27FC236}">
              <a16:creationId xmlns:a16="http://schemas.microsoft.com/office/drawing/2014/main" id="{94418B51-511A-4325-B580-6A894028905A}"/>
            </a:ext>
          </a:extLst>
        </xdr:cNvPr>
        <xdr:cNvCxnSpPr/>
      </xdr:nvCxnSpPr>
      <xdr:spPr>
        <a:xfrm flipV="1">
          <a:off x="6262321" y="1836126"/>
          <a:ext cx="1" cy="30040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608132</xdr:colOff>
      <xdr:row>12</xdr:row>
      <xdr:rowOff>212481</xdr:rowOff>
    </xdr:from>
    <xdr:to>
      <xdr:col>6</xdr:col>
      <xdr:colOff>578824</xdr:colOff>
      <xdr:row>12</xdr:row>
      <xdr:rowOff>915865</xdr:rowOff>
    </xdr:to>
    <xdr:sp macro="" textlink="">
      <xdr:nvSpPr>
        <xdr:cNvPr id="6" name="Rectangle 5">
          <a:extLst>
            <a:ext uri="{FF2B5EF4-FFF2-40B4-BE49-F238E27FC236}">
              <a16:creationId xmlns:a16="http://schemas.microsoft.com/office/drawing/2014/main" id="{F7EE80D2-3A4F-4419-B9FD-7B0D2129B9D7}"/>
            </a:ext>
          </a:extLst>
        </xdr:cNvPr>
        <xdr:cNvSpPr/>
      </xdr:nvSpPr>
      <xdr:spPr>
        <a:xfrm>
          <a:off x="5361107" y="2041281"/>
          <a:ext cx="1504217" cy="7033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This is the</a:t>
          </a:r>
        </a:p>
        <a:p>
          <a:pPr algn="ctr"/>
          <a:r>
            <a:rPr lang="en-US" sz="1200" b="1">
              <a:solidFill>
                <a:schemeClr val="tx1"/>
              </a:solidFill>
            </a:rPr>
            <a:t>"test your function"</a:t>
          </a:r>
        </a:p>
        <a:p>
          <a:pPr algn="ctr"/>
          <a:r>
            <a:rPr lang="en-US" sz="1200" b="1">
              <a:solidFill>
                <a:schemeClr val="tx1"/>
              </a:solidFill>
            </a:rPr>
            <a:t>part.</a:t>
          </a:r>
        </a:p>
      </xdr:txBody>
    </xdr:sp>
    <xdr:clientData/>
  </xdr:twoCellAnchor>
  <xdr:twoCellAnchor>
    <xdr:from>
      <xdr:col>4</xdr:col>
      <xdr:colOff>225670</xdr:colOff>
      <xdr:row>12</xdr:row>
      <xdr:rowOff>137747</xdr:rowOff>
    </xdr:from>
    <xdr:to>
      <xdr:col>4</xdr:col>
      <xdr:colOff>1231510</xdr:colOff>
      <xdr:row>12</xdr:row>
      <xdr:rowOff>410308</xdr:rowOff>
    </xdr:to>
    <xdr:sp macro="" textlink="">
      <xdr:nvSpPr>
        <xdr:cNvPr id="7" name="Rectangle 6">
          <a:extLst>
            <a:ext uri="{FF2B5EF4-FFF2-40B4-BE49-F238E27FC236}">
              <a16:creationId xmlns:a16="http://schemas.microsoft.com/office/drawing/2014/main" id="{CA491385-233A-4D52-95E4-64CDAFDFB24E}"/>
            </a:ext>
          </a:extLst>
        </xdr:cNvPr>
        <xdr:cNvSpPr/>
      </xdr:nvSpPr>
      <xdr:spPr>
        <a:xfrm>
          <a:off x="3006970" y="1966547"/>
          <a:ext cx="1005840" cy="2725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parameter1</a:t>
          </a:r>
        </a:p>
      </xdr:txBody>
    </xdr:sp>
    <xdr:clientData/>
  </xdr:twoCellAnchor>
  <xdr:twoCellAnchor>
    <xdr:from>
      <xdr:col>4</xdr:col>
      <xdr:colOff>1286606</xdr:colOff>
      <xdr:row>12</xdr:row>
      <xdr:rowOff>136281</xdr:rowOff>
    </xdr:from>
    <xdr:to>
      <xdr:col>5</xdr:col>
      <xdr:colOff>321504</xdr:colOff>
      <xdr:row>12</xdr:row>
      <xdr:rowOff>408842</xdr:rowOff>
    </xdr:to>
    <xdr:sp macro="" textlink="">
      <xdr:nvSpPr>
        <xdr:cNvPr id="8" name="Rectangle 7">
          <a:extLst>
            <a:ext uri="{FF2B5EF4-FFF2-40B4-BE49-F238E27FC236}">
              <a16:creationId xmlns:a16="http://schemas.microsoft.com/office/drawing/2014/main" id="{F0798A57-CCA5-489E-9398-D06CC81CA0E5}"/>
            </a:ext>
          </a:extLst>
        </xdr:cNvPr>
        <xdr:cNvSpPr/>
      </xdr:nvSpPr>
      <xdr:spPr>
        <a:xfrm>
          <a:off x="4067906" y="1965081"/>
          <a:ext cx="1006573" cy="2725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parameter2</a:t>
          </a:r>
        </a:p>
      </xdr:txBody>
    </xdr:sp>
    <xdr:clientData/>
  </xdr:twoCellAnchor>
  <xdr:twoCellAnchor>
    <xdr:from>
      <xdr:col>4</xdr:col>
      <xdr:colOff>1692520</xdr:colOff>
      <xdr:row>9</xdr:row>
      <xdr:rowOff>29306</xdr:rowOff>
    </xdr:from>
    <xdr:to>
      <xdr:col>5</xdr:col>
      <xdr:colOff>1252904</xdr:colOff>
      <xdr:row>11</xdr:row>
      <xdr:rowOff>0</xdr:rowOff>
    </xdr:to>
    <xdr:sp macro="" textlink="">
      <xdr:nvSpPr>
        <xdr:cNvPr id="9" name="Right Brace 8">
          <a:extLst>
            <a:ext uri="{FF2B5EF4-FFF2-40B4-BE49-F238E27FC236}">
              <a16:creationId xmlns:a16="http://schemas.microsoft.com/office/drawing/2014/main" id="{9DD0AB0B-2328-437D-9C10-63CA6240A948}"/>
            </a:ext>
          </a:extLst>
        </xdr:cNvPr>
        <xdr:cNvSpPr/>
      </xdr:nvSpPr>
      <xdr:spPr>
        <a:xfrm rot="16200000">
          <a:off x="5121153" y="753573"/>
          <a:ext cx="237394" cy="1532059"/>
        </a:xfrm>
        <a:prstGeom prst="rightBrace">
          <a:avLst>
            <a:gd name="adj1" fmla="val 32777"/>
            <a:gd name="adj2" fmla="val 50000"/>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1951891</xdr:colOff>
      <xdr:row>7</xdr:row>
      <xdr:rowOff>134816</xdr:rowOff>
    </xdr:from>
    <xdr:to>
      <xdr:col>5</xdr:col>
      <xdr:colOff>986789</xdr:colOff>
      <xdr:row>9</xdr:row>
      <xdr:rowOff>26377</xdr:rowOff>
    </xdr:to>
    <xdr:sp macro="" textlink="">
      <xdr:nvSpPr>
        <xdr:cNvPr id="10" name="Rectangle 9">
          <a:extLst>
            <a:ext uri="{FF2B5EF4-FFF2-40B4-BE49-F238E27FC236}">
              <a16:creationId xmlns:a16="http://schemas.microsoft.com/office/drawing/2014/main" id="{8D8AFC88-3661-479E-AD21-C36337DE1D42}"/>
            </a:ext>
          </a:extLst>
        </xdr:cNvPr>
        <xdr:cNvSpPr/>
      </xdr:nvSpPr>
      <xdr:spPr>
        <a:xfrm>
          <a:off x="4733191" y="1125416"/>
          <a:ext cx="1006573" cy="2725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formula</a:t>
          </a:r>
        </a:p>
      </xdr:txBody>
    </xdr:sp>
    <xdr:clientData/>
  </xdr:twoCellAnchor>
  <xdr:twoCellAnchor>
    <xdr:from>
      <xdr:col>4</xdr:col>
      <xdr:colOff>1373063</xdr:colOff>
      <xdr:row>21</xdr:row>
      <xdr:rowOff>131884</xdr:rowOff>
    </xdr:from>
    <xdr:to>
      <xdr:col>5</xdr:col>
      <xdr:colOff>1436076</xdr:colOff>
      <xdr:row>26</xdr:row>
      <xdr:rowOff>19049</xdr:rowOff>
    </xdr:to>
    <xdr:sp macro="" textlink="">
      <xdr:nvSpPr>
        <xdr:cNvPr id="11" name="Rectangle 10">
          <a:extLst>
            <a:ext uri="{FF2B5EF4-FFF2-40B4-BE49-F238E27FC236}">
              <a16:creationId xmlns:a16="http://schemas.microsoft.com/office/drawing/2014/main" id="{2E2DE234-5ADC-4305-B421-96D20A47B07D}"/>
            </a:ext>
          </a:extLst>
        </xdr:cNvPr>
        <xdr:cNvSpPr/>
      </xdr:nvSpPr>
      <xdr:spPr>
        <a:xfrm>
          <a:off x="4154363" y="4541959"/>
          <a:ext cx="2034688" cy="83966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tx1"/>
              </a:solidFill>
            </a:rPr>
            <a:t>2 function arguments </a:t>
          </a:r>
          <a:r>
            <a:rPr lang="en-US" sz="1200" b="0">
              <a:solidFill>
                <a:schemeClr val="tx1"/>
              </a:solidFill>
            </a:rPr>
            <a:t>in the PercentChangeAsText function</a:t>
          </a:r>
        </a:p>
      </xdr:txBody>
    </xdr:sp>
    <xdr:clientData/>
  </xdr:twoCellAnchor>
  <xdr:twoCellAnchor editAs="oneCell">
    <xdr:from>
      <xdr:col>1</xdr:col>
      <xdr:colOff>73271</xdr:colOff>
      <xdr:row>14</xdr:row>
      <xdr:rowOff>87923</xdr:rowOff>
    </xdr:from>
    <xdr:to>
      <xdr:col>4</xdr:col>
      <xdr:colOff>1040424</xdr:colOff>
      <xdr:row>25</xdr:row>
      <xdr:rowOff>123020</xdr:rowOff>
    </xdr:to>
    <xdr:pic>
      <xdr:nvPicPr>
        <xdr:cNvPr id="12" name="Picture 11">
          <a:extLst>
            <a:ext uri="{FF2B5EF4-FFF2-40B4-BE49-F238E27FC236}">
              <a16:creationId xmlns:a16="http://schemas.microsoft.com/office/drawing/2014/main" id="{016DE630-DF68-4F4A-BB54-D3BF1AF571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4271" y="3164498"/>
          <a:ext cx="3367453" cy="213059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65942</xdr:colOff>
      <xdr:row>17</xdr:row>
      <xdr:rowOff>102577</xdr:rowOff>
    </xdr:from>
    <xdr:to>
      <xdr:col>3</xdr:col>
      <xdr:colOff>1211873</xdr:colOff>
      <xdr:row>27</xdr:row>
      <xdr:rowOff>64477</xdr:rowOff>
    </xdr:to>
    <xdr:pic>
      <xdr:nvPicPr>
        <xdr:cNvPr id="7" name="Picture 6">
          <a:extLst>
            <a:ext uri="{FF2B5EF4-FFF2-40B4-BE49-F238E27FC236}">
              <a16:creationId xmlns:a16="http://schemas.microsoft.com/office/drawing/2014/main" id="{E7009E28-9D13-4C5B-ADE6-1D071DDB54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4077" y="2579077"/>
          <a:ext cx="4457700" cy="18669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65942</xdr:colOff>
      <xdr:row>17</xdr:row>
      <xdr:rowOff>102577</xdr:rowOff>
    </xdr:from>
    <xdr:to>
      <xdr:col>3</xdr:col>
      <xdr:colOff>1211873</xdr:colOff>
      <xdr:row>27</xdr:row>
      <xdr:rowOff>64477</xdr:rowOff>
    </xdr:to>
    <xdr:pic>
      <xdr:nvPicPr>
        <xdr:cNvPr id="2" name="Picture 1">
          <a:extLst>
            <a:ext uri="{FF2B5EF4-FFF2-40B4-BE49-F238E27FC236}">
              <a16:creationId xmlns:a16="http://schemas.microsoft.com/office/drawing/2014/main" id="{7A3AB739-C658-4774-B3A4-6D94B1EE47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5492" y="2845777"/>
          <a:ext cx="4451106" cy="18669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1326930</xdr:colOff>
      <xdr:row>16</xdr:row>
      <xdr:rowOff>137951</xdr:rowOff>
    </xdr:from>
    <xdr:to>
      <xdr:col>12</xdr:col>
      <xdr:colOff>247123</xdr:colOff>
      <xdr:row>27</xdr:row>
      <xdr:rowOff>164225</xdr:rowOff>
    </xdr:to>
    <xdr:pic>
      <xdr:nvPicPr>
        <xdr:cNvPr id="3" name="Picture 2">
          <a:extLst>
            <a:ext uri="{FF2B5EF4-FFF2-40B4-BE49-F238E27FC236}">
              <a16:creationId xmlns:a16="http://schemas.microsoft.com/office/drawing/2014/main" id="{38876307-9E9C-4239-ADDE-F3A1BE2293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12120" y="3271348"/>
          <a:ext cx="3498762" cy="212177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3</xdr:row>
      <xdr:rowOff>107674</xdr:rowOff>
    </xdr:from>
    <xdr:to>
      <xdr:col>11</xdr:col>
      <xdr:colOff>16566</xdr:colOff>
      <xdr:row>14</xdr:row>
      <xdr:rowOff>33130</xdr:rowOff>
    </xdr:to>
    <xdr:cxnSp macro="">
      <xdr:nvCxnSpPr>
        <xdr:cNvPr id="3" name="Straight Arrow Connector 2">
          <a:extLst>
            <a:ext uri="{FF2B5EF4-FFF2-40B4-BE49-F238E27FC236}">
              <a16:creationId xmlns:a16="http://schemas.microsoft.com/office/drawing/2014/main" id="{F8C1A49C-9839-48E3-9BAE-59B9C263FDCE}"/>
            </a:ext>
          </a:extLst>
        </xdr:cNvPr>
        <xdr:cNvCxnSpPr/>
      </xdr:nvCxnSpPr>
      <xdr:spPr>
        <a:xfrm>
          <a:off x="3901109" y="538370"/>
          <a:ext cx="6965674" cy="25924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98534</xdr:colOff>
      <xdr:row>12</xdr:row>
      <xdr:rowOff>170793</xdr:rowOff>
    </xdr:from>
    <xdr:to>
      <xdr:col>8</xdr:col>
      <xdr:colOff>128851</xdr:colOff>
      <xdr:row>19</xdr:row>
      <xdr:rowOff>177361</xdr:rowOff>
    </xdr:to>
    <xdr:pic>
      <xdr:nvPicPr>
        <xdr:cNvPr id="3" name="Picture 2">
          <a:extLst>
            <a:ext uri="{FF2B5EF4-FFF2-40B4-BE49-F238E27FC236}">
              <a16:creationId xmlns:a16="http://schemas.microsoft.com/office/drawing/2014/main" id="{9AE4F8FB-E71B-43AF-B382-C4B64074DD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42086" y="2338552"/>
          <a:ext cx="2473972" cy="134006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267891</xdr:colOff>
      <xdr:row>6</xdr:row>
      <xdr:rowOff>190499</xdr:rowOff>
    </xdr:from>
    <xdr:to>
      <xdr:col>6</xdr:col>
      <xdr:colOff>11906</xdr:colOff>
      <xdr:row>9</xdr:row>
      <xdr:rowOff>17859</xdr:rowOff>
    </xdr:to>
    <xdr:cxnSp macro="">
      <xdr:nvCxnSpPr>
        <xdr:cNvPr id="3" name="Straight Arrow Connector 2">
          <a:extLst>
            <a:ext uri="{FF2B5EF4-FFF2-40B4-BE49-F238E27FC236}">
              <a16:creationId xmlns:a16="http://schemas.microsoft.com/office/drawing/2014/main" id="{69D94A3A-D39A-4182-B8F7-2E6A563FF416}"/>
            </a:ext>
          </a:extLst>
        </xdr:cNvPr>
        <xdr:cNvCxnSpPr/>
      </xdr:nvCxnSpPr>
      <xdr:spPr>
        <a:xfrm flipH="1" flipV="1">
          <a:off x="2708672" y="1071562"/>
          <a:ext cx="351234" cy="398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592931</xdr:colOff>
      <xdr:row>7</xdr:row>
      <xdr:rowOff>113109</xdr:rowOff>
    </xdr:from>
    <xdr:to>
      <xdr:col>7</xdr:col>
      <xdr:colOff>547687</xdr:colOff>
      <xdr:row>9</xdr:row>
      <xdr:rowOff>27384</xdr:rowOff>
    </xdr:to>
    <xdr:cxnSp macro="">
      <xdr:nvCxnSpPr>
        <xdr:cNvPr id="4" name="Straight Arrow Connector 3">
          <a:extLst>
            <a:ext uri="{FF2B5EF4-FFF2-40B4-BE49-F238E27FC236}">
              <a16:creationId xmlns:a16="http://schemas.microsoft.com/office/drawing/2014/main" id="{A457CD7A-1228-408A-90DB-FF52BE9919FE}"/>
            </a:ext>
          </a:extLst>
        </xdr:cNvPr>
        <xdr:cNvCxnSpPr/>
      </xdr:nvCxnSpPr>
      <xdr:spPr>
        <a:xfrm flipV="1">
          <a:off x="3640931" y="1184672"/>
          <a:ext cx="561975" cy="295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315516</xdr:colOff>
      <xdr:row>3</xdr:row>
      <xdr:rowOff>41673</xdr:rowOff>
    </xdr:from>
    <xdr:to>
      <xdr:col>14</xdr:col>
      <xdr:colOff>286562</xdr:colOff>
      <xdr:row>10</xdr:row>
      <xdr:rowOff>172641</xdr:rowOff>
    </xdr:to>
    <xdr:pic>
      <xdr:nvPicPr>
        <xdr:cNvPr id="8" name="Picture 7">
          <a:extLst>
            <a:ext uri="{FF2B5EF4-FFF2-40B4-BE49-F238E27FC236}">
              <a16:creationId xmlns:a16="http://schemas.microsoft.com/office/drawing/2014/main" id="{2EA3D646-BBC4-42E5-9ACE-EAF1370F94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92391" y="351236"/>
          <a:ext cx="2399921" cy="1464468"/>
        </a:xfrm>
        <a:prstGeom prst="rect">
          <a:avLst/>
        </a:prstGeom>
      </xdr:spPr>
    </xdr:pic>
    <xdr:clientData/>
  </xdr:twoCellAnchor>
  <xdr:twoCellAnchor>
    <xdr:from>
      <xdr:col>3</xdr:col>
      <xdr:colOff>157369</xdr:colOff>
      <xdr:row>7</xdr:row>
      <xdr:rowOff>49695</xdr:rowOff>
    </xdr:from>
    <xdr:to>
      <xdr:col>4</xdr:col>
      <xdr:colOff>41413</xdr:colOff>
      <xdr:row>12</xdr:row>
      <xdr:rowOff>16566</xdr:rowOff>
    </xdr:to>
    <xdr:cxnSp macro="">
      <xdr:nvCxnSpPr>
        <xdr:cNvPr id="5" name="Straight Arrow Connector 4">
          <a:extLst>
            <a:ext uri="{FF2B5EF4-FFF2-40B4-BE49-F238E27FC236}">
              <a16:creationId xmlns:a16="http://schemas.microsoft.com/office/drawing/2014/main" id="{5E409D0C-FBA3-4873-BD3C-6E04F6186854}"/>
            </a:ext>
          </a:extLst>
        </xdr:cNvPr>
        <xdr:cNvCxnSpPr/>
      </xdr:nvCxnSpPr>
      <xdr:spPr>
        <a:xfrm flipV="1">
          <a:off x="1731065" y="1118152"/>
          <a:ext cx="157370" cy="9442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19878</xdr:colOff>
      <xdr:row>9</xdr:row>
      <xdr:rowOff>33130</xdr:rowOff>
    </xdr:from>
    <xdr:to>
      <xdr:col>9</xdr:col>
      <xdr:colOff>91109</xdr:colOff>
      <xdr:row>11</xdr:row>
      <xdr:rowOff>3314</xdr:rowOff>
    </xdr:to>
    <xdr:cxnSp macro="">
      <xdr:nvCxnSpPr>
        <xdr:cNvPr id="9" name="Straight Arrow Connector 8">
          <a:extLst>
            <a:ext uri="{FF2B5EF4-FFF2-40B4-BE49-F238E27FC236}">
              <a16:creationId xmlns:a16="http://schemas.microsoft.com/office/drawing/2014/main" id="{4C2FED1B-1B0C-4DC2-A5FF-A1E588CD19E8}"/>
            </a:ext>
          </a:extLst>
        </xdr:cNvPr>
        <xdr:cNvCxnSpPr/>
      </xdr:nvCxnSpPr>
      <xdr:spPr>
        <a:xfrm flipV="1">
          <a:off x="4931465" y="1482587"/>
          <a:ext cx="71231" cy="3594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4197.548714699071" createdVersion="6" refreshedVersion="6" minRefreshableVersion="3" recordCount="379" xr:uid="{06745B7E-3227-4687-BD3A-2513ECEDEA04}">
  <cacheSource type="worksheet">
    <worksheetSource ref="B4:B383" sheet="Ch16(17-18an)"/>
  </cacheSource>
  <cacheFields count="1">
    <cacheField name="Autos Sold At Dealer" numFmtId="0">
      <sharedItems count="5">
        <s v="Toyota"/>
        <s v="Chevy"/>
        <s v="Honda"/>
        <s v="Ford"/>
        <s v="Subaru"/>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9">
  <r>
    <x v="0"/>
  </r>
  <r>
    <x v="1"/>
  </r>
  <r>
    <x v="2"/>
  </r>
  <r>
    <x v="3"/>
  </r>
  <r>
    <x v="3"/>
  </r>
  <r>
    <x v="1"/>
  </r>
  <r>
    <x v="0"/>
  </r>
  <r>
    <x v="0"/>
  </r>
  <r>
    <x v="3"/>
  </r>
  <r>
    <x v="2"/>
  </r>
  <r>
    <x v="1"/>
  </r>
  <r>
    <x v="4"/>
  </r>
  <r>
    <x v="4"/>
  </r>
  <r>
    <x v="3"/>
  </r>
  <r>
    <x v="2"/>
  </r>
  <r>
    <x v="3"/>
  </r>
  <r>
    <x v="0"/>
  </r>
  <r>
    <x v="1"/>
  </r>
  <r>
    <x v="2"/>
  </r>
  <r>
    <x v="0"/>
  </r>
  <r>
    <x v="0"/>
  </r>
  <r>
    <x v="4"/>
  </r>
  <r>
    <x v="1"/>
  </r>
  <r>
    <x v="0"/>
  </r>
  <r>
    <x v="4"/>
  </r>
  <r>
    <x v="0"/>
  </r>
  <r>
    <x v="2"/>
  </r>
  <r>
    <x v="3"/>
  </r>
  <r>
    <x v="3"/>
  </r>
  <r>
    <x v="1"/>
  </r>
  <r>
    <x v="0"/>
  </r>
  <r>
    <x v="1"/>
  </r>
  <r>
    <x v="2"/>
  </r>
  <r>
    <x v="4"/>
  </r>
  <r>
    <x v="3"/>
  </r>
  <r>
    <x v="3"/>
  </r>
  <r>
    <x v="1"/>
  </r>
  <r>
    <x v="4"/>
  </r>
  <r>
    <x v="2"/>
  </r>
  <r>
    <x v="2"/>
  </r>
  <r>
    <x v="1"/>
  </r>
  <r>
    <x v="1"/>
  </r>
  <r>
    <x v="4"/>
  </r>
  <r>
    <x v="4"/>
  </r>
  <r>
    <x v="0"/>
  </r>
  <r>
    <x v="3"/>
  </r>
  <r>
    <x v="1"/>
  </r>
  <r>
    <x v="4"/>
  </r>
  <r>
    <x v="0"/>
  </r>
  <r>
    <x v="2"/>
  </r>
  <r>
    <x v="1"/>
  </r>
  <r>
    <x v="3"/>
  </r>
  <r>
    <x v="2"/>
  </r>
  <r>
    <x v="2"/>
  </r>
  <r>
    <x v="2"/>
  </r>
  <r>
    <x v="1"/>
  </r>
  <r>
    <x v="4"/>
  </r>
  <r>
    <x v="4"/>
  </r>
  <r>
    <x v="2"/>
  </r>
  <r>
    <x v="4"/>
  </r>
  <r>
    <x v="2"/>
  </r>
  <r>
    <x v="0"/>
  </r>
  <r>
    <x v="4"/>
  </r>
  <r>
    <x v="3"/>
  </r>
  <r>
    <x v="1"/>
  </r>
  <r>
    <x v="2"/>
  </r>
  <r>
    <x v="2"/>
  </r>
  <r>
    <x v="1"/>
  </r>
  <r>
    <x v="3"/>
  </r>
  <r>
    <x v="3"/>
  </r>
  <r>
    <x v="3"/>
  </r>
  <r>
    <x v="0"/>
  </r>
  <r>
    <x v="3"/>
  </r>
  <r>
    <x v="2"/>
  </r>
  <r>
    <x v="2"/>
  </r>
  <r>
    <x v="0"/>
  </r>
  <r>
    <x v="4"/>
  </r>
  <r>
    <x v="4"/>
  </r>
  <r>
    <x v="4"/>
  </r>
  <r>
    <x v="0"/>
  </r>
  <r>
    <x v="4"/>
  </r>
  <r>
    <x v="2"/>
  </r>
  <r>
    <x v="0"/>
  </r>
  <r>
    <x v="4"/>
  </r>
  <r>
    <x v="4"/>
  </r>
  <r>
    <x v="4"/>
  </r>
  <r>
    <x v="3"/>
  </r>
  <r>
    <x v="4"/>
  </r>
  <r>
    <x v="3"/>
  </r>
  <r>
    <x v="0"/>
  </r>
  <r>
    <x v="3"/>
  </r>
  <r>
    <x v="0"/>
  </r>
  <r>
    <x v="1"/>
  </r>
  <r>
    <x v="3"/>
  </r>
  <r>
    <x v="3"/>
  </r>
  <r>
    <x v="2"/>
  </r>
  <r>
    <x v="4"/>
  </r>
  <r>
    <x v="4"/>
  </r>
  <r>
    <x v="0"/>
  </r>
  <r>
    <x v="2"/>
  </r>
  <r>
    <x v="0"/>
  </r>
  <r>
    <x v="2"/>
  </r>
  <r>
    <x v="4"/>
  </r>
  <r>
    <x v="4"/>
  </r>
  <r>
    <x v="1"/>
  </r>
  <r>
    <x v="4"/>
  </r>
  <r>
    <x v="4"/>
  </r>
  <r>
    <x v="2"/>
  </r>
  <r>
    <x v="3"/>
  </r>
  <r>
    <x v="3"/>
  </r>
  <r>
    <x v="0"/>
  </r>
  <r>
    <x v="3"/>
  </r>
  <r>
    <x v="0"/>
  </r>
  <r>
    <x v="3"/>
  </r>
  <r>
    <x v="0"/>
  </r>
  <r>
    <x v="3"/>
  </r>
  <r>
    <x v="2"/>
  </r>
  <r>
    <x v="0"/>
  </r>
  <r>
    <x v="0"/>
  </r>
  <r>
    <x v="0"/>
  </r>
  <r>
    <x v="0"/>
  </r>
  <r>
    <x v="4"/>
  </r>
  <r>
    <x v="0"/>
  </r>
  <r>
    <x v="4"/>
  </r>
  <r>
    <x v="3"/>
  </r>
  <r>
    <x v="0"/>
  </r>
  <r>
    <x v="1"/>
  </r>
  <r>
    <x v="2"/>
  </r>
  <r>
    <x v="1"/>
  </r>
  <r>
    <x v="1"/>
  </r>
  <r>
    <x v="4"/>
  </r>
  <r>
    <x v="3"/>
  </r>
  <r>
    <x v="1"/>
  </r>
  <r>
    <x v="0"/>
  </r>
  <r>
    <x v="3"/>
  </r>
  <r>
    <x v="1"/>
  </r>
  <r>
    <x v="4"/>
  </r>
  <r>
    <x v="4"/>
  </r>
  <r>
    <x v="4"/>
  </r>
  <r>
    <x v="1"/>
  </r>
  <r>
    <x v="4"/>
  </r>
  <r>
    <x v="1"/>
  </r>
  <r>
    <x v="4"/>
  </r>
  <r>
    <x v="1"/>
  </r>
  <r>
    <x v="4"/>
  </r>
  <r>
    <x v="0"/>
  </r>
  <r>
    <x v="0"/>
  </r>
  <r>
    <x v="4"/>
  </r>
  <r>
    <x v="3"/>
  </r>
  <r>
    <x v="1"/>
  </r>
  <r>
    <x v="4"/>
  </r>
  <r>
    <x v="0"/>
  </r>
  <r>
    <x v="2"/>
  </r>
  <r>
    <x v="1"/>
  </r>
  <r>
    <x v="0"/>
  </r>
  <r>
    <x v="0"/>
  </r>
  <r>
    <x v="4"/>
  </r>
  <r>
    <x v="4"/>
  </r>
  <r>
    <x v="2"/>
  </r>
  <r>
    <x v="0"/>
  </r>
  <r>
    <x v="4"/>
  </r>
  <r>
    <x v="0"/>
  </r>
  <r>
    <x v="0"/>
  </r>
  <r>
    <x v="2"/>
  </r>
  <r>
    <x v="0"/>
  </r>
  <r>
    <x v="3"/>
  </r>
  <r>
    <x v="1"/>
  </r>
  <r>
    <x v="2"/>
  </r>
  <r>
    <x v="4"/>
  </r>
  <r>
    <x v="0"/>
  </r>
  <r>
    <x v="0"/>
  </r>
  <r>
    <x v="1"/>
  </r>
  <r>
    <x v="4"/>
  </r>
  <r>
    <x v="4"/>
  </r>
  <r>
    <x v="4"/>
  </r>
  <r>
    <x v="3"/>
  </r>
  <r>
    <x v="3"/>
  </r>
  <r>
    <x v="3"/>
  </r>
  <r>
    <x v="1"/>
  </r>
  <r>
    <x v="2"/>
  </r>
  <r>
    <x v="0"/>
  </r>
  <r>
    <x v="0"/>
  </r>
  <r>
    <x v="3"/>
  </r>
  <r>
    <x v="0"/>
  </r>
  <r>
    <x v="3"/>
  </r>
  <r>
    <x v="4"/>
  </r>
  <r>
    <x v="1"/>
  </r>
  <r>
    <x v="2"/>
  </r>
  <r>
    <x v="0"/>
  </r>
  <r>
    <x v="2"/>
  </r>
  <r>
    <x v="2"/>
  </r>
  <r>
    <x v="4"/>
  </r>
  <r>
    <x v="3"/>
  </r>
  <r>
    <x v="4"/>
  </r>
  <r>
    <x v="0"/>
  </r>
  <r>
    <x v="1"/>
  </r>
  <r>
    <x v="0"/>
  </r>
  <r>
    <x v="0"/>
  </r>
  <r>
    <x v="0"/>
  </r>
  <r>
    <x v="4"/>
  </r>
  <r>
    <x v="0"/>
  </r>
  <r>
    <x v="0"/>
  </r>
  <r>
    <x v="4"/>
  </r>
  <r>
    <x v="2"/>
  </r>
  <r>
    <x v="2"/>
  </r>
  <r>
    <x v="0"/>
  </r>
  <r>
    <x v="4"/>
  </r>
  <r>
    <x v="4"/>
  </r>
  <r>
    <x v="4"/>
  </r>
  <r>
    <x v="2"/>
  </r>
  <r>
    <x v="2"/>
  </r>
  <r>
    <x v="4"/>
  </r>
  <r>
    <x v="3"/>
  </r>
  <r>
    <x v="3"/>
  </r>
  <r>
    <x v="4"/>
  </r>
  <r>
    <x v="0"/>
  </r>
  <r>
    <x v="0"/>
  </r>
  <r>
    <x v="3"/>
  </r>
  <r>
    <x v="0"/>
  </r>
  <r>
    <x v="2"/>
  </r>
  <r>
    <x v="4"/>
  </r>
  <r>
    <x v="0"/>
  </r>
  <r>
    <x v="0"/>
  </r>
  <r>
    <x v="3"/>
  </r>
  <r>
    <x v="4"/>
  </r>
  <r>
    <x v="2"/>
  </r>
  <r>
    <x v="4"/>
  </r>
  <r>
    <x v="1"/>
  </r>
  <r>
    <x v="4"/>
  </r>
  <r>
    <x v="4"/>
  </r>
  <r>
    <x v="0"/>
  </r>
  <r>
    <x v="0"/>
  </r>
  <r>
    <x v="0"/>
  </r>
  <r>
    <x v="0"/>
  </r>
  <r>
    <x v="4"/>
  </r>
  <r>
    <x v="0"/>
  </r>
  <r>
    <x v="0"/>
  </r>
  <r>
    <x v="4"/>
  </r>
  <r>
    <x v="2"/>
  </r>
  <r>
    <x v="1"/>
  </r>
  <r>
    <x v="4"/>
  </r>
  <r>
    <x v="4"/>
  </r>
  <r>
    <x v="4"/>
  </r>
  <r>
    <x v="0"/>
  </r>
  <r>
    <x v="2"/>
  </r>
  <r>
    <x v="1"/>
  </r>
  <r>
    <x v="3"/>
  </r>
  <r>
    <x v="0"/>
  </r>
  <r>
    <x v="4"/>
  </r>
  <r>
    <x v="3"/>
  </r>
  <r>
    <x v="1"/>
  </r>
  <r>
    <x v="2"/>
  </r>
  <r>
    <x v="0"/>
  </r>
  <r>
    <x v="0"/>
  </r>
  <r>
    <x v="3"/>
  </r>
  <r>
    <x v="1"/>
  </r>
  <r>
    <x v="0"/>
  </r>
  <r>
    <x v="4"/>
  </r>
  <r>
    <x v="2"/>
  </r>
  <r>
    <x v="1"/>
  </r>
  <r>
    <x v="0"/>
  </r>
  <r>
    <x v="2"/>
  </r>
  <r>
    <x v="4"/>
  </r>
  <r>
    <x v="0"/>
  </r>
  <r>
    <x v="4"/>
  </r>
  <r>
    <x v="2"/>
  </r>
  <r>
    <x v="4"/>
  </r>
  <r>
    <x v="4"/>
  </r>
  <r>
    <x v="4"/>
  </r>
  <r>
    <x v="2"/>
  </r>
  <r>
    <x v="0"/>
  </r>
  <r>
    <x v="0"/>
  </r>
  <r>
    <x v="0"/>
  </r>
  <r>
    <x v="1"/>
  </r>
  <r>
    <x v="3"/>
  </r>
  <r>
    <x v="3"/>
  </r>
  <r>
    <x v="2"/>
  </r>
  <r>
    <x v="4"/>
  </r>
  <r>
    <x v="4"/>
  </r>
  <r>
    <x v="3"/>
  </r>
  <r>
    <x v="0"/>
  </r>
  <r>
    <x v="3"/>
  </r>
  <r>
    <x v="0"/>
  </r>
  <r>
    <x v="1"/>
  </r>
  <r>
    <x v="0"/>
  </r>
  <r>
    <x v="4"/>
  </r>
  <r>
    <x v="0"/>
  </r>
  <r>
    <x v="1"/>
  </r>
  <r>
    <x v="0"/>
  </r>
  <r>
    <x v="3"/>
  </r>
  <r>
    <x v="2"/>
  </r>
  <r>
    <x v="3"/>
  </r>
  <r>
    <x v="4"/>
  </r>
  <r>
    <x v="0"/>
  </r>
  <r>
    <x v="0"/>
  </r>
  <r>
    <x v="4"/>
  </r>
  <r>
    <x v="0"/>
  </r>
  <r>
    <x v="0"/>
  </r>
  <r>
    <x v="2"/>
  </r>
  <r>
    <x v="2"/>
  </r>
  <r>
    <x v="0"/>
  </r>
  <r>
    <x v="2"/>
  </r>
  <r>
    <x v="4"/>
  </r>
  <r>
    <x v="0"/>
  </r>
  <r>
    <x v="0"/>
  </r>
  <r>
    <x v="3"/>
  </r>
  <r>
    <x v="0"/>
  </r>
  <r>
    <x v="4"/>
  </r>
  <r>
    <x v="0"/>
  </r>
  <r>
    <x v="0"/>
  </r>
  <r>
    <x v="4"/>
  </r>
  <r>
    <x v="0"/>
  </r>
  <r>
    <x v="3"/>
  </r>
  <r>
    <x v="2"/>
  </r>
  <r>
    <x v="2"/>
  </r>
  <r>
    <x v="4"/>
  </r>
  <r>
    <x v="1"/>
  </r>
  <r>
    <x v="3"/>
  </r>
  <r>
    <x v="0"/>
  </r>
  <r>
    <x v="3"/>
  </r>
  <r>
    <x v="4"/>
  </r>
  <r>
    <x v="0"/>
  </r>
  <r>
    <x v="3"/>
  </r>
  <r>
    <x v="3"/>
  </r>
  <r>
    <x v="0"/>
  </r>
  <r>
    <x v="3"/>
  </r>
  <r>
    <x v="0"/>
  </r>
  <r>
    <x v="2"/>
  </r>
  <r>
    <x v="4"/>
  </r>
  <r>
    <x v="0"/>
  </r>
  <r>
    <x v="2"/>
  </r>
  <r>
    <x v="0"/>
  </r>
  <r>
    <x v="2"/>
  </r>
  <r>
    <x v="3"/>
  </r>
  <r>
    <x v="3"/>
  </r>
  <r>
    <x v="3"/>
  </r>
  <r>
    <x v="0"/>
  </r>
  <r>
    <x v="1"/>
  </r>
  <r>
    <x v="0"/>
  </r>
  <r>
    <x v="1"/>
  </r>
  <r>
    <x v="2"/>
  </r>
  <r>
    <x v="0"/>
  </r>
  <r>
    <x v="0"/>
  </r>
  <r>
    <x v="1"/>
  </r>
  <r>
    <x v="4"/>
  </r>
  <r>
    <x v="0"/>
  </r>
  <r>
    <x v="2"/>
  </r>
  <r>
    <x v="3"/>
  </r>
  <r>
    <x v="1"/>
  </r>
  <r>
    <x v="1"/>
  </r>
  <r>
    <x v="0"/>
  </r>
  <r>
    <x v="3"/>
  </r>
  <r>
    <x v="4"/>
  </r>
  <r>
    <x v="1"/>
  </r>
  <r>
    <x v="4"/>
  </r>
  <r>
    <x v="1"/>
  </r>
  <r>
    <x v="4"/>
  </r>
  <r>
    <x v="3"/>
  </r>
  <r>
    <x v="4"/>
  </r>
  <r>
    <x v="2"/>
  </r>
  <r>
    <x v="2"/>
  </r>
  <r>
    <x v="0"/>
  </r>
  <r>
    <x v="0"/>
  </r>
  <r>
    <x v="3"/>
  </r>
  <r>
    <x v="0"/>
  </r>
  <r>
    <x v="2"/>
  </r>
  <r>
    <x v="2"/>
  </r>
  <r>
    <x v="1"/>
  </r>
  <r>
    <x v="4"/>
  </r>
  <r>
    <x v="4"/>
  </r>
  <r>
    <x v="1"/>
  </r>
  <r>
    <x v="2"/>
  </r>
  <r>
    <x v="4"/>
  </r>
  <r>
    <x v="0"/>
  </r>
  <r>
    <x v="1"/>
  </r>
  <r>
    <x v="3"/>
  </r>
  <r>
    <x v="4"/>
  </r>
  <r>
    <x v="0"/>
  </r>
  <r>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BB59AC-EBDD-43D0-82D4-9CD12B763A06}"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I4:J10" firstHeaderRow="1" firstDataRow="1" firstDataCol="1"/>
  <pivotFields count="1">
    <pivotField axis="axisRow" dataField="1" compact="0" outline="0" showAll="0" sortType="descending">
      <items count="6">
        <item x="1"/>
        <item x="3"/>
        <item x="2"/>
        <item x="4"/>
        <item x="0"/>
        <item t="default"/>
      </items>
      <autoSortScope>
        <pivotArea dataOnly="0" outline="0" fieldPosition="0">
          <references count="1">
            <reference field="4294967294" count="1" selected="0">
              <x v="0"/>
            </reference>
          </references>
        </pivotArea>
      </autoSortScope>
    </pivotField>
  </pivotFields>
  <rowFields count="1">
    <field x="0"/>
  </rowFields>
  <rowItems count="6">
    <i>
      <x v="4"/>
    </i>
    <i>
      <x v="3"/>
    </i>
    <i>
      <x v="1"/>
    </i>
    <i>
      <x v="2"/>
    </i>
    <i>
      <x/>
    </i>
    <i t="grand">
      <x/>
    </i>
  </rowItems>
  <colItems count="1">
    <i/>
  </colItems>
  <dataFields count="1">
    <dataField name="Count of Autos Sold At Deal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ivotTable" Target="../pivotTables/pivotTable1.xm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59049-33CE-467F-AE7C-724C149D1BE9}">
  <sheetPr>
    <tabColor rgb="FFFFFF00"/>
  </sheetPr>
  <dimension ref="E6:E15"/>
  <sheetViews>
    <sheetView showGridLines="0" tabSelected="1" zoomScale="115" zoomScaleNormal="115" workbookViewId="0"/>
  </sheetViews>
  <sheetFormatPr defaultColWidth="8.85546875" defaultRowHeight="15"/>
  <cols>
    <col min="4" max="4" width="7.42578125" customWidth="1"/>
    <col min="5" max="5" width="98.140625" customWidth="1"/>
  </cols>
  <sheetData>
    <row r="6" spans="5:5" ht="15.75" thickBot="1"/>
    <row r="7" spans="5:5" ht="105.75" thickBot="1">
      <c r="E7" s="24" t="s">
        <v>83</v>
      </c>
    </row>
    <row r="8" spans="5:5">
      <c r="E8" s="23"/>
    </row>
    <row r="15" spans="5:5">
      <c r="E15" t="e" cm="1">
        <f t="array" ref="E15">fre</f>
        <v>#NAME?</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D8B92-EA8B-4C21-8537-4573100E0E73}">
  <sheetPr>
    <tabColor rgb="FF0000FF"/>
  </sheetPr>
  <dimension ref="A1:T9"/>
  <sheetViews>
    <sheetView zoomScale="190" zoomScaleNormal="190" workbookViewId="0"/>
  </sheetViews>
  <sheetFormatPr defaultColWidth="8.85546875" defaultRowHeight="15"/>
  <cols>
    <col min="1" max="1" width="5.42578125" bestFit="1" customWidth="1"/>
    <col min="2" max="2" width="18.42578125" customWidth="1"/>
    <col min="3" max="4" width="16.28515625" customWidth="1"/>
  </cols>
  <sheetData>
    <row r="1" spans="1:20" ht="3" customHeight="1"/>
    <row r="2" spans="1:20">
      <c r="A2" s="3" t="s">
        <v>6</v>
      </c>
      <c r="B2" s="3" t="s">
        <v>59</v>
      </c>
    </row>
    <row r="3" spans="1:20" ht="3" customHeight="1"/>
    <row r="4" spans="1:20">
      <c r="C4" s="10" t="s">
        <v>58</v>
      </c>
      <c r="D4" s="10" t="s">
        <v>57</v>
      </c>
    </row>
    <row r="5" spans="1:20" ht="3" customHeight="1">
      <c r="Q5" s="3" t="s">
        <v>9</v>
      </c>
      <c r="R5" s="3" t="s">
        <v>1</v>
      </c>
      <c r="S5" s="3" t="s">
        <v>48</v>
      </c>
      <c r="T5" s="3" t="s">
        <v>49</v>
      </c>
    </row>
    <row r="6" spans="1:20">
      <c r="B6" s="4" t="s">
        <v>54</v>
      </c>
      <c r="C6" s="4" t="s">
        <v>55</v>
      </c>
      <c r="D6" s="4" t="s">
        <v>55</v>
      </c>
      <c r="Q6" s="22">
        <v>44191</v>
      </c>
      <c r="R6">
        <v>455.69</v>
      </c>
      <c r="S6" t="s">
        <v>50</v>
      </c>
      <c r="T6" t="str">
        <f>LEFT(S6,SEARCH(" ",S6)-1)</f>
        <v>Quad</v>
      </c>
    </row>
    <row r="7" spans="1:20">
      <c r="B7" s="2" t="s">
        <v>56</v>
      </c>
      <c r="C7" s="6"/>
      <c r="D7" s="6"/>
      <c r="Q7" s="22">
        <v>44191</v>
      </c>
      <c r="R7">
        <v>36.909999999999997</v>
      </c>
      <c r="S7" t="s">
        <v>53</v>
      </c>
      <c r="T7" t="str">
        <f t="shared" ref="T7:T9" si="0">LEFT(S7,SEARCH(" ",S7)-1)</f>
        <v>Aspen</v>
      </c>
    </row>
    <row r="8" spans="1:20">
      <c r="Q8" s="22">
        <v>44191</v>
      </c>
      <c r="R8">
        <v>117.58</v>
      </c>
      <c r="S8" t="s">
        <v>52</v>
      </c>
      <c r="T8" t="str">
        <f t="shared" si="0"/>
        <v>Yanaki</v>
      </c>
    </row>
    <row r="9" spans="1:20">
      <c r="Q9" s="22">
        <v>44191</v>
      </c>
      <c r="R9">
        <v>538.72</v>
      </c>
      <c r="S9" t="s">
        <v>51</v>
      </c>
      <c r="T9" t="str">
        <f t="shared" si="0"/>
        <v>Sunset</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63968-96AA-41A5-8946-2135C2570EF7}">
  <sheetPr>
    <tabColor rgb="FFFF0000"/>
  </sheetPr>
  <dimension ref="A1:T9"/>
  <sheetViews>
    <sheetView zoomScale="190" zoomScaleNormal="190" workbookViewId="0"/>
  </sheetViews>
  <sheetFormatPr defaultColWidth="8.85546875" defaultRowHeight="15"/>
  <cols>
    <col min="1" max="1" width="5.42578125" bestFit="1" customWidth="1"/>
    <col min="2" max="2" width="18.42578125" customWidth="1"/>
    <col min="3" max="4" width="16.28515625" customWidth="1"/>
  </cols>
  <sheetData>
    <row r="1" spans="1:20" ht="3" customHeight="1"/>
    <row r="2" spans="1:20">
      <c r="A2" s="3" t="s">
        <v>6</v>
      </c>
      <c r="B2" s="3" t="s">
        <v>59</v>
      </c>
    </row>
    <row r="3" spans="1:20" ht="3" customHeight="1"/>
    <row r="4" spans="1:20">
      <c r="C4" s="10" t="s">
        <v>58</v>
      </c>
      <c r="D4" s="10" t="s">
        <v>57</v>
      </c>
    </row>
    <row r="5" spans="1:20" ht="3" customHeight="1">
      <c r="Q5" s="3" t="s">
        <v>9</v>
      </c>
      <c r="R5" s="3" t="s">
        <v>1</v>
      </c>
      <c r="S5" s="3" t="s">
        <v>48</v>
      </c>
      <c r="T5" s="3" t="s">
        <v>49</v>
      </c>
    </row>
    <row r="6" spans="1:20">
      <c r="B6" s="4" t="s">
        <v>54</v>
      </c>
      <c r="C6" s="4" t="s">
        <v>55</v>
      </c>
      <c r="D6" s="4" t="s">
        <v>55</v>
      </c>
      <c r="Q6" s="22">
        <v>44191</v>
      </c>
      <c r="R6">
        <v>455.69</v>
      </c>
      <c r="S6" t="s">
        <v>50</v>
      </c>
      <c r="T6" t="str">
        <f>LEFT(S6,SEARCH(" ",S6)-1)</f>
        <v>Quad</v>
      </c>
    </row>
    <row r="7" spans="1:20">
      <c r="B7" s="2" t="s">
        <v>56</v>
      </c>
      <c r="C7" s="6" t="str">
        <f>MID(B7,SEARCH("/",B7)+2,SEARCH(":",B7)-SEARCH("/",B7)-2)</f>
        <v>West</v>
      </c>
      <c r="D7" s="6" t="str">
        <f>_xlfn.LET(
_xlpm.Description,B7,
_xlpm.SlashDigit,SEARCH("/",_xlpm.Description),
MID(_xlpm.Description,_xlpm.SlashDigit+2,SEARCH(":",_xlpm.Description)-_xlpm.SlashDigit-2))</f>
        <v>West</v>
      </c>
      <c r="Q7" s="22">
        <v>44191</v>
      </c>
      <c r="R7">
        <v>36.909999999999997</v>
      </c>
      <c r="S7" t="s">
        <v>53</v>
      </c>
      <c r="T7" t="str">
        <f t="shared" ref="T7:T9" si="0">LEFT(S7,SEARCH(" ",S7)-1)</f>
        <v>Aspen</v>
      </c>
    </row>
    <row r="8" spans="1:20">
      <c r="Q8" s="22">
        <v>44191</v>
      </c>
      <c r="R8">
        <v>117.58</v>
      </c>
      <c r="S8" t="s">
        <v>52</v>
      </c>
      <c r="T8" t="str">
        <f t="shared" si="0"/>
        <v>Yanaki</v>
      </c>
    </row>
    <row r="9" spans="1:20">
      <c r="Q9" s="22">
        <v>44191</v>
      </c>
      <c r="R9">
        <v>538.72</v>
      </c>
      <c r="S9" t="s">
        <v>51</v>
      </c>
      <c r="T9" t="str">
        <f t="shared" si="0"/>
        <v>Sunset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8E1B4-B347-4534-BA0A-0598965F1E5A}">
  <sheetPr>
    <tabColor rgb="FF0000FF"/>
  </sheetPr>
  <dimension ref="A1:C7"/>
  <sheetViews>
    <sheetView zoomScale="190" zoomScaleNormal="190" workbookViewId="0"/>
  </sheetViews>
  <sheetFormatPr defaultColWidth="8.85546875" defaultRowHeight="15"/>
  <cols>
    <col min="1" max="1" width="5.42578125" bestFit="1" customWidth="1"/>
    <col min="2" max="2" width="18.42578125" customWidth="1"/>
    <col min="3" max="4" width="16.28515625" customWidth="1"/>
  </cols>
  <sheetData>
    <row r="1" spans="1:3" ht="3" customHeight="1"/>
    <row r="2" spans="1:3">
      <c r="A2" s="3" t="s">
        <v>61</v>
      </c>
      <c r="B2" s="3" t="s">
        <v>59</v>
      </c>
    </row>
    <row r="3" spans="1:3" ht="3" customHeight="1"/>
    <row r="4" spans="1:3">
      <c r="C4" s="10" t="s">
        <v>57</v>
      </c>
    </row>
    <row r="5" spans="1:3" ht="3" customHeight="1"/>
    <row r="6" spans="1:3">
      <c r="B6" s="4" t="s">
        <v>54</v>
      </c>
      <c r="C6" s="4" t="s">
        <v>55</v>
      </c>
    </row>
    <row r="7" spans="1:3">
      <c r="B7" s="2" t="s">
        <v>56</v>
      </c>
      <c r="C7"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BFA7B-BC11-4236-BFB5-0FEEB5C307B8}">
  <sheetPr>
    <tabColor rgb="FFFF0000"/>
  </sheetPr>
  <dimension ref="A1:C7"/>
  <sheetViews>
    <sheetView zoomScale="190" zoomScaleNormal="190" workbookViewId="0"/>
  </sheetViews>
  <sheetFormatPr defaultColWidth="8.85546875" defaultRowHeight="15"/>
  <cols>
    <col min="1" max="1" width="5.42578125" bestFit="1" customWidth="1"/>
    <col min="2" max="2" width="18.42578125" customWidth="1"/>
    <col min="3" max="4" width="16.28515625" customWidth="1"/>
  </cols>
  <sheetData>
    <row r="1" spans="1:3" ht="3" customHeight="1"/>
    <row r="2" spans="1:3">
      <c r="A2" s="3" t="s">
        <v>61</v>
      </c>
      <c r="B2" s="3" t="s">
        <v>59</v>
      </c>
    </row>
    <row r="3" spans="1:3" ht="3" customHeight="1"/>
    <row r="4" spans="1:3">
      <c r="C4" s="10" t="s">
        <v>57</v>
      </c>
    </row>
    <row r="5" spans="1:3" ht="3" customHeight="1"/>
    <row r="6" spans="1:3">
      <c r="B6" s="4" t="s">
        <v>54</v>
      </c>
      <c r="C6" s="4" t="s">
        <v>55</v>
      </c>
    </row>
    <row r="7" spans="1:3">
      <c r="B7" s="2" t="s">
        <v>56</v>
      </c>
      <c r="C7" s="6" t="str">
        <f>_xlfn.LET(
_xlpm.d,B7,
_xlpm.sd,SEARCH("/",_xlpm.d),
MID(_xlpm.d,_xlpm.sd+2,SEARCH(":",_xlpm.d)-_xlpm.sd-2))</f>
        <v>West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FCD74-79F1-416B-AD99-CAA4AF9FC55D}">
  <sheetPr>
    <tabColor rgb="FF0000FF"/>
  </sheetPr>
  <dimension ref="A1:C10"/>
  <sheetViews>
    <sheetView zoomScale="190" zoomScaleNormal="190" workbookViewId="0"/>
  </sheetViews>
  <sheetFormatPr defaultColWidth="8.85546875" defaultRowHeight="15"/>
  <cols>
    <col min="1" max="1" width="5.42578125" bestFit="1" customWidth="1"/>
    <col min="2" max="2" width="18.42578125" customWidth="1"/>
    <col min="3" max="3" width="16.28515625" customWidth="1"/>
  </cols>
  <sheetData>
    <row r="1" spans="1:3" ht="3" customHeight="1"/>
    <row r="2" spans="1:3">
      <c r="A2" s="3" t="s">
        <v>65</v>
      </c>
      <c r="B2" s="3" t="s">
        <v>66</v>
      </c>
    </row>
    <row r="3" spans="1:3" ht="3" customHeight="1"/>
    <row r="4" spans="1:3">
      <c r="C4" s="10" t="s">
        <v>57</v>
      </c>
    </row>
    <row r="5" spans="1:3" ht="3" customHeight="1"/>
    <row r="6" spans="1:3">
      <c r="B6" s="4" t="s">
        <v>54</v>
      </c>
      <c r="C6" s="4" t="s">
        <v>55</v>
      </c>
    </row>
    <row r="7" spans="1:3">
      <c r="B7" s="2" t="s">
        <v>56</v>
      </c>
      <c r="C7" s="6"/>
    </row>
    <row r="8" spans="1:3">
      <c r="B8" s="2" t="s">
        <v>62</v>
      </c>
      <c r="C8" s="6"/>
    </row>
    <row r="9" spans="1:3">
      <c r="B9" s="2" t="s">
        <v>63</v>
      </c>
      <c r="C9" s="6"/>
    </row>
    <row r="10" spans="1:3">
      <c r="B10" s="2" t="s">
        <v>64</v>
      </c>
      <c r="C1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C031B-096B-4CFC-A118-38B892F00D26}">
  <sheetPr>
    <tabColor rgb="FFFF0000"/>
  </sheetPr>
  <dimension ref="A1:C10"/>
  <sheetViews>
    <sheetView zoomScale="190" zoomScaleNormal="190" workbookViewId="0"/>
  </sheetViews>
  <sheetFormatPr defaultColWidth="8.85546875" defaultRowHeight="15"/>
  <cols>
    <col min="1" max="1" width="5.42578125" bestFit="1" customWidth="1"/>
    <col min="2" max="2" width="18.42578125" customWidth="1"/>
    <col min="3" max="3" width="16.28515625" customWidth="1"/>
  </cols>
  <sheetData>
    <row r="1" spans="1:3" ht="3" customHeight="1"/>
    <row r="2" spans="1:3">
      <c r="A2" s="3" t="s">
        <v>65</v>
      </c>
      <c r="B2" s="3" t="s">
        <v>66</v>
      </c>
    </row>
    <row r="3" spans="1:3" ht="3" customHeight="1"/>
    <row r="4" spans="1:3">
      <c r="C4" s="10" t="s">
        <v>57</v>
      </c>
    </row>
    <row r="5" spans="1:3" ht="3" customHeight="1"/>
    <row r="6" spans="1:3">
      <c r="B6" s="4" t="s">
        <v>54</v>
      </c>
      <c r="C6" s="4" t="s">
        <v>55</v>
      </c>
    </row>
    <row r="7" spans="1:3">
      <c r="B7" s="2" t="s">
        <v>56</v>
      </c>
      <c r="C7" s="6" t="str" cm="1">
        <f t="array" ref="C7:C10">_xlfn.LET(
_xlpm.Description,B7:B10,
_xlpm.SlashDigit,SEARCH("/",_xlpm.Description),
MID(_xlpm.Description,_xlpm.SlashDigit+2,SEARCH(":",_xlpm.Description)-_xlpm.SlashDigit-2))</f>
        <v>West</v>
      </c>
    </row>
    <row r="8" spans="1:3">
      <c r="B8" s="2" t="s">
        <v>62</v>
      </c>
      <c r="C8" s="6" t="str">
        <v>South</v>
      </c>
    </row>
    <row r="9" spans="1:3">
      <c r="B9" s="2" t="s">
        <v>63</v>
      </c>
      <c r="C9" s="6" t="str">
        <v>East</v>
      </c>
    </row>
    <row r="10" spans="1:3">
      <c r="B10" s="2" t="s">
        <v>64</v>
      </c>
      <c r="C10" s="6" t="str">
        <v>West</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77C-3578-47B9-8DE8-BB62980DD511}">
  <sheetPr>
    <tabColor rgb="FF0000FF"/>
  </sheetPr>
  <dimension ref="A1:Z47"/>
  <sheetViews>
    <sheetView zoomScale="145" zoomScaleNormal="145" workbookViewId="0"/>
  </sheetViews>
  <sheetFormatPr defaultColWidth="8.85546875" defaultRowHeight="15"/>
  <cols>
    <col min="1" max="1" width="5.42578125" bestFit="1" customWidth="1"/>
    <col min="2" max="2" width="16" customWidth="1"/>
    <col min="3" max="3" width="3.7109375" customWidth="1"/>
    <col min="4" max="4" width="15.28515625" customWidth="1"/>
    <col min="5" max="5" width="6.28515625" bestFit="1" customWidth="1"/>
    <col min="6" max="6" width="3.85546875" customWidth="1"/>
    <col min="7" max="7" width="14.140625" customWidth="1"/>
    <col min="8" max="8" width="12.42578125" customWidth="1"/>
    <col min="20" max="21" width="14.42578125" bestFit="1" customWidth="1"/>
  </cols>
  <sheetData>
    <row r="1" spans="1:21" ht="4.5" customHeight="1"/>
    <row r="2" spans="1:21">
      <c r="A2" s="3" t="s">
        <v>67</v>
      </c>
      <c r="B2" s="3" t="s">
        <v>155</v>
      </c>
    </row>
    <row r="3" spans="1:21" ht="4.5" customHeight="1">
      <c r="T3" s="4" t="s">
        <v>19</v>
      </c>
      <c r="U3" s="4" t="s">
        <v>19</v>
      </c>
    </row>
    <row r="4" spans="1:21">
      <c r="B4" s="10" t="s">
        <v>20</v>
      </c>
      <c r="G4" s="11" t="s">
        <v>72</v>
      </c>
      <c r="H4" s="12"/>
      <c r="T4" s="2">
        <v>2</v>
      </c>
      <c r="U4" s="2" t="str" cm="1">
        <f t="array" ref="U4">INDEX({"Bad";"Blah";"Normal";"Great";"Awesome"},T4)</f>
        <v>Blah</v>
      </c>
    </row>
    <row r="5" spans="1:21" ht="4.5" customHeight="1"/>
    <row r="6" spans="1:21" ht="45">
      <c r="B6" s="5" t="s">
        <v>22</v>
      </c>
      <c r="D6" s="5" t="s">
        <v>22</v>
      </c>
      <c r="E6" s="5" t="s">
        <v>23</v>
      </c>
      <c r="G6" s="5" t="s">
        <v>22</v>
      </c>
      <c r="H6" s="5" t="s">
        <v>23</v>
      </c>
    </row>
    <row r="7" spans="1:21">
      <c r="B7" s="2" t="s">
        <v>24</v>
      </c>
    </row>
    <row r="8" spans="1:21">
      <c r="B8" s="2" t="s">
        <v>24</v>
      </c>
    </row>
    <row r="9" spans="1:21">
      <c r="B9" s="2" t="s">
        <v>25</v>
      </c>
    </row>
    <row r="10" spans="1:21">
      <c r="B10" s="2" t="s">
        <v>26</v>
      </c>
    </row>
    <row r="11" spans="1:21">
      <c r="B11" s="2" t="s">
        <v>27</v>
      </c>
    </row>
    <row r="12" spans="1:21">
      <c r="B12" s="2" t="s">
        <v>26</v>
      </c>
    </row>
    <row r="13" spans="1:21" hidden="1">
      <c r="B13" s="2" t="s">
        <v>24</v>
      </c>
    </row>
    <row r="14" spans="1:21" hidden="1">
      <c r="B14" s="2" t="s">
        <v>26</v>
      </c>
    </row>
    <row r="15" spans="1:21" hidden="1">
      <c r="B15" s="2" t="s">
        <v>26</v>
      </c>
    </row>
    <row r="16" spans="1:21" hidden="1">
      <c r="B16" s="2" t="s">
        <v>27</v>
      </c>
    </row>
    <row r="17" spans="2:26" hidden="1">
      <c r="B17" s="2" t="s">
        <v>25</v>
      </c>
    </row>
    <row r="18" spans="2:26" hidden="1">
      <c r="B18" s="2" t="s">
        <v>27</v>
      </c>
    </row>
    <row r="19" spans="2:26" hidden="1">
      <c r="B19" s="2" t="s">
        <v>30</v>
      </c>
    </row>
    <row r="20" spans="2:26" hidden="1">
      <c r="B20" s="2" t="s">
        <v>30</v>
      </c>
    </row>
    <row r="21" spans="2:26" hidden="1">
      <c r="B21" s="2" t="s">
        <v>24</v>
      </c>
    </row>
    <row r="22" spans="2:26" hidden="1">
      <c r="B22" s="2" t="s">
        <v>27</v>
      </c>
    </row>
    <row r="23" spans="2:26" hidden="1">
      <c r="B23" s="2" t="s">
        <v>27</v>
      </c>
    </row>
    <row r="24" spans="2:26" hidden="1">
      <c r="B24" s="2" t="s">
        <v>30</v>
      </c>
    </row>
    <row r="25" spans="2:26" hidden="1">
      <c r="B25" s="2" t="s">
        <v>27</v>
      </c>
      <c r="Z25" t="s">
        <v>31</v>
      </c>
    </row>
    <row r="26" spans="2:26" hidden="1">
      <c r="B26" s="2" t="s">
        <v>27</v>
      </c>
      <c r="Z26" t="s">
        <v>32</v>
      </c>
    </row>
    <row r="27" spans="2:26" hidden="1">
      <c r="B27" s="2" t="s">
        <v>26</v>
      </c>
    </row>
    <row r="28" spans="2:26" hidden="1">
      <c r="B28" s="2" t="s">
        <v>24</v>
      </c>
    </row>
    <row r="29" spans="2:26" hidden="1">
      <c r="B29" s="2" t="s">
        <v>24</v>
      </c>
    </row>
    <row r="30" spans="2:26" hidden="1">
      <c r="B30" s="2" t="s">
        <v>30</v>
      </c>
    </row>
    <row r="31" spans="2:26" hidden="1">
      <c r="B31" s="2" t="s">
        <v>25</v>
      </c>
    </row>
    <row r="32" spans="2:26" hidden="1">
      <c r="B32" s="2" t="s">
        <v>24</v>
      </c>
    </row>
    <row r="33" spans="2:4" hidden="1">
      <c r="B33" s="2" t="s">
        <v>30</v>
      </c>
    </row>
    <row r="34" spans="2:4" hidden="1">
      <c r="B34" s="2" t="s">
        <v>26</v>
      </c>
    </row>
    <row r="35" spans="2:4" hidden="1">
      <c r="B35" s="2" t="s">
        <v>30</v>
      </c>
    </row>
    <row r="36" spans="2:4" hidden="1">
      <c r="B36" s="2" t="s">
        <v>27</v>
      </c>
    </row>
    <row r="37" spans="2:4" hidden="1">
      <c r="B37" s="2" t="s">
        <v>26</v>
      </c>
    </row>
    <row r="38" spans="2:4" hidden="1">
      <c r="B38" s="2" t="s">
        <v>24</v>
      </c>
    </row>
    <row r="39" spans="2:4" hidden="1">
      <c r="B39" s="2" t="s">
        <v>25</v>
      </c>
    </row>
    <row r="40" spans="2:4" hidden="1">
      <c r="B40" s="2" t="s">
        <v>27</v>
      </c>
    </row>
    <row r="41" spans="2:4" hidden="1">
      <c r="B41" s="2" t="s">
        <v>26</v>
      </c>
    </row>
    <row r="42" spans="2:4" hidden="1">
      <c r="B42" s="2" t="s">
        <v>30</v>
      </c>
    </row>
    <row r="43" spans="2:4" hidden="1">
      <c r="B43" s="2" t="s">
        <v>27</v>
      </c>
    </row>
    <row r="44" spans="2:4" hidden="1">
      <c r="B44" s="2" t="s">
        <v>24</v>
      </c>
    </row>
    <row r="45" spans="2:4">
      <c r="B45" s="2" t="s">
        <v>24</v>
      </c>
      <c r="D45" t="s">
        <v>60</v>
      </c>
    </row>
    <row r="46" spans="2:4">
      <c r="B46" s="2" t="s">
        <v>24</v>
      </c>
    </row>
    <row r="47" spans="2:4" ht="3.75" customHeight="1"/>
  </sheetData>
  <phoneticPr fontId="12" type="noConversion"/>
  <conditionalFormatting sqref="D7:E11">
    <cfRule type="expression" dxfId="61" priority="3">
      <formula>D7&lt;&gt;""</formula>
    </cfRule>
  </conditionalFormatting>
  <conditionalFormatting sqref="G7:H11">
    <cfRule type="expression" dxfId="60" priority="1">
      <formula>G7&lt;&gt;""</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9AF9C-7842-4F17-87A5-20CE53C26ADD}">
  <sheetPr>
    <tabColor rgb="FFFF0000"/>
  </sheetPr>
  <dimension ref="A1:Z50"/>
  <sheetViews>
    <sheetView zoomScale="145" zoomScaleNormal="145" workbookViewId="0"/>
  </sheetViews>
  <sheetFormatPr defaultColWidth="8.85546875" defaultRowHeight="15"/>
  <cols>
    <col min="1" max="1" width="5.42578125" bestFit="1" customWidth="1"/>
    <col min="2" max="2" width="16" customWidth="1"/>
    <col min="3" max="3" width="3.7109375" customWidth="1"/>
    <col min="4" max="4" width="15.28515625" customWidth="1"/>
    <col min="5" max="5" width="6.28515625" bestFit="1" customWidth="1"/>
    <col min="6" max="6" width="3.85546875" customWidth="1"/>
    <col min="7" max="7" width="14.140625" customWidth="1"/>
    <col min="8" max="8" width="12.42578125" customWidth="1"/>
    <col min="20" max="21" width="14.42578125" bestFit="1" customWidth="1"/>
  </cols>
  <sheetData>
    <row r="1" spans="1:21" ht="4.5" customHeight="1"/>
    <row r="2" spans="1:21">
      <c r="A2" s="3" t="s">
        <v>67</v>
      </c>
      <c r="B2" s="3" t="s">
        <v>154</v>
      </c>
    </row>
    <row r="3" spans="1:21" ht="4.5" customHeight="1">
      <c r="T3" s="4" t="s">
        <v>19</v>
      </c>
      <c r="U3" s="4" t="s">
        <v>19</v>
      </c>
    </row>
    <row r="4" spans="1:21">
      <c r="B4" s="10" t="s">
        <v>20</v>
      </c>
      <c r="G4" s="11" t="s">
        <v>72</v>
      </c>
      <c r="H4" s="12"/>
      <c r="T4" s="2">
        <v>2</v>
      </c>
      <c r="U4" s="2" t="str" cm="1">
        <f t="array" ref="U4">INDEX({"Bad";"Blah";"Normal";"Great";"Awesome"},T4)</f>
        <v>Blah</v>
      </c>
    </row>
    <row r="5" spans="1:21" ht="4.5" customHeight="1"/>
    <row r="6" spans="1:21" ht="45">
      <c r="B6" s="5" t="s">
        <v>22</v>
      </c>
      <c r="D6" s="5" t="s">
        <v>22</v>
      </c>
      <c r="E6" s="5" t="s">
        <v>23</v>
      </c>
      <c r="G6" s="5" t="s">
        <v>22</v>
      </c>
      <c r="H6" s="5" t="s">
        <v>23</v>
      </c>
    </row>
    <row r="7" spans="1:21">
      <c r="B7" s="2" t="s">
        <v>24</v>
      </c>
      <c r="D7" t="str" cm="1">
        <f t="array" ref="D7:D11">_xlfn.UNIQUE(B7:B46)</f>
        <v>Superior</v>
      </c>
      <c r="E7" cm="1">
        <f t="array" ref="E7:E11">COUNTIFS(B7:B46,_xlfn.ANCHORARRAY(D7))</f>
        <v>11</v>
      </c>
      <c r="G7" t="str" cm="1">
        <f t="array" ref="G7:H11">_xlfn._xlws.SORT(D7:E11,2,-1)</f>
        <v>Superior</v>
      </c>
      <c r="H7">
        <v>11</v>
      </c>
    </row>
    <row r="8" spans="1:21">
      <c r="B8" s="2" t="s">
        <v>24</v>
      </c>
      <c r="D8" t="str">
        <v>Poor</v>
      </c>
      <c r="E8">
        <v>4</v>
      </c>
      <c r="G8" t="str">
        <v>Great</v>
      </c>
      <c r="H8">
        <v>10</v>
      </c>
    </row>
    <row r="9" spans="1:21">
      <c r="B9" s="2" t="s">
        <v>25</v>
      </c>
      <c r="D9" t="str">
        <v>Good</v>
      </c>
      <c r="E9">
        <v>8</v>
      </c>
      <c r="G9" t="str">
        <v>Good</v>
      </c>
      <c r="H9">
        <v>8</v>
      </c>
    </row>
    <row r="10" spans="1:21">
      <c r="B10" s="2" t="s">
        <v>26</v>
      </c>
      <c r="D10" t="str">
        <v>Great</v>
      </c>
      <c r="E10">
        <v>10</v>
      </c>
      <c r="G10" t="str">
        <v>Okay</v>
      </c>
      <c r="H10">
        <v>7</v>
      </c>
    </row>
    <row r="11" spans="1:21">
      <c r="B11" s="2" t="s">
        <v>27</v>
      </c>
      <c r="D11" t="str">
        <v>Okay</v>
      </c>
      <c r="E11">
        <v>7</v>
      </c>
      <c r="G11" t="str">
        <v>Poor</v>
      </c>
      <c r="H11">
        <v>4</v>
      </c>
    </row>
    <row r="12" spans="1:21">
      <c r="B12" s="2" t="s">
        <v>26</v>
      </c>
    </row>
    <row r="13" spans="1:21" hidden="1">
      <c r="B13" s="2" t="s">
        <v>24</v>
      </c>
    </row>
    <row r="14" spans="1:21" hidden="1">
      <c r="B14" s="2" t="s">
        <v>26</v>
      </c>
    </row>
    <row r="15" spans="1:21" hidden="1">
      <c r="B15" s="2" t="s">
        <v>26</v>
      </c>
    </row>
    <row r="16" spans="1:21" hidden="1">
      <c r="B16" s="2" t="s">
        <v>27</v>
      </c>
    </row>
    <row r="17" spans="2:26" hidden="1">
      <c r="B17" s="2" t="s">
        <v>25</v>
      </c>
    </row>
    <row r="18" spans="2:26" hidden="1">
      <c r="B18" s="2" t="s">
        <v>27</v>
      </c>
    </row>
    <row r="19" spans="2:26" hidden="1">
      <c r="B19" s="2" t="s">
        <v>30</v>
      </c>
    </row>
    <row r="20" spans="2:26" hidden="1">
      <c r="B20" s="2" t="s">
        <v>30</v>
      </c>
    </row>
    <row r="21" spans="2:26" hidden="1">
      <c r="B21" s="2" t="s">
        <v>24</v>
      </c>
    </row>
    <row r="22" spans="2:26" hidden="1">
      <c r="B22" s="2" t="s">
        <v>27</v>
      </c>
    </row>
    <row r="23" spans="2:26" hidden="1">
      <c r="B23" s="2" t="s">
        <v>27</v>
      </c>
    </row>
    <row r="24" spans="2:26" hidden="1">
      <c r="B24" s="2" t="s">
        <v>30</v>
      </c>
    </row>
    <row r="25" spans="2:26" hidden="1">
      <c r="B25" s="2" t="s">
        <v>27</v>
      </c>
      <c r="Z25" t="s">
        <v>31</v>
      </c>
    </row>
    <row r="26" spans="2:26" hidden="1">
      <c r="B26" s="2" t="s">
        <v>27</v>
      </c>
      <c r="Z26" t="s">
        <v>32</v>
      </c>
    </row>
    <row r="27" spans="2:26" hidden="1">
      <c r="B27" s="2" t="s">
        <v>26</v>
      </c>
    </row>
    <row r="28" spans="2:26" hidden="1">
      <c r="B28" s="2" t="s">
        <v>24</v>
      </c>
    </row>
    <row r="29" spans="2:26" hidden="1">
      <c r="B29" s="2" t="s">
        <v>24</v>
      </c>
    </row>
    <row r="30" spans="2:26" hidden="1">
      <c r="B30" s="2" t="s">
        <v>30</v>
      </c>
    </row>
    <row r="31" spans="2:26" hidden="1">
      <c r="B31" s="2" t="s">
        <v>25</v>
      </c>
    </row>
    <row r="32" spans="2:26" hidden="1">
      <c r="B32" s="2" t="s">
        <v>24</v>
      </c>
    </row>
    <row r="33" spans="2:4" hidden="1">
      <c r="B33" s="2" t="s">
        <v>30</v>
      </c>
    </row>
    <row r="34" spans="2:4" hidden="1">
      <c r="B34" s="2" t="s">
        <v>26</v>
      </c>
    </row>
    <row r="35" spans="2:4" hidden="1">
      <c r="B35" s="2" t="s">
        <v>30</v>
      </c>
    </row>
    <row r="36" spans="2:4" hidden="1">
      <c r="B36" s="2" t="s">
        <v>27</v>
      </c>
    </row>
    <row r="37" spans="2:4" hidden="1">
      <c r="B37" s="2" t="s">
        <v>26</v>
      </c>
    </row>
    <row r="38" spans="2:4" hidden="1">
      <c r="B38" s="2" t="s">
        <v>24</v>
      </c>
    </row>
    <row r="39" spans="2:4" hidden="1">
      <c r="B39" s="2" t="s">
        <v>25</v>
      </c>
    </row>
    <row r="40" spans="2:4" hidden="1">
      <c r="B40" s="2" t="s">
        <v>27</v>
      </c>
    </row>
    <row r="41" spans="2:4" hidden="1">
      <c r="B41" s="2" t="s">
        <v>26</v>
      </c>
    </row>
    <row r="42" spans="2:4" hidden="1">
      <c r="B42" s="2" t="s">
        <v>30</v>
      </c>
    </row>
    <row r="43" spans="2:4" hidden="1">
      <c r="B43" s="2" t="s">
        <v>27</v>
      </c>
    </row>
    <row r="44" spans="2:4" hidden="1">
      <c r="B44" s="2" t="s">
        <v>24</v>
      </c>
    </row>
    <row r="45" spans="2:4">
      <c r="B45" s="2" t="s">
        <v>24</v>
      </c>
      <c r="D45" t="s">
        <v>60</v>
      </c>
    </row>
    <row r="46" spans="2:4">
      <c r="B46" s="2" t="s">
        <v>24</v>
      </c>
    </row>
    <row r="47" spans="2:4" ht="3.75" customHeight="1"/>
    <row r="48" spans="2:4">
      <c r="C48" s="25" t="s">
        <v>68</v>
      </c>
      <c r="D48" t="str">
        <f ca="1">_xlfn.IFNA("Cell "&amp;ADDRESS(ROW(D7),COLUMN(D7),4)&amp;": "&amp;_xlfn.FORMULATEXT(D7),"")</f>
        <v>Cell D7: =UNIQUE(B7:B46)</v>
      </c>
    </row>
    <row r="49" spans="3:4">
      <c r="C49" s="25" t="s">
        <v>69</v>
      </c>
      <c r="D49" t="str">
        <f ca="1">_xlfn.IFNA("Cell "&amp;ADDRESS(ROW(E7),COLUMN(E7),4)&amp;": "&amp;_xlfn.FORMULATEXT(E7),"")</f>
        <v>Cell E7: =COUNTIFS(B7:B46,D7#)</v>
      </c>
    </row>
    <row r="50" spans="3:4">
      <c r="C50" s="25" t="s">
        <v>70</v>
      </c>
      <c r="D50" t="str">
        <f ca="1">_xlfn.IFNA("Cell "&amp;ADDRESS(ROW(G7),COLUMN(G7),4)&amp;": "&amp;_xlfn.FORMULATEXT(G7),"")</f>
        <v>Cell G7: =SORT(D7:E11,2,-1)</v>
      </c>
    </row>
  </sheetData>
  <conditionalFormatting sqref="D7:E11">
    <cfRule type="expression" dxfId="59" priority="2">
      <formula>D7&lt;&gt;""</formula>
    </cfRule>
  </conditionalFormatting>
  <conditionalFormatting sqref="G7:H11">
    <cfRule type="expression" dxfId="58" priority="1">
      <formula>G7&lt;&gt;""</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E622A-DF5D-461A-B9C8-5C6B694EF63A}">
  <sheetPr>
    <tabColor rgb="FF0000FF"/>
  </sheetPr>
  <dimension ref="A1:Z46"/>
  <sheetViews>
    <sheetView zoomScale="145" zoomScaleNormal="145" workbookViewId="0"/>
  </sheetViews>
  <sheetFormatPr defaultColWidth="8.85546875" defaultRowHeight="15"/>
  <cols>
    <col min="1" max="1" width="5.42578125" bestFit="1" customWidth="1"/>
    <col min="2" max="2" width="16" customWidth="1"/>
    <col min="3" max="3" width="3.7109375" customWidth="1"/>
    <col min="4" max="5" width="15.28515625" customWidth="1"/>
    <col min="6" max="6" width="34.85546875" bestFit="1" customWidth="1"/>
    <col min="20" max="21" width="14.42578125" bestFit="1" customWidth="1"/>
  </cols>
  <sheetData>
    <row r="1" spans="1:21" ht="4.5" customHeight="1"/>
    <row r="2" spans="1:21">
      <c r="A2" s="3" t="s">
        <v>71</v>
      </c>
      <c r="B2" s="3" t="s">
        <v>156</v>
      </c>
    </row>
    <row r="3" spans="1:21" ht="4.5" customHeight="1">
      <c r="T3" s="4" t="s">
        <v>19</v>
      </c>
      <c r="U3" s="4" t="s">
        <v>19</v>
      </c>
    </row>
    <row r="4" spans="1:21">
      <c r="B4" s="10" t="s">
        <v>20</v>
      </c>
      <c r="D4" s="11" t="s">
        <v>21</v>
      </c>
      <c r="E4" s="12"/>
      <c r="T4" s="2">
        <v>2</v>
      </c>
      <c r="U4" s="2" t="str" cm="1">
        <f t="array" ref="U4">INDEX({"Bad";"Blah";"Normal";"Great";"Awesome"},T4)</f>
        <v>Blah</v>
      </c>
    </row>
    <row r="5" spans="1:21" ht="4.5" customHeight="1"/>
    <row r="6" spans="1:21" ht="30">
      <c r="B6" s="5" t="s">
        <v>22</v>
      </c>
      <c r="D6" s="5" t="s">
        <v>22</v>
      </c>
      <c r="E6" s="5" t="s">
        <v>23</v>
      </c>
    </row>
    <row r="7" spans="1:21">
      <c r="B7" s="2" t="s">
        <v>24</v>
      </c>
    </row>
    <row r="8" spans="1:21">
      <c r="B8" s="2" t="s">
        <v>24</v>
      </c>
    </row>
    <row r="9" spans="1:21">
      <c r="B9" s="2" t="s">
        <v>25</v>
      </c>
    </row>
    <row r="10" spans="1:21">
      <c r="B10" s="2" t="s">
        <v>26</v>
      </c>
    </row>
    <row r="11" spans="1:21">
      <c r="B11" s="2" t="s">
        <v>27</v>
      </c>
    </row>
    <row r="12" spans="1:21">
      <c r="B12" s="2" t="s">
        <v>26</v>
      </c>
    </row>
    <row r="13" spans="1:21">
      <c r="B13" s="2" t="s">
        <v>24</v>
      </c>
    </row>
    <row r="14" spans="1:21">
      <c r="B14" s="2" t="s">
        <v>26</v>
      </c>
    </row>
    <row r="15" spans="1:21">
      <c r="B15" s="2" t="s">
        <v>26</v>
      </c>
    </row>
    <row r="16" spans="1:21">
      <c r="B16" s="2" t="s">
        <v>27</v>
      </c>
    </row>
    <row r="17" spans="2:26">
      <c r="B17" s="2" t="s">
        <v>25</v>
      </c>
    </row>
    <row r="18" spans="2:26">
      <c r="B18" s="2" t="s">
        <v>27</v>
      </c>
    </row>
    <row r="19" spans="2:26">
      <c r="B19" s="2" t="s">
        <v>30</v>
      </c>
    </row>
    <row r="20" spans="2:26">
      <c r="B20" s="2" t="s">
        <v>30</v>
      </c>
    </row>
    <row r="21" spans="2:26" hidden="1">
      <c r="B21" s="2" t="s">
        <v>24</v>
      </c>
    </row>
    <row r="22" spans="2:26" hidden="1">
      <c r="B22" s="2" t="s">
        <v>27</v>
      </c>
    </row>
    <row r="23" spans="2:26" hidden="1">
      <c r="B23" s="2" t="s">
        <v>27</v>
      </c>
    </row>
    <row r="24" spans="2:26" hidden="1">
      <c r="B24" s="2" t="s">
        <v>30</v>
      </c>
    </row>
    <row r="25" spans="2:26" hidden="1">
      <c r="B25" s="2" t="s">
        <v>27</v>
      </c>
      <c r="Z25" t="s">
        <v>31</v>
      </c>
    </row>
    <row r="26" spans="2:26" hidden="1">
      <c r="B26" s="2" t="s">
        <v>27</v>
      </c>
      <c r="Z26" t="s">
        <v>32</v>
      </c>
    </row>
    <row r="27" spans="2:26" hidden="1">
      <c r="B27" s="2" t="s">
        <v>26</v>
      </c>
    </row>
    <row r="28" spans="2:26" hidden="1">
      <c r="B28" s="2" t="s">
        <v>24</v>
      </c>
    </row>
    <row r="29" spans="2:26" hidden="1">
      <c r="B29" s="2" t="s">
        <v>24</v>
      </c>
    </row>
    <row r="30" spans="2:26" hidden="1">
      <c r="B30" s="2" t="s">
        <v>30</v>
      </c>
    </row>
    <row r="31" spans="2:26" hidden="1">
      <c r="B31" s="2" t="s">
        <v>25</v>
      </c>
    </row>
    <row r="32" spans="2:26" hidden="1">
      <c r="B32" s="2" t="s">
        <v>24</v>
      </c>
    </row>
    <row r="33" spans="2:4" hidden="1">
      <c r="B33" s="2" t="s">
        <v>30</v>
      </c>
    </row>
    <row r="34" spans="2:4" hidden="1">
      <c r="B34" s="2" t="s">
        <v>26</v>
      </c>
    </row>
    <row r="35" spans="2:4" hidden="1">
      <c r="B35" s="2" t="s">
        <v>30</v>
      </c>
    </row>
    <row r="36" spans="2:4" hidden="1">
      <c r="B36" s="2" t="s">
        <v>27</v>
      </c>
    </row>
    <row r="37" spans="2:4" hidden="1">
      <c r="B37" s="2" t="s">
        <v>26</v>
      </c>
    </row>
    <row r="38" spans="2:4" hidden="1">
      <c r="B38" s="2" t="s">
        <v>24</v>
      </c>
    </row>
    <row r="39" spans="2:4" hidden="1">
      <c r="B39" s="2" t="s">
        <v>25</v>
      </c>
    </row>
    <row r="40" spans="2:4" hidden="1">
      <c r="B40" s="2" t="s">
        <v>27</v>
      </c>
    </row>
    <row r="41" spans="2:4" hidden="1">
      <c r="B41" s="2" t="s">
        <v>26</v>
      </c>
    </row>
    <row r="42" spans="2:4" hidden="1">
      <c r="B42" s="2" t="s">
        <v>30</v>
      </c>
    </row>
    <row r="43" spans="2:4" hidden="1">
      <c r="B43" s="2" t="s">
        <v>27</v>
      </c>
    </row>
    <row r="44" spans="2:4" hidden="1">
      <c r="B44" s="2" t="s">
        <v>24</v>
      </c>
    </row>
    <row r="45" spans="2:4">
      <c r="B45" s="2" t="s">
        <v>24</v>
      </c>
    </row>
    <row r="46" spans="2:4">
      <c r="B46" s="2" t="s">
        <v>24</v>
      </c>
      <c r="D46" t="s">
        <v>60</v>
      </c>
    </row>
  </sheetData>
  <conditionalFormatting sqref="D7:E11">
    <cfRule type="expression" dxfId="57" priority="3">
      <formula>D7&lt;&gt;""</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E3564-D499-4D0B-A91A-D3A7FAC33332}">
  <sheetPr>
    <tabColor rgb="FFFF0000"/>
  </sheetPr>
  <dimension ref="A1:Z49"/>
  <sheetViews>
    <sheetView zoomScale="145" zoomScaleNormal="145" workbookViewId="0"/>
  </sheetViews>
  <sheetFormatPr defaultColWidth="8.85546875" defaultRowHeight="15"/>
  <cols>
    <col min="1" max="1" width="5.42578125" bestFit="1" customWidth="1"/>
    <col min="2" max="2" width="16" customWidth="1"/>
    <col min="3" max="3" width="3.7109375" customWidth="1"/>
    <col min="4" max="5" width="15.28515625" customWidth="1"/>
    <col min="6" max="6" width="34.85546875" bestFit="1" customWidth="1"/>
    <col min="20" max="21" width="14.42578125" bestFit="1" customWidth="1"/>
  </cols>
  <sheetData>
    <row r="1" spans="1:21" ht="4.5" customHeight="1"/>
    <row r="2" spans="1:21">
      <c r="A2" s="3" t="s">
        <v>71</v>
      </c>
      <c r="B2" s="3" t="s">
        <v>154</v>
      </c>
    </row>
    <row r="3" spans="1:21" ht="4.5" customHeight="1">
      <c r="T3" s="4" t="s">
        <v>19</v>
      </c>
      <c r="U3" s="4" t="s">
        <v>19</v>
      </c>
    </row>
    <row r="4" spans="1:21">
      <c r="B4" s="10" t="s">
        <v>20</v>
      </c>
      <c r="D4" s="11" t="s">
        <v>21</v>
      </c>
      <c r="E4" s="12"/>
      <c r="T4" s="2">
        <v>2</v>
      </c>
      <c r="U4" s="2" t="str" cm="1">
        <f t="array" ref="U4">INDEX({"Bad";"Blah";"Normal";"Great";"Awesome"},T4)</f>
        <v>Blah</v>
      </c>
    </row>
    <row r="5" spans="1:21" ht="4.5" customHeight="1"/>
    <row r="6" spans="1:21" ht="30">
      <c r="B6" s="5" t="s">
        <v>22</v>
      </c>
      <c r="D6" s="5" t="s">
        <v>22</v>
      </c>
      <c r="E6" s="5" t="s">
        <v>23</v>
      </c>
      <c r="G6" s="3" t="s">
        <v>138</v>
      </c>
    </row>
    <row r="7" spans="1:21">
      <c r="B7" s="2" t="s">
        <v>24</v>
      </c>
      <c r="D7" t="str" cm="1">
        <f t="array" ref="D7:E11">_xlfn.LET(
_xlpm.Data,B7:B46,
_xlpm.UniqueList,_xlfn.UNIQUE(_xlpm.Data),
_xlpm.Counts,COUNTIFS(_xlpm.Data,_xlpm.UniqueList),
_xlpm.Report,CHOOSE({1,2},_xlpm.UniqueList,_xlpm.Counts),
_xlfn._xlws.SORT(_xlpm.Report,2,-1))</f>
        <v>Superior</v>
      </c>
      <c r="E7">
        <v>11</v>
      </c>
      <c r="G7" t="str" cm="1">
        <f t="array" ref="G7:H11">_xlfn._xlws.SORT(CHOOSE({1,2},_xlfn.UNIQUE(B7:B46),COUNTIFS(B7:B46,_xlfn.UNIQUE(B7:B46))),2,-1)</f>
        <v>Superior</v>
      </c>
      <c r="H7">
        <v>11</v>
      </c>
    </row>
    <row r="8" spans="1:21">
      <c r="B8" s="2" t="s">
        <v>24</v>
      </c>
      <c r="D8" t="str">
        <v>Great</v>
      </c>
      <c r="E8">
        <v>10</v>
      </c>
      <c r="G8" t="str">
        <v>Great</v>
      </c>
      <c r="H8">
        <v>10</v>
      </c>
    </row>
    <row r="9" spans="1:21">
      <c r="B9" s="2" t="s">
        <v>25</v>
      </c>
      <c r="D9" t="str">
        <v>Good</v>
      </c>
      <c r="E9">
        <v>8</v>
      </c>
      <c r="G9" t="str">
        <v>Good</v>
      </c>
      <c r="H9">
        <v>8</v>
      </c>
    </row>
    <row r="10" spans="1:21">
      <c r="B10" s="2" t="s">
        <v>26</v>
      </c>
      <c r="D10" t="str">
        <v>Okay</v>
      </c>
      <c r="E10">
        <v>7</v>
      </c>
      <c r="G10" t="str">
        <v>Okay</v>
      </c>
      <c r="H10">
        <v>7</v>
      </c>
    </row>
    <row r="11" spans="1:21">
      <c r="B11" s="2" t="s">
        <v>27</v>
      </c>
      <c r="D11" t="str">
        <v>Poor</v>
      </c>
      <c r="E11">
        <v>4</v>
      </c>
      <c r="G11" t="str">
        <v>Poor</v>
      </c>
      <c r="H11">
        <v>4</v>
      </c>
    </row>
    <row r="12" spans="1:21">
      <c r="B12" s="2" t="s">
        <v>26</v>
      </c>
    </row>
    <row r="13" spans="1:21">
      <c r="B13" s="2" t="s">
        <v>24</v>
      </c>
    </row>
    <row r="14" spans="1:21">
      <c r="B14" s="2" t="s">
        <v>26</v>
      </c>
      <c r="D14" s="13" t="s">
        <v>28</v>
      </c>
      <c r="E14" s="14" t="s">
        <v>29</v>
      </c>
      <c r="G14" t="str">
        <f ca="1">_xlfn.IFNA("Cell "&amp;ADDRESS(ROW(G7),COLUMN(G7),4)&amp;": "&amp;_xlfn.FORMULATEXT(G7),"")</f>
        <v>Cell G7: =SORT(CHOOSE({1,2},UNIQUE(B7:B46),COUNTIFS(B7:B46,UNIQUE(B7:B46))),2,-1)</v>
      </c>
    </row>
    <row r="15" spans="1:21" ht="30">
      <c r="B15" s="2" t="s">
        <v>26</v>
      </c>
      <c r="D15" s="5" t="s">
        <v>22</v>
      </c>
      <c r="E15" s="5" t="s">
        <v>23</v>
      </c>
    </row>
    <row r="16" spans="1:21">
      <c r="B16" s="2" t="s">
        <v>27</v>
      </c>
      <c r="D16" t="str" cm="1">
        <f t="array" ref="D16:E20">_xlfn.ANCHORARRAY(D7)</f>
        <v>Superior</v>
      </c>
      <c r="E16">
        <v>11</v>
      </c>
    </row>
    <row r="17" spans="2:26">
      <c r="B17" s="2" t="s">
        <v>25</v>
      </c>
      <c r="D17" t="str">
        <v>Great</v>
      </c>
      <c r="E17">
        <v>10</v>
      </c>
    </row>
    <row r="18" spans="2:26">
      <c r="B18" s="2" t="s">
        <v>27</v>
      </c>
      <c r="D18" t="str">
        <v>Good</v>
      </c>
      <c r="E18">
        <v>8</v>
      </c>
    </row>
    <row r="19" spans="2:26">
      <c r="B19" s="2" t="s">
        <v>30</v>
      </c>
      <c r="D19" t="str">
        <v>Okay</v>
      </c>
      <c r="E19">
        <v>7</v>
      </c>
    </row>
    <row r="20" spans="2:26">
      <c r="B20" s="2" t="s">
        <v>30</v>
      </c>
      <c r="D20" t="str">
        <v>Poor</v>
      </c>
      <c r="E20">
        <v>4</v>
      </c>
    </row>
    <row r="21" spans="2:26" hidden="1">
      <c r="B21" s="2" t="s">
        <v>24</v>
      </c>
    </row>
    <row r="22" spans="2:26" hidden="1">
      <c r="B22" s="2" t="s">
        <v>27</v>
      </c>
    </row>
    <row r="23" spans="2:26" hidden="1">
      <c r="B23" s="2" t="s">
        <v>27</v>
      </c>
    </row>
    <row r="24" spans="2:26" hidden="1">
      <c r="B24" s="2" t="s">
        <v>30</v>
      </c>
    </row>
    <row r="25" spans="2:26" hidden="1">
      <c r="B25" s="2" t="s">
        <v>27</v>
      </c>
      <c r="Z25" t="s">
        <v>31</v>
      </c>
    </row>
    <row r="26" spans="2:26" hidden="1">
      <c r="B26" s="2" t="s">
        <v>27</v>
      </c>
      <c r="Z26" t="s">
        <v>32</v>
      </c>
    </row>
    <row r="27" spans="2:26" hidden="1">
      <c r="B27" s="2" t="s">
        <v>26</v>
      </c>
    </row>
    <row r="28" spans="2:26" hidden="1">
      <c r="B28" s="2" t="s">
        <v>24</v>
      </c>
    </row>
    <row r="29" spans="2:26" hidden="1">
      <c r="B29" s="2" t="s">
        <v>24</v>
      </c>
    </row>
    <row r="30" spans="2:26" hidden="1">
      <c r="B30" s="2" t="s">
        <v>30</v>
      </c>
    </row>
    <row r="31" spans="2:26" hidden="1">
      <c r="B31" s="2" t="s">
        <v>25</v>
      </c>
    </row>
    <row r="32" spans="2:26" hidden="1">
      <c r="B32" s="2" t="s">
        <v>24</v>
      </c>
    </row>
    <row r="33" spans="2:4" hidden="1">
      <c r="B33" s="2" t="s">
        <v>30</v>
      </c>
    </row>
    <row r="34" spans="2:4" hidden="1">
      <c r="B34" s="2" t="s">
        <v>26</v>
      </c>
    </row>
    <row r="35" spans="2:4" hidden="1">
      <c r="B35" s="2" t="s">
        <v>30</v>
      </c>
    </row>
    <row r="36" spans="2:4" hidden="1">
      <c r="B36" s="2" t="s">
        <v>27</v>
      </c>
    </row>
    <row r="37" spans="2:4" hidden="1">
      <c r="B37" s="2" t="s">
        <v>26</v>
      </c>
    </row>
    <row r="38" spans="2:4" hidden="1">
      <c r="B38" s="2" t="s">
        <v>24</v>
      </c>
    </row>
    <row r="39" spans="2:4" hidden="1">
      <c r="B39" s="2" t="s">
        <v>25</v>
      </c>
    </row>
    <row r="40" spans="2:4" hidden="1">
      <c r="B40" s="2" t="s">
        <v>27</v>
      </c>
    </row>
    <row r="41" spans="2:4" hidden="1">
      <c r="B41" s="2" t="s">
        <v>26</v>
      </c>
    </row>
    <row r="42" spans="2:4" hidden="1">
      <c r="B42" s="2" t="s">
        <v>30</v>
      </c>
    </row>
    <row r="43" spans="2:4" hidden="1">
      <c r="B43" s="2" t="s">
        <v>27</v>
      </c>
    </row>
    <row r="44" spans="2:4" hidden="1">
      <c r="B44" s="2" t="s">
        <v>24</v>
      </c>
    </row>
    <row r="45" spans="2:4">
      <c r="B45" s="2" t="s">
        <v>24</v>
      </c>
    </row>
    <row r="46" spans="2:4">
      <c r="B46" s="2" t="s">
        <v>24</v>
      </c>
      <c r="D46" t="s">
        <v>60</v>
      </c>
    </row>
    <row r="49" spans="4:4">
      <c r="D49" t="str">
        <f ca="1">_xlfn.IFNA("Cell "&amp;ADDRESS(ROW(D7),COLUMN(D7),4)&amp;": "&amp;_xlfn.FORMULATEXT(D7),"")</f>
        <v>Cell D7: =LET(
Data,B7:B46,
UniqueList,UNIQUE(Data),
Counts,COUNTIFS(Data,UniqueList),
Report,CHOOSE({1,2},UniqueList,Counts),
SORT(Report,2,-1))</v>
      </c>
    </row>
  </sheetData>
  <conditionalFormatting sqref="D7:E11">
    <cfRule type="expression" dxfId="56" priority="3">
      <formula>D7&lt;&gt;""</formula>
    </cfRule>
  </conditionalFormatting>
  <conditionalFormatting sqref="D16:E20">
    <cfRule type="expression" dxfId="55" priority="2">
      <formula>D16&lt;&gt;""</formula>
    </cfRule>
  </conditionalFormatting>
  <conditionalFormatting sqref="G7:H11">
    <cfRule type="expression" dxfId="54" priority="1">
      <formula>G7&lt;&gt;""</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13193-1155-4E3E-9393-88B7B676E892}">
  <sheetPr>
    <tabColor rgb="FF0000FF"/>
  </sheetPr>
  <dimension ref="A1:Z52"/>
  <sheetViews>
    <sheetView zoomScale="130" zoomScaleNormal="130" workbookViewId="0"/>
  </sheetViews>
  <sheetFormatPr defaultColWidth="8.85546875" defaultRowHeight="15"/>
  <cols>
    <col min="1" max="1" width="3.140625" customWidth="1"/>
    <col min="2" max="2" width="14.85546875" customWidth="1"/>
    <col min="3" max="3" width="1.85546875" customWidth="1"/>
    <col min="4" max="5" width="15.28515625" customWidth="1"/>
    <col min="6" max="6" width="3.85546875" customWidth="1"/>
    <col min="7" max="7" width="20.85546875" customWidth="1"/>
    <col min="8" max="8" width="11.140625" customWidth="1"/>
    <col min="20" max="21" width="14.42578125" bestFit="1" customWidth="1"/>
  </cols>
  <sheetData>
    <row r="1" spans="1:21" ht="4.5" customHeight="1"/>
    <row r="2" spans="1:21">
      <c r="A2" s="3" t="s">
        <v>78</v>
      </c>
      <c r="B2" s="3" t="s">
        <v>79</v>
      </c>
    </row>
    <row r="3" spans="1:21" ht="4.5" customHeight="1">
      <c r="T3" s="4" t="s">
        <v>19</v>
      </c>
      <c r="U3" s="4" t="s">
        <v>19</v>
      </c>
    </row>
    <row r="4" spans="1:21">
      <c r="A4" s="3" t="s">
        <v>77</v>
      </c>
      <c r="B4" s="10" t="s">
        <v>20</v>
      </c>
      <c r="D4" s="11" t="s">
        <v>21</v>
      </c>
      <c r="E4" s="12"/>
      <c r="G4" s="3" t="s">
        <v>137</v>
      </c>
      <c r="T4" s="2">
        <v>2</v>
      </c>
      <c r="U4" s="2" t="str" cm="1">
        <f t="array" ref="U4">INDEX({"Bad";"Blah";"Normal";"Great";"Awesome"},T4)</f>
        <v>Blah</v>
      </c>
    </row>
    <row r="5" spans="1:21" ht="4.5" customHeight="1"/>
    <row r="6" spans="1:21" ht="30">
      <c r="B6" s="5" t="s">
        <v>80</v>
      </c>
      <c r="D6" s="5" t="str" cm="1">
        <f t="array" ref="D6:E12">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_xlfn.IFS(_xlpm.SeqRowNums=_xlpm.NumRowsInReport,INDEX(_xlpm.ReportTotalRow,_xlpm.SeqRowNums-_xlpm.NumRowsInReport+1,{1,2}),
_xlpm.SeqRowNums=1,INDEX(_xlpm.ReportHeaders,_xlpm.SeqRowNums,{1,2}),TRUE,INDEX(_xlpm.ReportMid,_xlpm.SeqRowNums-1,{1,2})))</f>
        <v>Rank Soft Drink by Category</v>
      </c>
      <c r="E6" s="5" t="str">
        <v>Count</v>
      </c>
    </row>
    <row r="7" spans="1:21">
      <c r="B7" s="2" t="s">
        <v>24</v>
      </c>
      <c r="D7" t="str">
        <v>Superior</v>
      </c>
      <c r="E7">
        <v>11</v>
      </c>
    </row>
    <row r="8" spans="1:21">
      <c r="B8" s="2" t="s">
        <v>24</v>
      </c>
      <c r="D8" t="str">
        <v>Great</v>
      </c>
      <c r="E8">
        <v>10</v>
      </c>
    </row>
    <row r="9" spans="1:21">
      <c r="B9" s="2" t="s">
        <v>25</v>
      </c>
      <c r="D9" t="str">
        <v>Good</v>
      </c>
      <c r="E9">
        <v>8</v>
      </c>
    </row>
    <row r="10" spans="1:21">
      <c r="B10" s="2" t="s">
        <v>26</v>
      </c>
      <c r="D10" t="str">
        <v>Okay</v>
      </c>
      <c r="E10">
        <v>7</v>
      </c>
    </row>
    <row r="11" spans="1:21">
      <c r="B11" s="2" t="s">
        <v>27</v>
      </c>
      <c r="D11" t="str">
        <v>Poor</v>
      </c>
      <c r="E11">
        <v>4</v>
      </c>
    </row>
    <row r="12" spans="1:21">
      <c r="B12" s="2" t="s">
        <v>26</v>
      </c>
      <c r="D12" t="str">
        <v>Total:</v>
      </c>
      <c r="E12">
        <v>40</v>
      </c>
    </row>
    <row r="13" spans="1:21">
      <c r="B13" s="2" t="s">
        <v>24</v>
      </c>
    </row>
    <row r="14" spans="1:21">
      <c r="B14" s="2" t="s">
        <v>26</v>
      </c>
    </row>
    <row r="15" spans="1:21">
      <c r="B15" s="2" t="s">
        <v>26</v>
      </c>
    </row>
    <row r="16" spans="1:21">
      <c r="B16" s="2" t="s">
        <v>27</v>
      </c>
    </row>
    <row r="17" spans="2:26">
      <c r="B17" s="2" t="s">
        <v>25</v>
      </c>
    </row>
    <row r="18" spans="2:26">
      <c r="B18" s="2" t="s">
        <v>27</v>
      </c>
    </row>
    <row r="19" spans="2:26">
      <c r="B19" s="2" t="s">
        <v>30</v>
      </c>
    </row>
    <row r="20" spans="2:26">
      <c r="B20" s="2" t="s">
        <v>30</v>
      </c>
    </row>
    <row r="21" spans="2:26">
      <c r="B21" s="2" t="s">
        <v>24</v>
      </c>
    </row>
    <row r="22" spans="2:26">
      <c r="B22" s="2" t="s">
        <v>27</v>
      </c>
    </row>
    <row r="23" spans="2:26">
      <c r="B23" s="2" t="s">
        <v>27</v>
      </c>
    </row>
    <row r="24" spans="2:26">
      <c r="B24" s="2" t="s">
        <v>30</v>
      </c>
    </row>
    <row r="25" spans="2:26" ht="15" customHeight="1">
      <c r="B25" s="2" t="s">
        <v>27</v>
      </c>
      <c r="Z25" t="s">
        <v>31</v>
      </c>
    </row>
    <row r="26" spans="2:26">
      <c r="B26" s="2" t="s">
        <v>27</v>
      </c>
      <c r="Z26" t="s">
        <v>32</v>
      </c>
    </row>
    <row r="27" spans="2:26">
      <c r="B27" s="2" t="s">
        <v>26</v>
      </c>
    </row>
    <row r="28" spans="2:26">
      <c r="B28" s="2" t="s">
        <v>24</v>
      </c>
      <c r="O28" s="27"/>
    </row>
    <row r="29" spans="2:26">
      <c r="B29" s="2" t="s">
        <v>24</v>
      </c>
      <c r="O29" s="27"/>
    </row>
    <row r="30" spans="2:26">
      <c r="B30" s="2" t="s">
        <v>30</v>
      </c>
      <c r="O30" s="27"/>
    </row>
    <row r="31" spans="2:26">
      <c r="B31" s="2" t="s">
        <v>25</v>
      </c>
      <c r="O31" s="27"/>
    </row>
    <row r="32" spans="2:26">
      <c r="B32" s="2" t="s">
        <v>24</v>
      </c>
      <c r="O32" s="27"/>
    </row>
    <row r="33" spans="2:15">
      <c r="B33" s="2" t="s">
        <v>30</v>
      </c>
      <c r="O33" s="27"/>
    </row>
    <row r="34" spans="2:15">
      <c r="B34" s="2" t="s">
        <v>26</v>
      </c>
      <c r="O34" s="27"/>
    </row>
    <row r="35" spans="2:15">
      <c r="B35" s="2" t="s">
        <v>30</v>
      </c>
      <c r="O35" s="27"/>
    </row>
    <row r="36" spans="2:15">
      <c r="B36" s="2" t="s">
        <v>27</v>
      </c>
      <c r="O36" s="27"/>
    </row>
    <row r="37" spans="2:15">
      <c r="B37" s="2" t="s">
        <v>26</v>
      </c>
    </row>
    <row r="38" spans="2:15">
      <c r="B38" s="2" t="s">
        <v>24</v>
      </c>
    </row>
    <row r="39" spans="2:15">
      <c r="B39" s="2" t="s">
        <v>25</v>
      </c>
    </row>
    <row r="40" spans="2:15">
      <c r="B40" s="2" t="s">
        <v>27</v>
      </c>
    </row>
    <row r="41" spans="2:15">
      <c r="B41" s="2" t="s">
        <v>26</v>
      </c>
    </row>
    <row r="42" spans="2:15">
      <c r="B42" s="2" t="s">
        <v>30</v>
      </c>
    </row>
    <row r="43" spans="2:15">
      <c r="B43" s="2" t="s">
        <v>27</v>
      </c>
    </row>
    <row r="44" spans="2:15">
      <c r="B44" s="2" t="s">
        <v>24</v>
      </c>
    </row>
    <row r="45" spans="2:15">
      <c r="B45" s="2" t="s">
        <v>24</v>
      </c>
    </row>
    <row r="46" spans="2:15">
      <c r="B46" s="2" t="s">
        <v>24</v>
      </c>
    </row>
    <row r="52" spans="4:4">
      <c r="D52" t="s">
        <v>60</v>
      </c>
    </row>
  </sheetData>
  <conditionalFormatting sqref="D7:E13">
    <cfRule type="expression" dxfId="53" priority="1">
      <formula>$D7="Total:"</formula>
    </cfRule>
    <cfRule type="expression" dxfId="52" priority="2">
      <formula>D7&lt;&gt;""</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3D34C-D22F-4060-98D6-FC695154A302}">
  <sheetPr>
    <tabColor rgb="FFFF0000"/>
  </sheetPr>
  <dimension ref="A1:Z52"/>
  <sheetViews>
    <sheetView zoomScale="130" zoomScaleNormal="130" workbookViewId="0"/>
  </sheetViews>
  <sheetFormatPr defaultColWidth="8.85546875" defaultRowHeight="15"/>
  <cols>
    <col min="1" max="1" width="3.140625" customWidth="1"/>
    <col min="2" max="2" width="14.85546875" customWidth="1"/>
    <col min="3" max="3" width="1.85546875" customWidth="1"/>
    <col min="4" max="5" width="15.28515625" customWidth="1"/>
    <col min="6" max="6" width="3.85546875" customWidth="1"/>
    <col min="7" max="7" width="20.85546875" customWidth="1"/>
    <col min="8" max="8" width="11.140625" customWidth="1"/>
    <col min="12" max="12" width="13.7109375" customWidth="1"/>
    <col min="20" max="21" width="14.42578125" bestFit="1" customWidth="1"/>
  </cols>
  <sheetData>
    <row r="1" spans="1:21" ht="4.5" customHeight="1"/>
    <row r="2" spans="1:21">
      <c r="A2" s="3" t="s">
        <v>78</v>
      </c>
      <c r="B2" s="3" t="s">
        <v>139</v>
      </c>
    </row>
    <row r="3" spans="1:21" ht="4.5" customHeight="1">
      <c r="T3" s="4" t="s">
        <v>19</v>
      </c>
      <c r="U3" s="4" t="s">
        <v>19</v>
      </c>
    </row>
    <row r="4" spans="1:21">
      <c r="A4" s="3" t="s">
        <v>77</v>
      </c>
      <c r="B4" s="10" t="s">
        <v>20</v>
      </c>
      <c r="D4" s="11" t="s">
        <v>21</v>
      </c>
      <c r="E4" s="12"/>
      <c r="G4" s="3" t="s">
        <v>76</v>
      </c>
      <c r="J4" s="3"/>
      <c r="L4" t="s">
        <v>144</v>
      </c>
      <c r="T4" s="2">
        <v>2</v>
      </c>
      <c r="U4" s="2" t="str" cm="1">
        <f t="array" ref="U4">INDEX({"Bad";"Blah";"Normal";"Great";"Awesome"},T4)</f>
        <v>Blah</v>
      </c>
    </row>
    <row r="5" spans="1:21" ht="4.5" customHeight="1"/>
    <row r="6" spans="1:21" ht="30">
      <c r="B6" s="5" t="s">
        <v>80</v>
      </c>
      <c r="D6" s="5" t="str" cm="1">
        <f t="array" ref="D6:E12">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_xlfn.SWITCH(_xlpm.SeqRowNums,
        1,_xlpm.ReportHeaders,
        _xlpm.NumRowsInReport,_xlpm.ReportTotalRow,
        INDEX(_xlpm.ReportMid,_xlpm.SeqRowNums-1,{1,2})))</f>
        <v>Rank Soft Drink by Category</v>
      </c>
      <c r="E6" s="5" t="str">
        <v>Count</v>
      </c>
      <c r="G6" t="str" cm="1">
        <f t="array" ref="G6:H12">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_xlfn.SWITCH(_xlpm.SeqRowNums,
        1,_xlpm.ReportHeaders,
        _xlpm.NumRowsInReport,_xlpm.ReportTotalRow,
        INDEX(_xlpm.ReportMid,_xlpm.SeqRowNums-1,{1,2})))</f>
        <v>Rank Soft Drink by Category</v>
      </c>
      <c r="H6" t="str">
        <v>Count</v>
      </c>
      <c r="L6" t="str" cm="1">
        <f t="array" ref="L6:M12">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_xlfn.IFS(_xlpm.SeqRowNums=_xlpm.NumRowsInReport,_xlpm.ReportTotalRow,
_xlpm.SeqRowNums=1,_xlpm.ReportHeaders,TRUE,INDEX(_xlpm.ReportMid,_xlpm.SeqRowNums-1,{1,2})))</f>
        <v>Rank Soft Drink by Category</v>
      </c>
      <c r="M6" t="str">
        <v>Count</v>
      </c>
    </row>
    <row r="7" spans="1:21">
      <c r="B7" s="2" t="s">
        <v>24</v>
      </c>
      <c r="D7" t="str">
        <v>Superior</v>
      </c>
      <c r="E7">
        <v>11</v>
      </c>
      <c r="G7" t="str">
        <v>Superior</v>
      </c>
      <c r="H7">
        <v>11</v>
      </c>
      <c r="L7" t="str">
        <v>Superior</v>
      </c>
      <c r="M7">
        <v>11</v>
      </c>
    </row>
    <row r="8" spans="1:21">
      <c r="B8" s="2" t="s">
        <v>24</v>
      </c>
      <c r="D8" t="str">
        <v>Great</v>
      </c>
      <c r="E8">
        <v>10</v>
      </c>
      <c r="G8" t="str">
        <v>Great</v>
      </c>
      <c r="H8">
        <v>10</v>
      </c>
      <c r="L8" t="str">
        <v>Great</v>
      </c>
      <c r="M8">
        <v>10</v>
      </c>
    </row>
    <row r="9" spans="1:21">
      <c r="B9" s="2" t="s">
        <v>25</v>
      </c>
      <c r="D9" t="str">
        <v>Good</v>
      </c>
      <c r="E9">
        <v>8</v>
      </c>
      <c r="G9" t="str">
        <v>Good</v>
      </c>
      <c r="H9">
        <v>8</v>
      </c>
      <c r="L9" t="str">
        <v>Good</v>
      </c>
      <c r="M9">
        <v>8</v>
      </c>
    </row>
    <row r="10" spans="1:21">
      <c r="B10" s="2" t="s">
        <v>26</v>
      </c>
      <c r="D10" t="str">
        <v>Okay</v>
      </c>
      <c r="E10">
        <v>7</v>
      </c>
      <c r="G10" t="str">
        <v>Okay</v>
      </c>
      <c r="H10">
        <v>7</v>
      </c>
      <c r="L10" t="str">
        <v>Okay</v>
      </c>
      <c r="M10">
        <v>7</v>
      </c>
    </row>
    <row r="11" spans="1:21">
      <c r="B11" s="2" t="s">
        <v>27</v>
      </c>
      <c r="D11" t="str">
        <v>Poor</v>
      </c>
      <c r="E11">
        <v>4</v>
      </c>
      <c r="G11" t="str">
        <v>Poor</v>
      </c>
      <c r="H11">
        <v>4</v>
      </c>
      <c r="L11" t="str">
        <v>Poor</v>
      </c>
      <c r="M11">
        <v>4</v>
      </c>
    </row>
    <row r="12" spans="1:21">
      <c r="B12" s="2" t="s">
        <v>26</v>
      </c>
      <c r="D12" t="str">
        <v>Total:</v>
      </c>
      <c r="E12">
        <v>40</v>
      </c>
      <c r="G12" t="str">
        <v>Total:</v>
      </c>
      <c r="H12">
        <v>40</v>
      </c>
      <c r="L12" t="str">
        <v>Total:</v>
      </c>
      <c r="M12">
        <v>40</v>
      </c>
    </row>
    <row r="13" spans="1:21">
      <c r="B13" s="2" t="s">
        <v>24</v>
      </c>
    </row>
    <row r="14" spans="1:21">
      <c r="B14" s="2" t="s">
        <v>26</v>
      </c>
    </row>
    <row r="15" spans="1:21">
      <c r="B15" s="2" t="s">
        <v>26</v>
      </c>
    </row>
    <row r="16" spans="1:21">
      <c r="B16" s="2" t="s">
        <v>27</v>
      </c>
    </row>
    <row r="17" spans="2:26">
      <c r="B17" s="2" t="s">
        <v>25</v>
      </c>
    </row>
    <row r="18" spans="2:26">
      <c r="B18" s="2" t="s">
        <v>27</v>
      </c>
    </row>
    <row r="19" spans="2:26">
      <c r="B19" s="2" t="s">
        <v>30</v>
      </c>
    </row>
    <row r="20" spans="2:26">
      <c r="B20" s="2" t="s">
        <v>30</v>
      </c>
    </row>
    <row r="21" spans="2:26">
      <c r="B21" s="2" t="s">
        <v>24</v>
      </c>
    </row>
    <row r="22" spans="2:26">
      <c r="B22" s="2" t="s">
        <v>27</v>
      </c>
    </row>
    <row r="23" spans="2:26">
      <c r="B23" s="2" t="s">
        <v>27</v>
      </c>
    </row>
    <row r="24" spans="2:26">
      <c r="B24" s="2" t="s">
        <v>30</v>
      </c>
    </row>
    <row r="25" spans="2:26" ht="15" customHeight="1">
      <c r="B25" s="2" t="s">
        <v>27</v>
      </c>
      <c r="Z25" t="s">
        <v>31</v>
      </c>
    </row>
    <row r="26" spans="2:26">
      <c r="B26" s="2" t="s">
        <v>27</v>
      </c>
      <c r="Z26" t="s">
        <v>32</v>
      </c>
    </row>
    <row r="27" spans="2:26">
      <c r="B27" s="2" t="s">
        <v>26</v>
      </c>
    </row>
    <row r="28" spans="2:26">
      <c r="B28" s="2" t="s">
        <v>24</v>
      </c>
      <c r="O28" s="27"/>
    </row>
    <row r="29" spans="2:26">
      <c r="B29" s="2" t="s">
        <v>24</v>
      </c>
      <c r="O29" s="27"/>
    </row>
    <row r="30" spans="2:26">
      <c r="B30" s="2" t="s">
        <v>30</v>
      </c>
      <c r="O30" s="27"/>
    </row>
    <row r="31" spans="2:26">
      <c r="B31" s="2" t="s">
        <v>25</v>
      </c>
      <c r="O31" s="27"/>
    </row>
    <row r="32" spans="2:26">
      <c r="B32" s="2" t="s">
        <v>24</v>
      </c>
      <c r="O32" s="27"/>
    </row>
    <row r="33" spans="2:15">
      <c r="B33" s="2" t="s">
        <v>30</v>
      </c>
      <c r="O33" s="27"/>
    </row>
    <row r="34" spans="2:15">
      <c r="B34" s="2" t="s">
        <v>26</v>
      </c>
      <c r="O34" s="27"/>
    </row>
    <row r="35" spans="2:15">
      <c r="B35" s="2" t="s">
        <v>30</v>
      </c>
      <c r="O35" s="27"/>
    </row>
    <row r="36" spans="2:15">
      <c r="B36" s="2" t="s">
        <v>27</v>
      </c>
      <c r="O36" s="27"/>
    </row>
    <row r="37" spans="2:15">
      <c r="B37" s="2" t="s">
        <v>26</v>
      </c>
    </row>
    <row r="38" spans="2:15">
      <c r="B38" s="2" t="s">
        <v>24</v>
      </c>
    </row>
    <row r="39" spans="2:15">
      <c r="B39" s="2" t="s">
        <v>25</v>
      </c>
    </row>
    <row r="40" spans="2:15">
      <c r="B40" s="2" t="s">
        <v>27</v>
      </c>
    </row>
    <row r="41" spans="2:15">
      <c r="B41" s="2" t="s">
        <v>26</v>
      </c>
    </row>
    <row r="42" spans="2:15">
      <c r="B42" s="2" t="s">
        <v>30</v>
      </c>
    </row>
    <row r="43" spans="2:15">
      <c r="B43" s="2" t="s">
        <v>27</v>
      </c>
    </row>
    <row r="44" spans="2:15">
      <c r="B44" s="2" t="s">
        <v>24</v>
      </c>
    </row>
    <row r="45" spans="2:15">
      <c r="B45" s="2" t="s">
        <v>24</v>
      </c>
    </row>
    <row r="46" spans="2:15">
      <c r="B46" s="2" t="s">
        <v>24</v>
      </c>
    </row>
    <row r="52" spans="4:4">
      <c r="D52" t="s">
        <v>60</v>
      </c>
    </row>
  </sheetData>
  <conditionalFormatting sqref="D7:E13">
    <cfRule type="expression" dxfId="51" priority="1">
      <formula>$D7="Total:"</formula>
    </cfRule>
    <cfRule type="expression" dxfId="50" priority="2">
      <formula>D7&lt;&gt;""</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20F18-0EE2-43CA-824E-E7BEE5450408}">
  <sheetPr>
    <tabColor rgb="FFFFFF00"/>
  </sheetPr>
  <dimension ref="A1:AB52"/>
  <sheetViews>
    <sheetView showGridLines="0" zoomScale="115" zoomScaleNormal="115" workbookViewId="0"/>
  </sheetViews>
  <sheetFormatPr defaultColWidth="8.85546875" defaultRowHeight="15"/>
  <cols>
    <col min="1" max="1" width="5.42578125" bestFit="1" customWidth="1"/>
    <col min="2" max="2" width="16" customWidth="1"/>
    <col min="3" max="3" width="3.7109375" customWidth="1"/>
    <col min="4" max="5" width="15.28515625" customWidth="1"/>
    <col min="6" max="6" width="3.85546875" customWidth="1"/>
    <col min="7" max="7" width="8.140625" customWidth="1"/>
    <col min="8" max="8" width="15.7109375" customWidth="1"/>
    <col min="9" max="9" width="44.140625" customWidth="1"/>
    <col min="10" max="10" width="25.28515625" customWidth="1"/>
    <col min="11" max="11" width="6.42578125" customWidth="1"/>
    <col min="22" max="23" width="14.42578125" bestFit="1" customWidth="1"/>
  </cols>
  <sheetData>
    <row r="1" spans="1:23" ht="4.5" customHeight="1"/>
    <row r="2" spans="1:23">
      <c r="A2" s="3" t="s">
        <v>74</v>
      </c>
      <c r="B2" s="3" t="s">
        <v>73</v>
      </c>
    </row>
    <row r="3" spans="1:23" ht="4.5" customHeight="1">
      <c r="V3" s="4" t="s">
        <v>19</v>
      </c>
      <c r="W3" s="4" t="s">
        <v>19</v>
      </c>
    </row>
    <row r="4" spans="1:23">
      <c r="B4" s="10" t="s">
        <v>20</v>
      </c>
      <c r="D4" s="11" t="s">
        <v>21</v>
      </c>
      <c r="E4" s="12"/>
      <c r="V4" s="2">
        <v>2</v>
      </c>
      <c r="W4" s="2" t="str" cm="1">
        <f t="array" ref="W4">INDEX({"Bad";"Blah";"Normal";"Great";"Awesome"},V4)</f>
        <v>Blah</v>
      </c>
    </row>
    <row r="5" spans="1:23" ht="4.5" customHeight="1"/>
    <row r="6" spans="1:23" ht="15" customHeight="1">
      <c r="B6" s="5" t="s">
        <v>80</v>
      </c>
      <c r="D6" s="5" t="str" cm="1">
        <f t="array" ref="D6:E12">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_xlfn.SWITCH(_xlpm.SeqRowNums,
        1,_xlpm.ReportHeaders,
        _xlpm.NumRowsInReport,_xlpm.ReportTotalRow,
        INDEX(_xlpm.ReportMid,_xlpm.SeqRowNums-1,{1,2})))</f>
        <v>Rank Soft Drink by Category</v>
      </c>
      <c r="E6" s="5" t="str">
        <v>Count</v>
      </c>
      <c r="G6" s="32" t="s">
        <v>143</v>
      </c>
      <c r="H6" s="33" t="s">
        <v>157</v>
      </c>
      <c r="I6" s="33" t="s">
        <v>161</v>
      </c>
      <c r="J6" s="33" t="s">
        <v>28</v>
      </c>
      <c r="K6" s="34"/>
    </row>
    <row r="7" spans="1:23" ht="17.100000000000001" customHeight="1">
      <c r="B7" s="2" t="s">
        <v>24</v>
      </c>
      <c r="D7" t="str">
        <v>Superior</v>
      </c>
      <c r="E7">
        <v>11</v>
      </c>
      <c r="G7" s="55" t="s">
        <v>140</v>
      </c>
      <c r="H7" s="78" t="s">
        <v>158</v>
      </c>
      <c r="I7" s="57" t="str">
        <f ca="1">_xlfn.IFNA(" "&amp;_xlfn.FORMULATEXT(J7),"")</f>
        <v xml:space="preserve"> =CHOOSE({1,2},B6,"Count")</v>
      </c>
      <c r="J7" s="56" t="str" cm="1">
        <f t="array" ref="J7:K7">CHOOSE({1,2},B6,"Count")</f>
        <v>Rank Soft Drink by Category</v>
      </c>
      <c r="K7" s="56" t="str">
        <v>Count</v>
      </c>
    </row>
    <row r="8" spans="1:23" ht="3.75" customHeight="1">
      <c r="B8" s="2" t="s">
        <v>24</v>
      </c>
      <c r="D8" t="str">
        <v>Great</v>
      </c>
      <c r="E8">
        <v>10</v>
      </c>
      <c r="G8" s="53"/>
      <c r="H8" s="77"/>
      <c r="I8" s="26"/>
      <c r="J8" s="26"/>
      <c r="K8" s="35"/>
    </row>
    <row r="9" spans="1:23">
      <c r="B9" s="2" t="s">
        <v>25</v>
      </c>
      <c r="D9" t="str">
        <v>Good</v>
      </c>
      <c r="E9">
        <v>8</v>
      </c>
      <c r="G9" s="136" t="s">
        <v>141</v>
      </c>
      <c r="H9" s="136" t="s">
        <v>159</v>
      </c>
      <c r="I9" s="30" t="str">
        <f ca="1">_xlfn.IFNA(_xlfn.LET(_xlpm.f,_xlfn.FORMULATEXT(J9),LEFT(_xlpm.f,SEARCH(",C",_xlpm.f))),"")</f>
        <v>=SORT(CHOOSE({1,2},UNIQUE(B7:B46),</v>
      </c>
      <c r="J9" s="6" t="str" cm="1">
        <f t="array" ref="J9:K13">_xlfn._xlws.SORT(CHOOSE({1,2},_xlfn.UNIQUE(B7:B46),COUNTIFS(B7:B46,_xlfn.UNIQUE(B7:B46))),2,-1)</f>
        <v>Superior</v>
      </c>
      <c r="K9" s="6">
        <v>11</v>
      </c>
    </row>
    <row r="10" spans="1:23">
      <c r="B10" s="2" t="s">
        <v>26</v>
      </c>
      <c r="D10" t="str">
        <v>Okay</v>
      </c>
      <c r="E10">
        <v>7</v>
      </c>
      <c r="G10" s="137"/>
      <c r="H10" s="137"/>
      <c r="I10" s="31" t="str">
        <f ca="1">_xlfn.IFNA("            "&amp;SUBSTITUTE(_xlfn.FORMULATEXT(J9),I9,""),"")</f>
        <v xml:space="preserve">            COUNTIFS(B7:B46,UNIQUE(B7:B46))),2,-1)</v>
      </c>
      <c r="J10" s="6" t="str">
        <v>Great</v>
      </c>
      <c r="K10" s="6">
        <v>10</v>
      </c>
    </row>
    <row r="11" spans="1:23">
      <c r="B11" s="2" t="s">
        <v>27</v>
      </c>
      <c r="D11" t="str">
        <v>Poor</v>
      </c>
      <c r="E11">
        <v>4</v>
      </c>
      <c r="G11" s="53"/>
      <c r="H11" s="77"/>
      <c r="I11" s="26"/>
      <c r="J11" s="6" t="str">
        <v>Good</v>
      </c>
      <c r="K11" s="6">
        <v>8</v>
      </c>
    </row>
    <row r="12" spans="1:23">
      <c r="B12" s="2" t="s">
        <v>26</v>
      </c>
      <c r="D12" t="str">
        <v>Total:</v>
      </c>
      <c r="E12">
        <v>40</v>
      </c>
      <c r="G12" s="53"/>
      <c r="H12" s="77"/>
      <c r="I12" s="26"/>
      <c r="J12" s="6" t="str">
        <v>Okay</v>
      </c>
      <c r="K12" s="6">
        <v>7</v>
      </c>
    </row>
    <row r="13" spans="1:23">
      <c r="B13" s="2" t="s">
        <v>24</v>
      </c>
      <c r="G13" s="53"/>
      <c r="H13" s="77"/>
      <c r="I13" s="26"/>
      <c r="J13" s="6" t="str">
        <v>Poor</v>
      </c>
      <c r="K13" s="6">
        <v>4</v>
      </c>
    </row>
    <row r="14" spans="1:23" ht="3.75" customHeight="1">
      <c r="B14" s="2" t="s">
        <v>26</v>
      </c>
      <c r="D14" s="3" t="s">
        <v>75</v>
      </c>
      <c r="G14" s="53"/>
      <c r="H14" s="77"/>
      <c r="I14" s="26"/>
      <c r="J14" s="26"/>
      <c r="K14" s="35"/>
    </row>
    <row r="15" spans="1:23" ht="17.100000000000001" customHeight="1">
      <c r="B15" s="2" t="s">
        <v>26</v>
      </c>
      <c r="G15" s="54" t="s">
        <v>142</v>
      </c>
      <c r="H15" s="79" t="s">
        <v>160</v>
      </c>
      <c r="I15" s="28" t="str">
        <f ca="1">_xlfn.IFNA(" "&amp;_xlfn.FORMULATEXT(J15),"")</f>
        <v xml:space="preserve"> =CHOOSE({1,2},"Total:",COUNTA(B7:B46))</v>
      </c>
      <c r="J15" s="29" t="str" cm="1">
        <f t="array" ref="J15:K15">CHOOSE({1,2},"Total:",COUNTA(B7:B46))</f>
        <v>Total:</v>
      </c>
      <c r="K15" s="6">
        <v>40</v>
      </c>
    </row>
    <row r="16" spans="1:23">
      <c r="B16" s="2" t="s">
        <v>27</v>
      </c>
      <c r="D16" t="str" cm="1">
        <f t="array" ref="D16:E22">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_xlfn.SWITCH(_xlpm.SeqRowNums,
        1,_xlpm.ReportHeaders,
        _xlpm.NumRowsInReport,_xlpm.ReportTotalRow,
        INDEX(_xlpm.ReportMid,_xlpm.SeqRowNums-1,{1,2})))</f>
        <v>Rank Soft Drink by Category</v>
      </c>
      <c r="E16" t="str">
        <v>Count</v>
      </c>
    </row>
    <row r="17" spans="2:28">
      <c r="B17" s="2" t="s">
        <v>25</v>
      </c>
      <c r="D17" t="str">
        <v>Superior</v>
      </c>
      <c r="E17">
        <v>11</v>
      </c>
    </row>
    <row r="18" spans="2:28">
      <c r="B18" s="2" t="s">
        <v>27</v>
      </c>
      <c r="D18" t="str">
        <v>Great</v>
      </c>
      <c r="E18">
        <v>10</v>
      </c>
    </row>
    <row r="19" spans="2:28">
      <c r="B19" s="2" t="s">
        <v>30</v>
      </c>
      <c r="D19" t="str">
        <v>Good</v>
      </c>
      <c r="E19">
        <v>8</v>
      </c>
    </row>
    <row r="20" spans="2:28">
      <c r="B20" s="2" t="s">
        <v>30</v>
      </c>
      <c r="D20" t="str">
        <v>Okay</v>
      </c>
      <c r="E20">
        <v>7</v>
      </c>
    </row>
    <row r="21" spans="2:28">
      <c r="B21" s="2" t="s">
        <v>24</v>
      </c>
      <c r="D21" t="str">
        <v>Poor</v>
      </c>
      <c r="E21">
        <v>4</v>
      </c>
    </row>
    <row r="22" spans="2:28">
      <c r="B22" s="2" t="s">
        <v>27</v>
      </c>
      <c r="D22" t="str">
        <v>Total:</v>
      </c>
      <c r="E22">
        <v>40</v>
      </c>
    </row>
    <row r="23" spans="2:28">
      <c r="B23" s="2" t="s">
        <v>27</v>
      </c>
    </row>
    <row r="24" spans="2:28">
      <c r="B24" s="2" t="s">
        <v>30</v>
      </c>
    </row>
    <row r="25" spans="2:28" ht="15" customHeight="1">
      <c r="B25" s="2" t="s">
        <v>27</v>
      </c>
      <c r="AB25" t="s">
        <v>31</v>
      </c>
    </row>
    <row r="26" spans="2:28">
      <c r="B26" s="2" t="s">
        <v>27</v>
      </c>
      <c r="AB26" t="s">
        <v>32</v>
      </c>
    </row>
    <row r="27" spans="2:28">
      <c r="B27" s="2" t="s">
        <v>26</v>
      </c>
    </row>
    <row r="28" spans="2:28">
      <c r="B28" s="2" t="s">
        <v>24</v>
      </c>
    </row>
    <row r="29" spans="2:28">
      <c r="B29" s="2" t="s">
        <v>24</v>
      </c>
    </row>
    <row r="30" spans="2:28">
      <c r="B30" s="2" t="s">
        <v>30</v>
      </c>
    </row>
    <row r="31" spans="2:28">
      <c r="B31" s="2" t="s">
        <v>25</v>
      </c>
    </row>
    <row r="32" spans="2:28">
      <c r="B32" s="2" t="s">
        <v>24</v>
      </c>
    </row>
    <row r="33" spans="2:2">
      <c r="B33" s="2" t="s">
        <v>30</v>
      </c>
    </row>
    <row r="34" spans="2:2">
      <c r="B34" s="2" t="s">
        <v>26</v>
      </c>
    </row>
    <row r="35" spans="2:2">
      <c r="B35" s="2" t="s">
        <v>30</v>
      </c>
    </row>
    <row r="36" spans="2:2">
      <c r="B36" s="2" t="s">
        <v>27</v>
      </c>
    </row>
    <row r="37" spans="2:2">
      <c r="B37" s="2" t="s">
        <v>26</v>
      </c>
    </row>
    <row r="38" spans="2:2">
      <c r="B38" s="2" t="s">
        <v>24</v>
      </c>
    </row>
    <row r="39" spans="2:2">
      <c r="B39" s="2" t="s">
        <v>25</v>
      </c>
    </row>
    <row r="40" spans="2:2">
      <c r="B40" s="2" t="s">
        <v>27</v>
      </c>
    </row>
    <row r="41" spans="2:2">
      <c r="B41" s="2" t="s">
        <v>26</v>
      </c>
    </row>
    <row r="42" spans="2:2">
      <c r="B42" s="2" t="s">
        <v>30</v>
      </c>
    </row>
    <row r="43" spans="2:2">
      <c r="B43" s="2" t="s">
        <v>27</v>
      </c>
    </row>
    <row r="44" spans="2:2">
      <c r="B44" s="2" t="s">
        <v>24</v>
      </c>
    </row>
    <row r="45" spans="2:2">
      <c r="B45" s="2" t="s">
        <v>24</v>
      </c>
    </row>
    <row r="46" spans="2:2">
      <c r="B46" s="2" t="s">
        <v>24</v>
      </c>
    </row>
    <row r="52" spans="4:4">
      <c r="D52" t="s">
        <v>60</v>
      </c>
    </row>
  </sheetData>
  <mergeCells count="2">
    <mergeCell ref="G9:G10"/>
    <mergeCell ref="H9:H10"/>
  </mergeCells>
  <phoneticPr fontId="12" type="noConversion"/>
  <conditionalFormatting sqref="D7:E13">
    <cfRule type="expression" dxfId="49" priority="1">
      <formula>$D7="Total:"</formula>
    </cfRule>
    <cfRule type="expression" dxfId="48" priority="2">
      <formula>D7&lt;&gt;""</formula>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52A0-7FDD-4674-9634-BC309D579F2D}">
  <sheetPr>
    <tabColor rgb="FFFFFF00"/>
  </sheetPr>
  <dimension ref="A1:Z52"/>
  <sheetViews>
    <sheetView zoomScale="130" zoomScaleNormal="130" workbookViewId="0"/>
  </sheetViews>
  <sheetFormatPr defaultColWidth="8.85546875" defaultRowHeight="15"/>
  <cols>
    <col min="1" max="1" width="3.140625" customWidth="1"/>
    <col min="2" max="2" width="14.85546875" customWidth="1"/>
    <col min="3" max="3" width="1.85546875" customWidth="1"/>
    <col min="4" max="5" width="15.28515625" customWidth="1"/>
    <col min="6" max="6" width="3.85546875" customWidth="1"/>
    <col min="7" max="7" width="10.85546875" bestFit="1" customWidth="1"/>
    <col min="8" max="8" width="11.140625" customWidth="1"/>
    <col min="10" max="10" width="2" customWidth="1"/>
    <col min="11" max="11" width="42" customWidth="1"/>
    <col min="12" max="12" width="13.7109375" customWidth="1"/>
    <col min="20" max="21" width="14.42578125" bestFit="1" customWidth="1"/>
  </cols>
  <sheetData>
    <row r="1" spans="1:21" ht="4.5" customHeight="1"/>
    <row r="2" spans="1:21">
      <c r="A2" s="3" t="s">
        <v>78</v>
      </c>
      <c r="B2" s="3" t="s">
        <v>139</v>
      </c>
    </row>
    <row r="3" spans="1:21" ht="4.5" customHeight="1">
      <c r="T3" s="4" t="s">
        <v>19</v>
      </c>
      <c r="U3" s="4" t="s">
        <v>19</v>
      </c>
    </row>
    <row r="4" spans="1:21">
      <c r="A4" s="3" t="s">
        <v>77</v>
      </c>
      <c r="B4" s="10" t="s">
        <v>20</v>
      </c>
      <c r="D4" s="11" t="s">
        <v>21</v>
      </c>
      <c r="E4" s="12"/>
      <c r="J4" s="3"/>
      <c r="T4" s="2">
        <v>2</v>
      </c>
      <c r="U4" s="2" t="str" cm="1">
        <f t="array" ref="U4">INDEX({"Bad";"Blah";"Normal";"Great";"Awesome"},T4)</f>
        <v>Blah</v>
      </c>
    </row>
    <row r="5" spans="1:21" ht="4.5" customHeight="1"/>
    <row r="6" spans="1:21" ht="15" customHeight="1">
      <c r="B6" s="5" t="s">
        <v>80</v>
      </c>
      <c r="D6" s="5" t="str" cm="1">
        <f t="array" ref="D6:E12">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_xlfn.SWITCH(_xlpm.SeqRowNums,
        1,_xlpm.ReportHeaders,
        _xlpm.NumRowsInReport,_xlpm.ReportTotalRow,
        INDEX(_xlpm.ReportMid,_xlpm.SeqRowNums-1,{1,2})))</f>
        <v>Rank Soft Drink by Category</v>
      </c>
      <c r="E6" s="5" t="str">
        <v>Count</v>
      </c>
      <c r="G6" s="70" t="s">
        <v>145</v>
      </c>
      <c r="H6" s="71"/>
      <c r="I6" s="71"/>
      <c r="J6" s="71"/>
      <c r="K6" s="72"/>
    </row>
    <row r="7" spans="1:21" ht="3.75" customHeight="1">
      <c r="B7" s="2" t="s">
        <v>24</v>
      </c>
      <c r="D7" t="str">
        <v>Superior</v>
      </c>
      <c r="E7">
        <v>11</v>
      </c>
      <c r="G7" s="62"/>
      <c r="H7" s="59"/>
      <c r="I7" s="59"/>
      <c r="J7" s="59"/>
      <c r="K7" s="63"/>
    </row>
    <row r="8" spans="1:21">
      <c r="B8" s="2" t="s">
        <v>24</v>
      </c>
      <c r="D8" t="str">
        <v>Great</v>
      </c>
      <c r="E8">
        <v>10</v>
      </c>
      <c r="G8" s="62"/>
      <c r="H8" s="64" t="s">
        <v>146</v>
      </c>
      <c r="I8" s="59"/>
      <c r="J8" s="59"/>
      <c r="K8" s="63"/>
    </row>
    <row r="9" spans="1:21" ht="3.75" customHeight="1">
      <c r="B9" s="2" t="s">
        <v>25</v>
      </c>
      <c r="D9" t="str">
        <v>Good</v>
      </c>
      <c r="E9">
        <v>8</v>
      </c>
      <c r="G9" s="62"/>
      <c r="H9" s="60"/>
      <c r="I9" s="60"/>
      <c r="J9" s="59"/>
      <c r="K9" s="63"/>
    </row>
    <row r="10" spans="1:21">
      <c r="B10" s="2" t="s">
        <v>26</v>
      </c>
      <c r="D10" t="str">
        <v>Okay</v>
      </c>
      <c r="E10">
        <v>7</v>
      </c>
      <c r="G10" s="67"/>
      <c r="H10" s="2" t="str" cm="1">
        <f t="array" ref="H10:I16">INDEX({"Superior",11;"Great",10;"Good",8;"Okay",7;"Poor",4},{0;1;2;3;4;5;6},{1,2})</f>
        <v>Superior</v>
      </c>
      <c r="I10" s="2">
        <v>11</v>
      </c>
      <c r="J10" s="58"/>
      <c r="K10" s="65" t="s">
        <v>82</v>
      </c>
    </row>
    <row r="11" spans="1:21">
      <c r="B11" s="2" t="s">
        <v>27</v>
      </c>
      <c r="D11" t="str">
        <v>Poor</v>
      </c>
      <c r="E11">
        <v>4</v>
      </c>
      <c r="G11" s="138" t="s">
        <v>147</v>
      </c>
      <c r="H11" s="61" t="str">
        <v>Superior</v>
      </c>
      <c r="I11" s="61">
        <v>11</v>
      </c>
      <c r="J11" s="58"/>
      <c r="K11" s="65" t="s">
        <v>148</v>
      </c>
    </row>
    <row r="12" spans="1:21">
      <c r="B12" s="2" t="s">
        <v>26</v>
      </c>
      <c r="D12" t="str">
        <v>Total:</v>
      </c>
      <c r="E12">
        <v>40</v>
      </c>
      <c r="G12" s="139"/>
      <c r="H12" s="61" t="str">
        <v>Great</v>
      </c>
      <c r="I12" s="61">
        <v>10</v>
      </c>
      <c r="J12" s="58"/>
      <c r="K12" s="63"/>
    </row>
    <row r="13" spans="1:21">
      <c r="B13" s="2" t="s">
        <v>24</v>
      </c>
      <c r="G13" s="139"/>
      <c r="H13" s="61" t="str">
        <v>Good</v>
      </c>
      <c r="I13" s="61">
        <v>8</v>
      </c>
      <c r="J13" s="58"/>
      <c r="K13" s="63"/>
    </row>
    <row r="14" spans="1:21">
      <c r="B14" s="2" t="s">
        <v>26</v>
      </c>
      <c r="D14" t="str" cm="1">
        <f t="array" ref="D14:E20">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_xlfn.SWITCH(_xlpm.SeqRowNums,
        1,_xlpm.ReportHeaders,
        _xlpm.NumRowsInReport,_xlpm.ReportTotalRow,
        INDEX(_xlpm.ReportMid,_xlpm.SeqRowNums-1,{1,2})))</f>
        <v>Rank Soft Drink by Category</v>
      </c>
      <c r="E14" t="str">
        <v>Count</v>
      </c>
      <c r="G14" s="139"/>
      <c r="H14" s="61" t="str">
        <v>Okay</v>
      </c>
      <c r="I14" s="61">
        <v>7</v>
      </c>
      <c r="J14" s="58"/>
      <c r="K14" s="63"/>
    </row>
    <row r="15" spans="1:21">
      <c r="B15" s="2" t="s">
        <v>26</v>
      </c>
      <c r="D15" t="str">
        <v>Superior</v>
      </c>
      <c r="E15">
        <v>11</v>
      </c>
      <c r="G15" s="139"/>
      <c r="H15" s="61" t="str">
        <v>Poor</v>
      </c>
      <c r="I15" s="61">
        <v>4</v>
      </c>
      <c r="J15" s="58"/>
      <c r="K15" s="63"/>
    </row>
    <row r="16" spans="1:21">
      <c r="B16" s="2" t="s">
        <v>27</v>
      </c>
      <c r="D16" t="str">
        <v>Great</v>
      </c>
      <c r="E16">
        <v>10</v>
      </c>
      <c r="G16" s="68"/>
      <c r="H16" s="2" t="e">
        <v>#REF!</v>
      </c>
      <c r="I16" s="2" t="e">
        <v>#REF!</v>
      </c>
      <c r="J16" s="69"/>
      <c r="K16" s="66" t="s">
        <v>81</v>
      </c>
    </row>
    <row r="17" spans="2:26">
      <c r="B17" s="2" t="s">
        <v>25</v>
      </c>
      <c r="D17" t="str">
        <v>Good</v>
      </c>
      <c r="E17">
        <v>8</v>
      </c>
    </row>
    <row r="18" spans="2:26">
      <c r="B18" s="2" t="s">
        <v>27</v>
      </c>
      <c r="D18" t="str">
        <v>Okay</v>
      </c>
      <c r="E18">
        <v>7</v>
      </c>
    </row>
    <row r="19" spans="2:26">
      <c r="B19" s="2" t="s">
        <v>30</v>
      </c>
      <c r="D19" t="str">
        <v>Poor</v>
      </c>
      <c r="E19">
        <v>4</v>
      </c>
    </row>
    <row r="20" spans="2:26">
      <c r="B20" s="2" t="s">
        <v>30</v>
      </c>
      <c r="D20" t="str">
        <v>Total:</v>
      </c>
      <c r="E20">
        <v>40</v>
      </c>
    </row>
    <row r="21" spans="2:26">
      <c r="B21" s="2" t="s">
        <v>24</v>
      </c>
    </row>
    <row r="22" spans="2:26">
      <c r="B22" s="2" t="s">
        <v>27</v>
      </c>
    </row>
    <row r="23" spans="2:26">
      <c r="B23" s="2" t="s">
        <v>27</v>
      </c>
    </row>
    <row r="24" spans="2:26">
      <c r="B24" s="2" t="s">
        <v>30</v>
      </c>
    </row>
    <row r="25" spans="2:26" ht="15" customHeight="1">
      <c r="B25" s="2" t="s">
        <v>27</v>
      </c>
      <c r="Z25" t="s">
        <v>31</v>
      </c>
    </row>
    <row r="26" spans="2:26">
      <c r="B26" s="2" t="s">
        <v>27</v>
      </c>
      <c r="Z26" t="s">
        <v>32</v>
      </c>
    </row>
    <row r="27" spans="2:26">
      <c r="B27" s="2" t="s">
        <v>26</v>
      </c>
    </row>
    <row r="28" spans="2:26">
      <c r="B28" s="2" t="s">
        <v>24</v>
      </c>
      <c r="O28" s="27"/>
    </row>
    <row r="29" spans="2:26">
      <c r="B29" s="2" t="s">
        <v>24</v>
      </c>
      <c r="O29" s="27"/>
    </row>
    <row r="30" spans="2:26">
      <c r="B30" s="2" t="s">
        <v>30</v>
      </c>
      <c r="O30" s="27"/>
    </row>
    <row r="31" spans="2:26">
      <c r="B31" s="2" t="s">
        <v>25</v>
      </c>
      <c r="O31" s="27"/>
    </row>
    <row r="32" spans="2:26">
      <c r="B32" s="2" t="s">
        <v>24</v>
      </c>
      <c r="O32" s="27"/>
    </row>
    <row r="33" spans="2:15">
      <c r="B33" s="2" t="s">
        <v>30</v>
      </c>
      <c r="O33" s="27"/>
    </row>
    <row r="34" spans="2:15">
      <c r="B34" s="2" t="s">
        <v>26</v>
      </c>
      <c r="O34" s="27"/>
    </row>
    <row r="35" spans="2:15">
      <c r="B35" s="2" t="s">
        <v>30</v>
      </c>
      <c r="O35" s="27"/>
    </row>
    <row r="36" spans="2:15">
      <c r="B36" s="2" t="s">
        <v>27</v>
      </c>
      <c r="O36" s="27"/>
    </row>
    <row r="37" spans="2:15">
      <c r="B37" s="2" t="s">
        <v>26</v>
      </c>
    </row>
    <row r="38" spans="2:15">
      <c r="B38" s="2" t="s">
        <v>24</v>
      </c>
    </row>
    <row r="39" spans="2:15">
      <c r="B39" s="2" t="s">
        <v>25</v>
      </c>
    </row>
    <row r="40" spans="2:15">
      <c r="B40" s="2" t="s">
        <v>27</v>
      </c>
    </row>
    <row r="41" spans="2:15">
      <c r="B41" s="2" t="s">
        <v>26</v>
      </c>
    </row>
    <row r="42" spans="2:15">
      <c r="B42" s="2" t="s">
        <v>30</v>
      </c>
    </row>
    <row r="43" spans="2:15">
      <c r="B43" s="2" t="s">
        <v>27</v>
      </c>
    </row>
    <row r="44" spans="2:15">
      <c r="B44" s="2" t="s">
        <v>24</v>
      </c>
    </row>
    <row r="45" spans="2:15">
      <c r="B45" s="2" t="s">
        <v>24</v>
      </c>
    </row>
    <row r="46" spans="2:15">
      <c r="B46" s="2" t="s">
        <v>24</v>
      </c>
    </row>
    <row r="52" spans="4:4">
      <c r="D52" t="s">
        <v>60</v>
      </c>
    </row>
  </sheetData>
  <mergeCells count="1">
    <mergeCell ref="G11:G15"/>
  </mergeCells>
  <conditionalFormatting sqref="D7:E13">
    <cfRule type="expression" dxfId="47" priority="1">
      <formula>$D7="Total:"</formula>
    </cfRule>
    <cfRule type="expression" dxfId="46" priority="2">
      <formula>D7&lt;&gt;""</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615EA-037D-4D0F-9F0D-DE8373758313}">
  <sheetPr>
    <tabColor rgb="FFFFFF00"/>
  </sheetPr>
  <dimension ref="A1:Z52"/>
  <sheetViews>
    <sheetView zoomScale="130" zoomScaleNormal="130" workbookViewId="0"/>
  </sheetViews>
  <sheetFormatPr defaultColWidth="8.85546875" defaultRowHeight="15"/>
  <cols>
    <col min="1" max="1" width="3.140625" customWidth="1"/>
    <col min="2" max="2" width="14.85546875" customWidth="1"/>
    <col min="3" max="3" width="1.85546875" customWidth="1"/>
    <col min="4" max="5" width="15.28515625" customWidth="1"/>
    <col min="6" max="6" width="3.85546875" customWidth="1"/>
    <col min="7" max="7" width="10.85546875" bestFit="1" customWidth="1"/>
    <col min="8" max="8" width="11.140625" customWidth="1"/>
    <col min="10" max="10" width="2" customWidth="1"/>
    <col min="11" max="11" width="42" customWidth="1"/>
    <col min="12" max="12" width="13.7109375" customWidth="1"/>
    <col min="20" max="21" width="14.42578125" bestFit="1" customWidth="1"/>
  </cols>
  <sheetData>
    <row r="1" spans="1:21" ht="4.5" customHeight="1"/>
    <row r="2" spans="1:21">
      <c r="A2" s="3" t="s">
        <v>78</v>
      </c>
      <c r="B2" s="3" t="s">
        <v>139</v>
      </c>
    </row>
    <row r="3" spans="1:21" ht="4.5" customHeight="1">
      <c r="T3" s="4" t="s">
        <v>19</v>
      </c>
      <c r="U3" s="4" t="s">
        <v>19</v>
      </c>
    </row>
    <row r="4" spans="1:21">
      <c r="A4" s="3" t="s">
        <v>77</v>
      </c>
      <c r="B4" s="10" t="s">
        <v>20</v>
      </c>
      <c r="D4" s="11" t="s">
        <v>21</v>
      </c>
      <c r="E4" s="12"/>
      <c r="T4" s="2">
        <v>2</v>
      </c>
      <c r="U4" s="2" t="str" cm="1">
        <f t="array" ref="U4">INDEX({"Bad";"Blah";"Normal";"Great";"Awesome"},T4)</f>
        <v>Blah</v>
      </c>
    </row>
    <row r="5" spans="1:21" ht="4.5" customHeight="1"/>
    <row r="6" spans="1:21" ht="15" customHeight="1">
      <c r="B6" s="5" t="s">
        <v>80</v>
      </c>
      <c r="D6" s="5" t="str" cm="1">
        <f t="array" ref="D6:E12">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_xlfn.SWITCH(_xlpm.SeqRowNums,
        1,_xlpm.ReportHeaders,
        _xlpm.NumRowsInReport,_xlpm.ReportTotalRow,
        INDEX(_xlpm.ReportMid,_xlpm.SeqRowNums-1,{1,2})))</f>
        <v>Rank Soft Drink by Category</v>
      </c>
      <c r="E6" s="5" t="str">
        <v>Count</v>
      </c>
    </row>
    <row r="7" spans="1:21" ht="3.75" customHeight="1">
      <c r="B7" s="2" t="s">
        <v>24</v>
      </c>
      <c r="D7" t="str">
        <v>Superior</v>
      </c>
      <c r="E7">
        <v>11</v>
      </c>
    </row>
    <row r="8" spans="1:21">
      <c r="B8" s="2" t="s">
        <v>24</v>
      </c>
      <c r="D8" t="str">
        <v>Great</v>
      </c>
      <c r="E8">
        <v>10</v>
      </c>
    </row>
    <row r="9" spans="1:21" ht="3.75" customHeight="1">
      <c r="B9" s="2" t="s">
        <v>25</v>
      </c>
      <c r="D9" t="str">
        <v>Good</v>
      </c>
      <c r="E9">
        <v>8</v>
      </c>
    </row>
    <row r="10" spans="1:21">
      <c r="B10" s="2" t="s">
        <v>26</v>
      </c>
      <c r="D10" t="str">
        <v>Okay</v>
      </c>
      <c r="E10">
        <v>7</v>
      </c>
    </row>
    <row r="11" spans="1:21">
      <c r="B11" s="2" t="s">
        <v>27</v>
      </c>
      <c r="D11" t="str">
        <v>Poor</v>
      </c>
      <c r="E11">
        <v>4</v>
      </c>
    </row>
    <row r="12" spans="1:21">
      <c r="B12" s="2" t="s">
        <v>26</v>
      </c>
      <c r="D12" t="str">
        <v>Total:</v>
      </c>
      <c r="E12">
        <v>40</v>
      </c>
    </row>
    <row r="13" spans="1:21">
      <c r="B13" s="2" t="s">
        <v>24</v>
      </c>
    </row>
    <row r="14" spans="1:21">
      <c r="B14" s="2" t="s">
        <v>26</v>
      </c>
      <c r="D14" t="str" cm="1">
        <f t="array" ref="D14:E20">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_xlfn.SWITCH(_xlpm.SeqRowNums,
        1,_xlpm.ReportHeaders,
        _xlpm.NumRowsInReport,_xlpm.ReportTotalRow,
        INDEX(_xlpm.ReportMid,_xlpm.SeqRowNums-1,{1,2})))</f>
        <v>Rank Soft Drink by Category</v>
      </c>
      <c r="E14" t="str">
        <v>Count</v>
      </c>
    </row>
    <row r="15" spans="1:21">
      <c r="B15" s="2" t="s">
        <v>26</v>
      </c>
      <c r="D15" t="str">
        <v>Superior</v>
      </c>
      <c r="E15">
        <v>11</v>
      </c>
    </row>
    <row r="16" spans="1:21">
      <c r="B16" s="2" t="s">
        <v>27</v>
      </c>
      <c r="D16" t="str">
        <v>Great</v>
      </c>
      <c r="E16">
        <v>10</v>
      </c>
    </row>
    <row r="17" spans="2:26">
      <c r="B17" s="2" t="s">
        <v>25</v>
      </c>
      <c r="D17" t="str">
        <v>Good</v>
      </c>
      <c r="E17">
        <v>8</v>
      </c>
    </row>
    <row r="18" spans="2:26">
      <c r="B18" s="2" t="s">
        <v>27</v>
      </c>
      <c r="D18" t="str">
        <v>Okay</v>
      </c>
      <c r="E18">
        <v>7</v>
      </c>
    </row>
    <row r="19" spans="2:26">
      <c r="B19" s="2" t="s">
        <v>30</v>
      </c>
      <c r="D19" t="str">
        <v>Poor</v>
      </c>
      <c r="E19">
        <v>4</v>
      </c>
    </row>
    <row r="20" spans="2:26">
      <c r="B20" s="2" t="s">
        <v>30</v>
      </c>
      <c r="D20" t="str">
        <v>Total:</v>
      </c>
      <c r="E20">
        <v>40</v>
      </c>
    </row>
    <row r="21" spans="2:26">
      <c r="B21" s="2" t="s">
        <v>24</v>
      </c>
    </row>
    <row r="22" spans="2:26">
      <c r="B22" s="2" t="s">
        <v>27</v>
      </c>
    </row>
    <row r="23" spans="2:26">
      <c r="B23" s="2" t="s">
        <v>27</v>
      </c>
    </row>
    <row r="24" spans="2:26">
      <c r="B24" s="2" t="s">
        <v>30</v>
      </c>
    </row>
    <row r="25" spans="2:26" ht="15" customHeight="1">
      <c r="B25" s="2" t="s">
        <v>27</v>
      </c>
      <c r="Z25" t="s">
        <v>31</v>
      </c>
    </row>
    <row r="26" spans="2:26">
      <c r="B26" s="2" t="s">
        <v>27</v>
      </c>
      <c r="Z26" t="s">
        <v>32</v>
      </c>
    </row>
    <row r="27" spans="2:26">
      <c r="B27" s="2" t="s">
        <v>26</v>
      </c>
    </row>
    <row r="28" spans="2:26">
      <c r="B28" s="2" t="s">
        <v>24</v>
      </c>
      <c r="O28" s="27"/>
    </row>
    <row r="29" spans="2:26">
      <c r="B29" s="2" t="s">
        <v>24</v>
      </c>
      <c r="O29" s="27"/>
    </row>
    <row r="30" spans="2:26">
      <c r="B30" s="2" t="s">
        <v>30</v>
      </c>
      <c r="O30" s="27"/>
    </row>
    <row r="31" spans="2:26">
      <c r="B31" s="2" t="s">
        <v>25</v>
      </c>
      <c r="O31" s="27"/>
    </row>
    <row r="32" spans="2:26">
      <c r="B32" s="2" t="s">
        <v>24</v>
      </c>
      <c r="O32" s="27"/>
    </row>
    <row r="33" spans="2:15">
      <c r="B33" s="2" t="s">
        <v>30</v>
      </c>
      <c r="O33" s="27"/>
    </row>
    <row r="34" spans="2:15">
      <c r="B34" s="2" t="s">
        <v>26</v>
      </c>
      <c r="O34" s="27"/>
    </row>
    <row r="35" spans="2:15">
      <c r="B35" s="2" t="s">
        <v>30</v>
      </c>
      <c r="O35" s="27"/>
    </row>
    <row r="36" spans="2:15">
      <c r="B36" s="2" t="s">
        <v>27</v>
      </c>
      <c r="O36" s="27"/>
    </row>
    <row r="37" spans="2:15">
      <c r="B37" s="2" t="s">
        <v>26</v>
      </c>
    </row>
    <row r="38" spans="2:15">
      <c r="B38" s="2" t="s">
        <v>24</v>
      </c>
    </row>
    <row r="39" spans="2:15">
      <c r="B39" s="2" t="s">
        <v>25</v>
      </c>
    </row>
    <row r="40" spans="2:15">
      <c r="B40" s="2" t="s">
        <v>27</v>
      </c>
    </row>
    <row r="41" spans="2:15">
      <c r="B41" s="2" t="s">
        <v>26</v>
      </c>
    </row>
    <row r="42" spans="2:15">
      <c r="B42" s="2" t="s">
        <v>30</v>
      </c>
    </row>
    <row r="43" spans="2:15">
      <c r="B43" s="2" t="s">
        <v>27</v>
      </c>
    </row>
    <row r="44" spans="2:15">
      <c r="B44" s="2" t="s">
        <v>24</v>
      </c>
    </row>
    <row r="45" spans="2:15">
      <c r="B45" s="2" t="s">
        <v>24</v>
      </c>
    </row>
    <row r="46" spans="2:15">
      <c r="B46" s="2" t="s">
        <v>24</v>
      </c>
    </row>
    <row r="52" spans="4:4">
      <c r="D52" t="s">
        <v>60</v>
      </c>
    </row>
  </sheetData>
  <conditionalFormatting sqref="D7:E13">
    <cfRule type="expression" dxfId="45" priority="1">
      <formula>$D7="Total:"</formula>
    </cfRule>
    <cfRule type="expression" dxfId="44" priority="2">
      <formula>D7&lt;&gt;""</formula>
    </cfRule>
  </conditionalFormatting>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0D787-73B9-4DD8-B5EF-9B5B2ED2677D}">
  <sheetPr>
    <tabColor rgb="FFFFFF00"/>
  </sheetPr>
  <dimension ref="E6:E8"/>
  <sheetViews>
    <sheetView showGridLines="0" zoomScale="145" zoomScaleNormal="145" workbookViewId="0">
      <selection activeCell="E21" sqref="E21"/>
    </sheetView>
  </sheetViews>
  <sheetFormatPr defaultColWidth="8.85546875" defaultRowHeight="15"/>
  <cols>
    <col min="4" max="4" width="7.42578125" customWidth="1"/>
    <col min="5" max="5" width="95.85546875" customWidth="1"/>
  </cols>
  <sheetData>
    <row r="6" spans="5:5" ht="15.75" thickBot="1"/>
    <row r="7" spans="5:5" ht="21.75" thickBot="1">
      <c r="E7" s="24" t="s">
        <v>293</v>
      </c>
    </row>
    <row r="8" spans="5:5">
      <c r="E8" s="23"/>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11821-CBA1-4170-AD4F-9B521D656DBA}">
  <sheetPr>
    <tabColor rgb="FF0000FF"/>
  </sheetPr>
  <dimension ref="A1:J29"/>
  <sheetViews>
    <sheetView zoomScale="130" zoomScaleNormal="130" workbookViewId="0"/>
  </sheetViews>
  <sheetFormatPr defaultColWidth="8.85546875" defaultRowHeight="15"/>
  <cols>
    <col min="1" max="1" width="5.7109375" bestFit="1" customWidth="1"/>
    <col min="2" max="2" width="23.42578125" customWidth="1"/>
    <col min="3" max="3" width="10" customWidth="1"/>
    <col min="4" max="4" width="2.42578125" customWidth="1"/>
    <col min="5" max="5" width="29.42578125" bestFit="1" customWidth="1"/>
    <col min="6" max="6" width="23" bestFit="1" customWidth="1"/>
    <col min="7" max="7" width="12.7109375" customWidth="1"/>
    <col min="8" max="8" width="25.140625" customWidth="1"/>
    <col min="9" max="9" width="16.85546875" bestFit="1" customWidth="1"/>
    <col min="14" max="14" width="2.42578125" customWidth="1"/>
  </cols>
  <sheetData>
    <row r="1" spans="1:10" ht="6" customHeight="1"/>
    <row r="2" spans="1:10">
      <c r="A2" s="3" t="s">
        <v>92</v>
      </c>
      <c r="B2" t="s">
        <v>93</v>
      </c>
    </row>
    <row r="3" spans="1:10" ht="6" customHeight="1">
      <c r="A3" s="3"/>
    </row>
    <row r="4" spans="1:10">
      <c r="B4" t="s">
        <v>88</v>
      </c>
    </row>
    <row r="5" spans="1:10" ht="6" customHeight="1"/>
    <row r="6" spans="1:10">
      <c r="B6" s="8" t="s">
        <v>84</v>
      </c>
      <c r="C6" s="2">
        <v>100</v>
      </c>
      <c r="J6" t="s">
        <v>94</v>
      </c>
    </row>
    <row r="7" spans="1:10">
      <c r="B7" s="8" t="s">
        <v>85</v>
      </c>
      <c r="C7" s="2">
        <v>110</v>
      </c>
    </row>
    <row r="8" spans="1:10">
      <c r="B8" s="36" t="s">
        <v>87</v>
      </c>
      <c r="C8" s="6"/>
      <c r="E8" t="str">
        <f ca="1">_xlfn.IFNA("Cell "&amp;ADDRESS(ROW(C8),COLUMN(C8),4)&amp;": "&amp;_xlfn.FORMULATEXT(C8),"")</f>
        <v/>
      </c>
    </row>
    <row r="10" spans="1:10">
      <c r="B10" t="s">
        <v>89</v>
      </c>
    </row>
    <row r="11" spans="1:10" ht="6" customHeight="1"/>
    <row r="12" spans="1:10">
      <c r="B12" s="36" t="s">
        <v>86</v>
      </c>
      <c r="C12" s="6"/>
      <c r="E12" t="str">
        <f ca="1">_xlfn.IFNA("Cell "&amp;ADDRESS(ROW(C12),COLUMN(C12),4)&amp;": "&amp;_xlfn.FORMULATEXT(C12),"")</f>
        <v/>
      </c>
    </row>
    <row r="13" spans="1:10" ht="83.25" customHeight="1">
      <c r="A13" s="37"/>
      <c r="B13" s="38"/>
      <c r="C13" s="38"/>
      <c r="D13" s="38"/>
      <c r="E13" s="38"/>
      <c r="F13" s="38"/>
      <c r="G13" s="38"/>
      <c r="H13" s="38"/>
      <c r="I13" s="39"/>
    </row>
    <row r="14" spans="1:10">
      <c r="B14" t="s">
        <v>91</v>
      </c>
    </row>
    <row r="27" spans="2:5">
      <c r="B27" t="s">
        <v>90</v>
      </c>
    </row>
    <row r="28" spans="2:5" ht="6" customHeight="1"/>
    <row r="29" spans="2:5">
      <c r="B29" s="36" t="s">
        <v>87</v>
      </c>
      <c r="C29" s="6"/>
      <c r="E29" t="str">
        <f ca="1">_xlfn.IFNA("Cell "&amp;ADDRESS(ROW(C29),COLUMN(C29),4)&amp;": "&amp;_xlfn.FORMULATEXT(C29),"")</f>
        <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95E78-0248-4F9E-A107-F43DBD733592}">
  <sheetPr>
    <tabColor rgb="FFFF0000"/>
  </sheetPr>
  <dimension ref="A1:J29"/>
  <sheetViews>
    <sheetView zoomScale="130" zoomScaleNormal="130" workbookViewId="0"/>
  </sheetViews>
  <sheetFormatPr defaultColWidth="8.85546875" defaultRowHeight="15"/>
  <cols>
    <col min="1" max="1" width="5.7109375" bestFit="1" customWidth="1"/>
    <col min="2" max="2" width="23.42578125" customWidth="1"/>
    <col min="3" max="3" width="10" customWidth="1"/>
    <col min="4" max="4" width="2.42578125" customWidth="1"/>
    <col min="5" max="5" width="29.42578125" bestFit="1" customWidth="1"/>
    <col min="6" max="6" width="23" bestFit="1" customWidth="1"/>
    <col min="7" max="7" width="12.7109375" customWidth="1"/>
    <col min="8" max="8" width="25.140625" customWidth="1"/>
    <col min="9" max="9" width="16.85546875" bestFit="1" customWidth="1"/>
    <col min="14" max="14" width="2.42578125" customWidth="1"/>
  </cols>
  <sheetData>
    <row r="1" spans="1:10" ht="6" customHeight="1"/>
    <row r="2" spans="1:10">
      <c r="A2" s="3" t="s">
        <v>92</v>
      </c>
      <c r="B2" t="s">
        <v>93</v>
      </c>
    </row>
    <row r="3" spans="1:10" ht="6" customHeight="1">
      <c r="A3" s="3"/>
    </row>
    <row r="4" spans="1:10">
      <c r="B4" t="s">
        <v>88</v>
      </c>
    </row>
    <row r="5" spans="1:10" ht="6" customHeight="1"/>
    <row r="6" spans="1:10">
      <c r="B6" s="8" t="s">
        <v>84</v>
      </c>
      <c r="C6" s="2">
        <v>100</v>
      </c>
      <c r="J6" t="s">
        <v>94</v>
      </c>
    </row>
    <row r="7" spans="1:10">
      <c r="B7" s="8" t="s">
        <v>85</v>
      </c>
      <c r="C7" s="2">
        <v>110</v>
      </c>
    </row>
    <row r="8" spans="1:10">
      <c r="B8" s="36" t="s">
        <v>87</v>
      </c>
      <c r="C8" s="6" t="str">
        <f>TEXT(C7/C6-1,"0.00%")</f>
        <v>10.00%</v>
      </c>
      <c r="E8" t="str">
        <f ca="1">_xlfn.IFNA("Cell "&amp;ADDRESS(ROW(C8),COLUMN(C8),4)&amp;": "&amp;_xlfn.FORMULATEXT(C8),"")</f>
        <v>Cell C8: =TEXT(C7/C6-1,"0.00%")</v>
      </c>
    </row>
    <row r="10" spans="1:10">
      <c r="B10" t="s">
        <v>89</v>
      </c>
    </row>
    <row r="11" spans="1:10" ht="6" customHeight="1"/>
    <row r="12" spans="1:10">
      <c r="B12" s="36" t="s">
        <v>86</v>
      </c>
      <c r="C12" s="6" t="str" cm="1">
        <f t="array" ref="C12">_xlfn.LAMBDA(_xlpm.Start,_xlpm.End,TEXT(_xlpm.End/_xlpm.Start-1,"0.00%"))(C6,C7)</f>
        <v>10.00%</v>
      </c>
      <c r="E12" t="str">
        <f ca="1">_xlfn.IFNA("Cell "&amp;ADDRESS(ROW(C12),COLUMN(C12),4)&amp;": "&amp;_xlfn.FORMULATEXT(C12),"")</f>
        <v>Cell C12: =LAMBDA(Start,End,TEXT(End/Start-1,"0.00%"))(C6,C7)</v>
      </c>
    </row>
    <row r="13" spans="1:10" ht="83.25" customHeight="1">
      <c r="A13" s="37"/>
      <c r="B13" s="38"/>
      <c r="C13" s="38"/>
      <c r="D13" s="38"/>
      <c r="E13" s="38"/>
      <c r="F13" s="38"/>
      <c r="G13" s="38"/>
      <c r="H13" s="38"/>
      <c r="I13" s="39"/>
    </row>
    <row r="14" spans="1:10">
      <c r="B14" t="s">
        <v>91</v>
      </c>
    </row>
    <row r="27" spans="2:5">
      <c r="B27" t="s">
        <v>90</v>
      </c>
    </row>
    <row r="28" spans="2:5" ht="6" customHeight="1"/>
    <row r="29" spans="2:5">
      <c r="B29" s="36" t="s">
        <v>87</v>
      </c>
      <c r="C29" s="6" t="str" cm="1">
        <f t="array" ref="C29">PercentChangeAsTextAnswer(C6,C7)</f>
        <v>10.00%</v>
      </c>
      <c r="E29" t="str">
        <f ca="1">_xlfn.IFNA("Cell "&amp;ADDRESS(ROW(C29),COLUMN(C29),4)&amp;": "&amp;_xlfn.FORMULATEXT(C29),"")</f>
        <v>Cell C29: =PercentChangeAsTextAnswer(C6,C7)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3C3F9-A8F8-4EED-9659-A458343641D7}">
  <sheetPr>
    <tabColor rgb="FF0000FF"/>
  </sheetPr>
  <dimension ref="A1:C33"/>
  <sheetViews>
    <sheetView zoomScale="130" zoomScaleNormal="130" workbookViewId="0"/>
  </sheetViews>
  <sheetFormatPr defaultColWidth="8.85546875" defaultRowHeight="15"/>
  <cols>
    <col min="1" max="1" width="3.140625" bestFit="1" customWidth="1"/>
    <col min="2" max="2" width="27.85546875" customWidth="1"/>
    <col min="3" max="3" width="21.7109375" customWidth="1"/>
    <col min="4" max="4" width="53.28515625" customWidth="1"/>
    <col min="12" max="12" width="8.42578125" customWidth="1"/>
  </cols>
  <sheetData>
    <row r="1" spans="1:3" ht="5.25" customHeight="1"/>
    <row r="2" spans="1:3">
      <c r="A2" s="3" t="s">
        <v>78</v>
      </c>
      <c r="B2" t="s">
        <v>95</v>
      </c>
    </row>
    <row r="3" spans="1:3" ht="5.25" customHeight="1"/>
    <row r="4" spans="1:3">
      <c r="A4" s="3" t="s">
        <v>99</v>
      </c>
      <c r="B4" t="s">
        <v>88</v>
      </c>
    </row>
    <row r="5" spans="1:3" ht="5.25" customHeight="1"/>
    <row r="6" spans="1:3">
      <c r="B6" s="8" t="s">
        <v>96</v>
      </c>
      <c r="C6" s="2" t="s">
        <v>97</v>
      </c>
    </row>
    <row r="7" spans="1:3">
      <c r="B7" s="36" t="s">
        <v>98</v>
      </c>
      <c r="C7" s="6"/>
    </row>
    <row r="9" spans="1:3">
      <c r="C9" t="str">
        <f ca="1">_xlfn.IFNA("Cell "&amp;ADDRESS(ROW(C7),COLUMN(C7),4)&amp;": "&amp;_xlfn.FORMULATEXT(C7),"")</f>
        <v/>
      </c>
    </row>
    <row r="11" spans="1:3">
      <c r="B11" t="s">
        <v>89</v>
      </c>
    </row>
    <row r="12" spans="1:3" ht="5.25" customHeight="1"/>
    <row r="13" spans="1:3">
      <c r="B13" s="36" t="s">
        <v>86</v>
      </c>
      <c r="C13" s="6"/>
    </row>
    <row r="15" spans="1:3">
      <c r="C15" t="str">
        <f ca="1">_xlfn.IFNA("Cell "&amp;ADDRESS(ROW(C13),COLUMN(C13),4)&amp;": "&amp;_xlfn.FORMULATEXT(C13),"")</f>
        <v/>
      </c>
    </row>
    <row r="17" spans="2:3">
      <c r="B17" t="s">
        <v>91</v>
      </c>
    </row>
    <row r="29" spans="2:3">
      <c r="B29" t="s">
        <v>90</v>
      </c>
    </row>
    <row r="30" spans="2:3" ht="5.25" customHeight="1"/>
    <row r="31" spans="2:3">
      <c r="B31" s="36" t="s">
        <v>87</v>
      </c>
      <c r="C31" s="6"/>
    </row>
    <row r="33" spans="3:3">
      <c r="C33" t="str">
        <f ca="1">_xlfn.IFNA("Cell "&amp;ADDRESS(ROW(C31),COLUMN(C31),4)&amp;": "&amp;_xlfn.FORMULATEXT(C31),"")</f>
        <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EC8FE-01BF-4110-BC38-BE5B6319F03E}">
  <sheetPr>
    <tabColor rgb="FFFF0000"/>
  </sheetPr>
  <dimension ref="A1:C33"/>
  <sheetViews>
    <sheetView zoomScale="130" zoomScaleNormal="130" workbookViewId="0"/>
  </sheetViews>
  <sheetFormatPr defaultColWidth="8.85546875" defaultRowHeight="15"/>
  <cols>
    <col min="1" max="1" width="3.140625" bestFit="1" customWidth="1"/>
    <col min="2" max="2" width="27.85546875" customWidth="1"/>
    <col min="3" max="3" width="21.7109375" customWidth="1"/>
    <col min="4" max="4" width="53.28515625" customWidth="1"/>
    <col min="12" max="12" width="8.42578125" customWidth="1"/>
  </cols>
  <sheetData>
    <row r="1" spans="1:3" ht="5.25" customHeight="1"/>
    <row r="2" spans="1:3">
      <c r="A2" s="3" t="s">
        <v>78</v>
      </c>
      <c r="B2" t="s">
        <v>95</v>
      </c>
    </row>
    <row r="3" spans="1:3" ht="5.25" customHeight="1"/>
    <row r="4" spans="1:3">
      <c r="A4" s="3" t="s">
        <v>99</v>
      </c>
      <c r="B4" t="s">
        <v>88</v>
      </c>
    </row>
    <row r="5" spans="1:3" ht="5.25" customHeight="1"/>
    <row r="6" spans="1:3">
      <c r="B6" s="8" t="s">
        <v>96</v>
      </c>
      <c r="C6" s="2" t="s">
        <v>97</v>
      </c>
    </row>
    <row r="7" spans="1:3">
      <c r="B7" s="36" t="s">
        <v>98</v>
      </c>
      <c r="C7" s="6">
        <f>_xlfn.LET(
_xlpm.t,C6,
_xlpm.tt,TRIM(_xlpm.t),
LEN(_xlpm.tt)-LEN(SUBSTITUTE(_xlpm.tt," ",""))+1)</f>
        <v>5</v>
      </c>
    </row>
    <row r="9" spans="1:3">
      <c r="C9" t="str">
        <f ca="1">_xlfn.IFNA("Cell "&amp;ADDRESS(ROW(C7),COLUMN(C7),4)&amp;": "&amp;_xlfn.FORMULATEXT(C7),"")</f>
        <v>Cell C7: =LET(
t,C6,
tt,TRIM(t),
LEN(tt)-LEN(SUBSTITUTE(tt," ",""))+1)</v>
      </c>
    </row>
    <row r="11" spans="1:3">
      <c r="B11" t="s">
        <v>89</v>
      </c>
    </row>
    <row r="12" spans="1:3" ht="5.25" customHeight="1"/>
    <row r="13" spans="1:3">
      <c r="B13" s="36" t="s">
        <v>86</v>
      </c>
      <c r="C13" s="6" cm="1">
        <f t="array" ref="C13">_xlfn.LAMBDA(_xlpm.Text,
_xlfn.LET(_xlpm.t,_xlpm.Text, _xlpm.tt,TRIM(_xlpm.t),
LEN(_xlpm.tt)-LEN(SUBSTITUTE(_xlpm.tt," ","")))+1)(C6)</f>
        <v>5</v>
      </c>
    </row>
    <row r="15" spans="1:3">
      <c r="C15" t="str">
        <f ca="1">_xlfn.IFNA("Cell "&amp;ADDRESS(ROW(C13),COLUMN(C13),4)&amp;": "&amp;_xlfn.FORMULATEXT(C13),"")</f>
        <v>Cell C13: =LAMBDA(Text,
LET(t,Text, tt,TRIM(t),
LEN(tt)-LEN(SUBSTITUTE(tt," ","")))+1)(C6)</v>
      </c>
    </row>
    <row r="17" spans="2:3">
      <c r="B17" t="s">
        <v>91</v>
      </c>
    </row>
    <row r="29" spans="2:3">
      <c r="B29" t="s">
        <v>90</v>
      </c>
    </row>
    <row r="30" spans="2:3" ht="5.25" customHeight="1"/>
    <row r="31" spans="2:3">
      <c r="B31" s="36" t="s">
        <v>87</v>
      </c>
      <c r="C31" s="6" cm="1">
        <f t="array" ref="C31">CountWordsAnswer(C6)</f>
        <v>5</v>
      </c>
    </row>
    <row r="33" spans="3:3">
      <c r="C33" t="str">
        <f ca="1">_xlfn.IFNA("Cell "&amp;ADDRESS(ROW(C31),COLUMN(C31),4)&amp;": "&amp;_xlfn.FORMULATEXT(C31),"")</f>
        <v>Cell C31: =CountWordsAnswer(C6)</v>
      </c>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FA392-A40D-40FB-BE72-4FAE222932F6}">
  <sheetPr>
    <tabColor rgb="FF0000FF"/>
  </sheetPr>
  <dimension ref="A1:Z52"/>
  <sheetViews>
    <sheetView showGridLines="0" zoomScale="145" zoomScaleNormal="145" workbookViewId="0"/>
  </sheetViews>
  <sheetFormatPr defaultColWidth="8.85546875" defaultRowHeight="15"/>
  <cols>
    <col min="1" max="1" width="4.140625" bestFit="1" customWidth="1"/>
    <col min="2" max="2" width="14.85546875" customWidth="1"/>
    <col min="3" max="3" width="1.85546875" customWidth="1"/>
    <col min="4" max="5" width="15.28515625" customWidth="1"/>
    <col min="6" max="6" width="3.85546875" customWidth="1"/>
    <col min="7" max="7" width="20.85546875" customWidth="1"/>
    <col min="8" max="8" width="11.140625" customWidth="1"/>
    <col min="20" max="21" width="14.42578125" bestFit="1" customWidth="1"/>
  </cols>
  <sheetData>
    <row r="1" spans="1:21" ht="4.5" customHeight="1"/>
    <row r="2" spans="1:21">
      <c r="A2" s="3" t="s">
        <v>78</v>
      </c>
      <c r="B2" s="3" t="s">
        <v>101</v>
      </c>
    </row>
    <row r="3" spans="1:21" ht="4.5" customHeight="1">
      <c r="T3" s="4" t="s">
        <v>19</v>
      </c>
      <c r="U3" s="4" t="s">
        <v>19</v>
      </c>
    </row>
    <row r="4" spans="1:21">
      <c r="A4" s="3" t="s">
        <v>100</v>
      </c>
      <c r="B4" s="10" t="s">
        <v>20</v>
      </c>
      <c r="D4" s="11" t="s">
        <v>21</v>
      </c>
      <c r="E4" s="12"/>
      <c r="G4" s="3" t="s">
        <v>76</v>
      </c>
      <c r="T4" s="2">
        <v>2</v>
      </c>
      <c r="U4" s="2" t="str" cm="1">
        <f t="array" ref="U4">INDEX({"Bad";"Blah";"Normal";"Great";"Awesome"},T4)</f>
        <v>Blah</v>
      </c>
    </row>
    <row r="5" spans="1:21" ht="4.5" customHeight="1"/>
    <row r="6" spans="1:21" ht="30">
      <c r="B6" s="5" t="s">
        <v>80</v>
      </c>
      <c r="D6" s="5" t="str" cm="1">
        <f t="array" ref="D6:E12">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_xlfn.SWITCH(_xlpm.SeqRowNums,
        1,_xlpm.ReportHeaders,
        _xlpm.NumRowsInReport,_xlpm.ReportTotalRow,
        INDEX(_xlpm.ReportMid,_xlpm.SeqRowNums-1,{1,2})))</f>
        <v>Rank Soft Drink by Category</v>
      </c>
      <c r="E6" s="5" t="str">
        <v>Count</v>
      </c>
      <c r="G6" t="str" cm="1">
        <f t="array" ref="G6:H12">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_xlfn.SWITCH(_xlpm.SeqRowNums,
        1,_xlpm.ReportHeaders,
        _xlpm.NumRowsInReport,_xlpm.ReportTotalRow,
        INDEX(_xlpm.ReportMid,_xlpm.SeqRowNums-1,{1,2})))</f>
        <v>Rank Soft Drink by Category</v>
      </c>
      <c r="H6" t="str">
        <v>Count</v>
      </c>
    </row>
    <row r="7" spans="1:21">
      <c r="B7" s="2" t="s">
        <v>24</v>
      </c>
      <c r="D7" t="str">
        <v>Superior</v>
      </c>
      <c r="E7">
        <v>11</v>
      </c>
      <c r="G7" t="str">
        <v>Superior</v>
      </c>
      <c r="H7">
        <v>11</v>
      </c>
    </row>
    <row r="8" spans="1:21">
      <c r="B8" s="2" t="s">
        <v>24</v>
      </c>
      <c r="D8" t="str">
        <v>Great</v>
      </c>
      <c r="E8">
        <v>10</v>
      </c>
      <c r="G8" t="str">
        <v>Great</v>
      </c>
      <c r="H8">
        <v>10</v>
      </c>
    </row>
    <row r="9" spans="1:21">
      <c r="B9" s="2" t="s">
        <v>25</v>
      </c>
      <c r="D9" t="str">
        <v>Good</v>
      </c>
      <c r="E9">
        <v>8</v>
      </c>
      <c r="G9" t="str">
        <v>Good</v>
      </c>
      <c r="H9">
        <v>8</v>
      </c>
    </row>
    <row r="10" spans="1:21">
      <c r="B10" s="2" t="s">
        <v>26</v>
      </c>
      <c r="D10" t="str">
        <v>Okay</v>
      </c>
      <c r="E10">
        <v>7</v>
      </c>
      <c r="G10" t="str">
        <v>Okay</v>
      </c>
      <c r="H10">
        <v>7</v>
      </c>
    </row>
    <row r="11" spans="1:21">
      <c r="B11" s="2" t="s">
        <v>27</v>
      </c>
      <c r="D11" t="str">
        <v>Poor</v>
      </c>
      <c r="E11">
        <v>4</v>
      </c>
      <c r="G11" t="str">
        <v>Poor</v>
      </c>
      <c r="H11">
        <v>4</v>
      </c>
    </row>
    <row r="12" spans="1:21">
      <c r="B12" s="2" t="s">
        <v>26</v>
      </c>
      <c r="D12" t="str">
        <v>Total:</v>
      </c>
      <c r="E12">
        <v>40</v>
      </c>
      <c r="G12" t="str">
        <v>Total:</v>
      </c>
      <c r="H12">
        <v>40</v>
      </c>
    </row>
    <row r="13" spans="1:21">
      <c r="B13" s="2" t="s">
        <v>24</v>
      </c>
    </row>
    <row r="14" spans="1:21">
      <c r="B14" s="2" t="s">
        <v>26</v>
      </c>
    </row>
    <row r="15" spans="1:21">
      <c r="B15" s="2" t="s">
        <v>26</v>
      </c>
    </row>
    <row r="16" spans="1:21">
      <c r="B16" s="2" t="s">
        <v>27</v>
      </c>
    </row>
    <row r="17" spans="2:26">
      <c r="B17" s="2" t="s">
        <v>25</v>
      </c>
    </row>
    <row r="18" spans="2:26">
      <c r="B18" s="2" t="s">
        <v>27</v>
      </c>
    </row>
    <row r="19" spans="2:26">
      <c r="B19" s="2" t="s">
        <v>30</v>
      </c>
    </row>
    <row r="20" spans="2:26">
      <c r="B20" s="2" t="s">
        <v>30</v>
      </c>
    </row>
    <row r="21" spans="2:26">
      <c r="B21" s="2" t="s">
        <v>24</v>
      </c>
    </row>
    <row r="22" spans="2:26">
      <c r="B22" s="2" t="s">
        <v>27</v>
      </c>
    </row>
    <row r="23" spans="2:26">
      <c r="B23" s="2" t="s">
        <v>27</v>
      </c>
    </row>
    <row r="24" spans="2:26">
      <c r="B24" s="2" t="s">
        <v>30</v>
      </c>
    </row>
    <row r="25" spans="2:26" ht="15" customHeight="1">
      <c r="B25" s="2" t="s">
        <v>27</v>
      </c>
      <c r="Z25" t="s">
        <v>31</v>
      </c>
    </row>
    <row r="26" spans="2:26">
      <c r="B26" s="2" t="s">
        <v>27</v>
      </c>
      <c r="Z26" t="s">
        <v>32</v>
      </c>
    </row>
    <row r="27" spans="2:26">
      <c r="B27" s="2" t="s">
        <v>26</v>
      </c>
    </row>
    <row r="28" spans="2:26">
      <c r="B28" s="2" t="s">
        <v>24</v>
      </c>
      <c r="O28" s="27"/>
    </row>
    <row r="29" spans="2:26">
      <c r="B29" s="2" t="s">
        <v>24</v>
      </c>
      <c r="O29" s="27"/>
    </row>
    <row r="30" spans="2:26">
      <c r="B30" s="2" t="s">
        <v>30</v>
      </c>
      <c r="O30" s="27"/>
    </row>
    <row r="31" spans="2:26">
      <c r="B31" s="2" t="s">
        <v>25</v>
      </c>
      <c r="O31" s="27"/>
    </row>
    <row r="32" spans="2:26">
      <c r="B32" s="2" t="s">
        <v>24</v>
      </c>
      <c r="O32" s="27"/>
    </row>
    <row r="33" spans="2:15">
      <c r="B33" s="2" t="s">
        <v>30</v>
      </c>
      <c r="O33" s="27"/>
    </row>
    <row r="34" spans="2:15">
      <c r="B34" s="2" t="s">
        <v>26</v>
      </c>
      <c r="O34" s="27"/>
    </row>
    <row r="35" spans="2:15">
      <c r="B35" s="2" t="s">
        <v>30</v>
      </c>
      <c r="O35" s="27"/>
    </row>
    <row r="36" spans="2:15">
      <c r="B36" s="2" t="s">
        <v>27</v>
      </c>
      <c r="O36" s="27"/>
    </row>
    <row r="37" spans="2:15">
      <c r="B37" s="2" t="s">
        <v>26</v>
      </c>
    </row>
    <row r="38" spans="2:15">
      <c r="B38" s="2" t="s">
        <v>24</v>
      </c>
    </row>
    <row r="39" spans="2:15">
      <c r="B39" s="2" t="s">
        <v>25</v>
      </c>
    </row>
    <row r="40" spans="2:15">
      <c r="B40" s="2" t="s">
        <v>27</v>
      </c>
    </row>
    <row r="41" spans="2:15">
      <c r="B41" s="2" t="s">
        <v>26</v>
      </c>
    </row>
    <row r="42" spans="2:15">
      <c r="B42" s="2" t="s">
        <v>30</v>
      </c>
    </row>
    <row r="43" spans="2:15">
      <c r="B43" s="2" t="s">
        <v>27</v>
      </c>
    </row>
    <row r="44" spans="2:15">
      <c r="B44" s="2" t="s">
        <v>24</v>
      </c>
    </row>
    <row r="45" spans="2:15">
      <c r="B45" s="2" t="s">
        <v>24</v>
      </c>
    </row>
    <row r="46" spans="2:15">
      <c r="B46" s="2" t="s">
        <v>24</v>
      </c>
    </row>
    <row r="52" spans="4:4">
      <c r="D52" t="s">
        <v>60</v>
      </c>
    </row>
  </sheetData>
  <conditionalFormatting sqref="D13:E13">
    <cfRule type="expression" dxfId="43" priority="3">
      <formula>$D13="Total"</formula>
    </cfRule>
    <cfRule type="expression" dxfId="42" priority="4">
      <formula>D13&lt;&gt;""</formula>
    </cfRule>
  </conditionalFormatting>
  <conditionalFormatting sqref="D7:E12">
    <cfRule type="expression" dxfId="41" priority="1">
      <formula>$D7="Total:"</formula>
    </cfRule>
    <cfRule type="expression" dxfId="40" priority="2">
      <formula>D7&lt;&gt;""</formula>
    </cfRule>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BF19A-D178-47E3-951B-3D0B90472EBA}">
  <sheetPr>
    <tabColor rgb="FFFF0000"/>
  </sheetPr>
  <dimension ref="A1:Z52"/>
  <sheetViews>
    <sheetView showGridLines="0" zoomScale="145" zoomScaleNormal="145" workbookViewId="0"/>
  </sheetViews>
  <sheetFormatPr defaultColWidth="8.85546875" defaultRowHeight="15"/>
  <cols>
    <col min="1" max="1" width="4.140625" bestFit="1" customWidth="1"/>
    <col min="2" max="2" width="14.85546875" customWidth="1"/>
    <col min="3" max="3" width="1.85546875" customWidth="1"/>
    <col min="4" max="5" width="15.28515625" customWidth="1"/>
    <col min="6" max="6" width="3.85546875" customWidth="1"/>
    <col min="7" max="7" width="20.85546875" customWidth="1"/>
    <col min="8" max="8" width="11.140625" customWidth="1"/>
    <col min="20" max="21" width="14.42578125" bestFit="1" customWidth="1"/>
  </cols>
  <sheetData>
    <row r="1" spans="1:21" ht="4.5" customHeight="1"/>
    <row r="2" spans="1:21">
      <c r="A2" s="3" t="s">
        <v>78</v>
      </c>
      <c r="B2" s="3" t="s">
        <v>101</v>
      </c>
    </row>
    <row r="3" spans="1:21" ht="4.5" customHeight="1">
      <c r="T3" s="4" t="s">
        <v>19</v>
      </c>
      <c r="U3" s="4" t="s">
        <v>19</v>
      </c>
    </row>
    <row r="4" spans="1:21">
      <c r="A4" s="3" t="s">
        <v>100</v>
      </c>
      <c r="B4" s="10" t="s">
        <v>20</v>
      </c>
      <c r="D4" s="11" t="s">
        <v>21</v>
      </c>
      <c r="E4" s="12"/>
      <c r="G4" s="3" t="s">
        <v>76</v>
      </c>
      <c r="T4" s="2">
        <v>2</v>
      </c>
      <c r="U4" s="2" t="str" cm="1">
        <f t="array" ref="U4">INDEX({"Bad";"Blah";"Normal";"Great";"Awesome"},T4)</f>
        <v>Blah</v>
      </c>
    </row>
    <row r="5" spans="1:21" ht="4.5" customHeight="1"/>
    <row r="6" spans="1:21" ht="52.5" customHeight="1">
      <c r="B6" s="5" t="s">
        <v>80</v>
      </c>
      <c r="D6" s="5" t="str" cm="1">
        <f t="array" ref="D6:E12">_xlfn.LET(
_xlpm.Data,B7:B46,
_xlpm.UniqueList,_xlfn.UNIQUE(_xlpm.Data),
_xlpm.Counts,COUNTIFS(_xlpm.Data,_xlpm.UniqueList),
_xlpm.ReportHeaders,CHOOSE({1,2},B6,"Count"),
_xlpm.ReportMid,_xlfn._xlws.SORT(CHOOSE({1,2},_xlpm.UniqueList,_xlpm.Counts),2,-1),
_xlpm.ReportTotalRow,CHOOSE({1,2},"Total:",COUNTA(_xlpm.Data)),
_xlpm.NumRowsInReport,COUNTA(_xlpm.UniqueList)+2,
_xlpm.SeqRowNums,_xlfn.SEQUENCE(_xlpm.NumRowsInReport),
_xlfn.SWITCH(_xlpm.SeqRowNums,
        1,_xlpm.ReportHeaders,
        _xlpm.NumRowsInReport,_xlpm.ReportTotalRow,
        INDEX(_xlpm.ReportMid,_xlpm.SeqRowNums-1,{1,2})))</f>
        <v>Rank Soft Drink by Category</v>
      </c>
      <c r="E6" s="5" t="str">
        <v>Count</v>
      </c>
      <c r="G6" t="str" cm="1">
        <f t="array" ref="G6:H12">_xlfn.LAMBDA(_xlpm.Column,_xlpm.ColumnHeader,
_xlfn.LET(
_xlpm.Data,_xlpm.Column,
_xlpm.UniqueList,_xlfn.UNIQUE(_xlpm.Data),
_xlpm.Counts,COUNTIFS(_xlpm.Data,_xlpm.UniqueList),
_xlpm.ReportHeaders,CHOOSE({1,2},_xlpm.ColumnHeader,"Count"),
_xlpm.ReportMid,_xlfn._xlws.SORT(CHOOSE({1,2},_xlpm.UniqueList,_xlpm.Counts),2,-1),
_xlpm.ReportTotalRow,CHOOSE({1,2},"Total:",COUNTA(_xlpm.Data)),
_xlpm.NumRowsInReport,COUNTA(_xlpm.UniqueList)+2,
_xlpm.SeqRowNums,_xlfn.SEQUENCE(_xlpm.NumRowsInReport),
_xlfn.SWITCH(_xlpm.SeqRowNums,1,_xlpm.ReportHeaders,
_xlpm.NumRowsInReport,_xlpm.ReportTotalRow,INDEX(_xlpm.ReportMid,_xlpm.SeqRowNums-1,{1,2}))))(B7:B46,B6)</f>
        <v>Rank Soft Drink by Category</v>
      </c>
      <c r="H6" t="str">
        <v>Count</v>
      </c>
    </row>
    <row r="7" spans="1:21">
      <c r="B7" s="2" t="s">
        <v>24</v>
      </c>
      <c r="D7" t="str">
        <v>Superior</v>
      </c>
      <c r="E7">
        <v>11</v>
      </c>
      <c r="G7" t="str">
        <v>Superior</v>
      </c>
      <c r="H7">
        <v>11</v>
      </c>
    </row>
    <row r="8" spans="1:21">
      <c r="B8" s="2" t="s">
        <v>24</v>
      </c>
      <c r="D8" t="str">
        <v>Great</v>
      </c>
      <c r="E8">
        <v>10</v>
      </c>
      <c r="G8" t="str">
        <v>Great</v>
      </c>
      <c r="H8">
        <v>10</v>
      </c>
    </row>
    <row r="9" spans="1:21">
      <c r="B9" s="2" t="s">
        <v>25</v>
      </c>
      <c r="D9" t="str">
        <v>Good</v>
      </c>
      <c r="E9">
        <v>8</v>
      </c>
      <c r="G9" t="str">
        <v>Good</v>
      </c>
      <c r="H9">
        <v>8</v>
      </c>
    </row>
    <row r="10" spans="1:21">
      <c r="B10" s="2" t="s">
        <v>26</v>
      </c>
      <c r="D10" t="str">
        <v>Okay</v>
      </c>
      <c r="E10">
        <v>7</v>
      </c>
      <c r="G10" t="str">
        <v>Okay</v>
      </c>
      <c r="H10">
        <v>7</v>
      </c>
    </row>
    <row r="11" spans="1:21">
      <c r="B11" s="2" t="s">
        <v>27</v>
      </c>
      <c r="D11" t="str">
        <v>Poor</v>
      </c>
      <c r="E11">
        <v>4</v>
      </c>
      <c r="G11" t="str">
        <v>Poor</v>
      </c>
      <c r="H11">
        <v>4</v>
      </c>
    </row>
    <row r="12" spans="1:21">
      <c r="B12" s="2" t="s">
        <v>26</v>
      </c>
      <c r="D12" t="str">
        <v>Total:</v>
      </c>
      <c r="E12">
        <v>40</v>
      </c>
      <c r="G12" t="str">
        <v>Total:</v>
      </c>
      <c r="H12">
        <v>40</v>
      </c>
    </row>
    <row r="13" spans="1:21">
      <c r="B13" s="2" t="s">
        <v>24</v>
      </c>
    </row>
    <row r="14" spans="1:21">
      <c r="B14" s="2" t="s">
        <v>26</v>
      </c>
    </row>
    <row r="15" spans="1:21">
      <c r="B15" s="2" t="s">
        <v>26</v>
      </c>
    </row>
    <row r="16" spans="1:21">
      <c r="B16" s="2" t="s">
        <v>27</v>
      </c>
      <c r="D16" t="s">
        <v>132</v>
      </c>
      <c r="G16" s="52" t="s">
        <v>133</v>
      </c>
      <c r="I16" s="3" t="s">
        <v>135</v>
      </c>
      <c r="L16" s="3" t="s">
        <v>136</v>
      </c>
    </row>
    <row r="17" spans="2:26">
      <c r="B17" s="2" t="s">
        <v>25</v>
      </c>
      <c r="D17" s="3" t="s">
        <v>134</v>
      </c>
    </row>
    <row r="18" spans="2:26">
      <c r="B18" s="2" t="s">
        <v>27</v>
      </c>
    </row>
    <row r="19" spans="2:26">
      <c r="B19" s="2" t="s">
        <v>30</v>
      </c>
    </row>
    <row r="20" spans="2:26">
      <c r="B20" s="2" t="s">
        <v>30</v>
      </c>
    </row>
    <row r="21" spans="2:26">
      <c r="B21" s="2" t="s">
        <v>24</v>
      </c>
    </row>
    <row r="22" spans="2:26">
      <c r="B22" s="2" t="s">
        <v>27</v>
      </c>
    </row>
    <row r="23" spans="2:26">
      <c r="B23" s="2" t="s">
        <v>27</v>
      </c>
    </row>
    <row r="24" spans="2:26">
      <c r="B24" s="2" t="s">
        <v>30</v>
      </c>
    </row>
    <row r="25" spans="2:26" ht="15" customHeight="1">
      <c r="B25" s="2" t="s">
        <v>27</v>
      </c>
      <c r="Z25" t="s">
        <v>31</v>
      </c>
    </row>
    <row r="26" spans="2:26">
      <c r="B26" s="2" t="s">
        <v>27</v>
      </c>
      <c r="Z26" t="s">
        <v>32</v>
      </c>
    </row>
    <row r="27" spans="2:26">
      <c r="B27" s="2" t="s">
        <v>26</v>
      </c>
    </row>
    <row r="28" spans="2:26">
      <c r="B28" s="2" t="s">
        <v>24</v>
      </c>
      <c r="O28" s="27"/>
    </row>
    <row r="29" spans="2:26">
      <c r="B29" s="2" t="s">
        <v>24</v>
      </c>
      <c r="O29" s="27"/>
    </row>
    <row r="30" spans="2:26">
      <c r="B30" s="2" t="s">
        <v>30</v>
      </c>
      <c r="O30" s="27"/>
    </row>
    <row r="31" spans="2:26">
      <c r="B31" s="2" t="s">
        <v>25</v>
      </c>
      <c r="O31" s="27"/>
    </row>
    <row r="32" spans="2:26">
      <c r="B32" s="2" t="s">
        <v>24</v>
      </c>
      <c r="O32" s="27"/>
    </row>
    <row r="33" spans="2:15">
      <c r="B33" s="2" t="s">
        <v>30</v>
      </c>
      <c r="O33" s="27"/>
    </row>
    <row r="34" spans="2:15">
      <c r="B34" s="2" t="s">
        <v>26</v>
      </c>
      <c r="O34" s="27"/>
    </row>
    <row r="35" spans="2:15">
      <c r="B35" s="2" t="s">
        <v>30</v>
      </c>
      <c r="O35" s="27"/>
    </row>
    <row r="36" spans="2:15">
      <c r="B36" s="2" t="s">
        <v>27</v>
      </c>
      <c r="O36" s="27"/>
    </row>
    <row r="37" spans="2:15">
      <c r="B37" s="2" t="s">
        <v>26</v>
      </c>
    </row>
    <row r="38" spans="2:15">
      <c r="B38" s="2" t="s">
        <v>24</v>
      </c>
    </row>
    <row r="39" spans="2:15">
      <c r="B39" s="2" t="s">
        <v>25</v>
      </c>
    </row>
    <row r="40" spans="2:15">
      <c r="B40" s="2" t="s">
        <v>27</v>
      </c>
    </row>
    <row r="41" spans="2:15">
      <c r="B41" s="2" t="s">
        <v>26</v>
      </c>
    </row>
    <row r="42" spans="2:15">
      <c r="B42" s="2" t="s">
        <v>30</v>
      </c>
    </row>
    <row r="43" spans="2:15">
      <c r="B43" s="2" t="s">
        <v>27</v>
      </c>
    </row>
    <row r="44" spans="2:15">
      <c r="B44" s="2" t="s">
        <v>24</v>
      </c>
    </row>
    <row r="45" spans="2:15">
      <c r="B45" s="2" t="s">
        <v>24</v>
      </c>
    </row>
    <row r="46" spans="2:15">
      <c r="B46" s="2" t="s">
        <v>24</v>
      </c>
    </row>
    <row r="52" spans="4:4">
      <c r="D52" t="s">
        <v>60</v>
      </c>
    </row>
  </sheetData>
  <conditionalFormatting sqref="D13:E13">
    <cfRule type="expression" dxfId="39" priority="3">
      <formula>$D13="Total"</formula>
    </cfRule>
    <cfRule type="expression" dxfId="38" priority="4">
      <formula>D13&lt;&gt;""</formula>
    </cfRule>
  </conditionalFormatting>
  <conditionalFormatting sqref="D7:E12">
    <cfRule type="expression" dxfId="37" priority="1">
      <formula>$D7="Total:"</formula>
    </cfRule>
    <cfRule type="expression" dxfId="36" priority="2">
      <formula>D7&lt;&gt;""</formula>
    </cfRule>
  </conditionalFormatting>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6F8D4-B810-48EF-8F63-219F58F42F41}">
  <sheetPr>
    <tabColor rgb="FF0000FF"/>
  </sheetPr>
  <dimension ref="A1:AB383"/>
  <sheetViews>
    <sheetView zoomScale="130" zoomScaleNormal="130" workbookViewId="0"/>
  </sheetViews>
  <sheetFormatPr defaultColWidth="8.85546875" defaultRowHeight="15"/>
  <cols>
    <col min="1" max="1" width="6.42578125" bestFit="1" customWidth="1"/>
    <col min="2" max="2" width="20.28515625" customWidth="1"/>
    <col min="3" max="3" width="3.140625" customWidth="1"/>
    <col min="4" max="4" width="21.140625" customWidth="1"/>
    <col min="5" max="5" width="14" customWidth="1"/>
  </cols>
  <sheetData>
    <row r="1" spans="1:28" ht="6" customHeight="1"/>
    <row r="2" spans="1:28">
      <c r="A2" s="3" t="s">
        <v>108</v>
      </c>
      <c r="B2" s="3" t="s">
        <v>109</v>
      </c>
      <c r="Y2" t="s">
        <v>102</v>
      </c>
      <c r="AB2" t="s">
        <v>102</v>
      </c>
    </row>
    <row r="3" spans="1:28" ht="6" customHeight="1">
      <c r="Y3" t="s">
        <v>103</v>
      </c>
      <c r="AB3" t="str" cm="1">
        <f t="array" aca="1" ref="AB3" ca="1">CHOOSE(RANDBETWEEN(1,2),INDEX({"Ford";"Chevy";"Honda";"Subaru";"Toyota"},RANDBETWEEN(1,ROWS({"Ford";"Chevy";"Honda";"Subaru";"Toyota"}))),INDEX({"Ford";"Chevy";"Honda";"Subaru";"Toyota";"Subaru";"Toyota"},RANDBETWEEN(1,ROWS({"Ford";"Chevy";"Honda";"Subaru";"Toyota";"Subaru";"Toyota"}))))</f>
        <v>Chevy</v>
      </c>
    </row>
    <row r="4" spans="1:28">
      <c r="B4" s="4" t="s">
        <v>102</v>
      </c>
      <c r="Y4" t="s">
        <v>104</v>
      </c>
    </row>
    <row r="5" spans="1:28">
      <c r="B5" s="2" t="s">
        <v>107</v>
      </c>
      <c r="Y5" t="s">
        <v>105</v>
      </c>
    </row>
    <row r="6" spans="1:28">
      <c r="B6" s="2" t="s">
        <v>104</v>
      </c>
      <c r="Y6" t="s">
        <v>106</v>
      </c>
    </row>
    <row r="7" spans="1:28">
      <c r="B7" s="2" t="s">
        <v>105</v>
      </c>
      <c r="Y7" t="s">
        <v>107</v>
      </c>
    </row>
    <row r="8" spans="1:28">
      <c r="B8" s="2" t="s">
        <v>103</v>
      </c>
      <c r="Y8" t="s">
        <v>106</v>
      </c>
    </row>
    <row r="9" spans="1:28">
      <c r="B9" s="2" t="s">
        <v>103</v>
      </c>
      <c r="Y9" t="s">
        <v>107</v>
      </c>
    </row>
    <row r="10" spans="1:28">
      <c r="B10" s="2" t="s">
        <v>104</v>
      </c>
    </row>
    <row r="11" spans="1:28" hidden="1">
      <c r="B11" s="2" t="s">
        <v>107</v>
      </c>
    </row>
    <row r="12" spans="1:28" hidden="1">
      <c r="B12" s="2" t="s">
        <v>107</v>
      </c>
    </row>
    <row r="13" spans="1:28" hidden="1">
      <c r="B13" s="2" t="s">
        <v>103</v>
      </c>
    </row>
    <row r="14" spans="1:28" hidden="1">
      <c r="B14" s="2" t="s">
        <v>105</v>
      </c>
    </row>
    <row r="15" spans="1:28" hidden="1">
      <c r="B15" s="2" t="s">
        <v>104</v>
      </c>
    </row>
    <row r="16" spans="1:28" hidden="1">
      <c r="B16" s="2" t="s">
        <v>106</v>
      </c>
    </row>
    <row r="17" spans="2:2" hidden="1">
      <c r="B17" s="2" t="s">
        <v>106</v>
      </c>
    </row>
    <row r="18" spans="2:2" hidden="1">
      <c r="B18" s="2" t="s">
        <v>103</v>
      </c>
    </row>
    <row r="19" spans="2:2" hidden="1">
      <c r="B19" s="2" t="s">
        <v>105</v>
      </c>
    </row>
    <row r="20" spans="2:2" hidden="1">
      <c r="B20" s="2" t="s">
        <v>103</v>
      </c>
    </row>
    <row r="21" spans="2:2" hidden="1">
      <c r="B21" s="2" t="s">
        <v>107</v>
      </c>
    </row>
    <row r="22" spans="2:2" hidden="1">
      <c r="B22" s="2" t="s">
        <v>104</v>
      </c>
    </row>
    <row r="23" spans="2:2" hidden="1">
      <c r="B23" s="2" t="s">
        <v>105</v>
      </c>
    </row>
    <row r="24" spans="2:2" hidden="1">
      <c r="B24" s="2" t="s">
        <v>107</v>
      </c>
    </row>
    <row r="25" spans="2:2" hidden="1">
      <c r="B25" s="2" t="s">
        <v>107</v>
      </c>
    </row>
    <row r="26" spans="2:2" hidden="1">
      <c r="B26" s="2" t="s">
        <v>106</v>
      </c>
    </row>
    <row r="27" spans="2:2" hidden="1">
      <c r="B27" s="2" t="s">
        <v>104</v>
      </c>
    </row>
    <row r="28" spans="2:2" hidden="1">
      <c r="B28" s="2" t="s">
        <v>107</v>
      </c>
    </row>
    <row r="29" spans="2:2" hidden="1">
      <c r="B29" s="2" t="s">
        <v>106</v>
      </c>
    </row>
    <row r="30" spans="2:2" hidden="1">
      <c r="B30" s="2" t="s">
        <v>107</v>
      </c>
    </row>
    <row r="31" spans="2:2" hidden="1">
      <c r="B31" s="2" t="s">
        <v>105</v>
      </c>
    </row>
    <row r="32" spans="2:2" hidden="1">
      <c r="B32" s="2" t="s">
        <v>103</v>
      </c>
    </row>
    <row r="33" spans="2:2" hidden="1">
      <c r="B33" s="2" t="s">
        <v>103</v>
      </c>
    </row>
    <row r="34" spans="2:2" hidden="1">
      <c r="B34" s="2" t="s">
        <v>104</v>
      </c>
    </row>
    <row r="35" spans="2:2" hidden="1">
      <c r="B35" s="2" t="s">
        <v>107</v>
      </c>
    </row>
    <row r="36" spans="2:2" hidden="1">
      <c r="B36" s="2" t="s">
        <v>104</v>
      </c>
    </row>
    <row r="37" spans="2:2" hidden="1">
      <c r="B37" s="2" t="s">
        <v>105</v>
      </c>
    </row>
    <row r="38" spans="2:2" hidden="1">
      <c r="B38" s="2" t="s">
        <v>106</v>
      </c>
    </row>
    <row r="39" spans="2:2" hidden="1">
      <c r="B39" s="2" t="s">
        <v>103</v>
      </c>
    </row>
    <row r="40" spans="2:2" hidden="1">
      <c r="B40" s="2" t="s">
        <v>103</v>
      </c>
    </row>
    <row r="41" spans="2:2" hidden="1">
      <c r="B41" s="2" t="s">
        <v>104</v>
      </c>
    </row>
    <row r="42" spans="2:2" hidden="1">
      <c r="B42" s="2" t="s">
        <v>106</v>
      </c>
    </row>
    <row r="43" spans="2:2" hidden="1">
      <c r="B43" s="2" t="s">
        <v>105</v>
      </c>
    </row>
    <row r="44" spans="2:2" hidden="1">
      <c r="B44" s="2" t="s">
        <v>105</v>
      </c>
    </row>
    <row r="45" spans="2:2" hidden="1">
      <c r="B45" s="2" t="s">
        <v>104</v>
      </c>
    </row>
    <row r="46" spans="2:2" hidden="1">
      <c r="B46" s="2" t="s">
        <v>104</v>
      </c>
    </row>
    <row r="47" spans="2:2" hidden="1">
      <c r="B47" s="2" t="s">
        <v>106</v>
      </c>
    </row>
    <row r="48" spans="2:2" hidden="1">
      <c r="B48" s="2" t="s">
        <v>106</v>
      </c>
    </row>
    <row r="49" spans="2:2" hidden="1">
      <c r="B49" s="2" t="s">
        <v>107</v>
      </c>
    </row>
    <row r="50" spans="2:2" hidden="1">
      <c r="B50" s="2" t="s">
        <v>103</v>
      </c>
    </row>
    <row r="51" spans="2:2" hidden="1">
      <c r="B51" s="2" t="s">
        <v>104</v>
      </c>
    </row>
    <row r="52" spans="2:2" hidden="1">
      <c r="B52" s="2" t="s">
        <v>106</v>
      </c>
    </row>
    <row r="53" spans="2:2" hidden="1">
      <c r="B53" s="2" t="s">
        <v>107</v>
      </c>
    </row>
    <row r="54" spans="2:2" hidden="1">
      <c r="B54" s="2" t="s">
        <v>105</v>
      </c>
    </row>
    <row r="55" spans="2:2" hidden="1">
      <c r="B55" s="2" t="s">
        <v>104</v>
      </c>
    </row>
    <row r="56" spans="2:2" hidden="1">
      <c r="B56" s="2" t="s">
        <v>103</v>
      </c>
    </row>
    <row r="57" spans="2:2" hidden="1">
      <c r="B57" s="2" t="s">
        <v>105</v>
      </c>
    </row>
    <row r="58" spans="2:2" hidden="1">
      <c r="B58" s="2" t="s">
        <v>105</v>
      </c>
    </row>
    <row r="59" spans="2:2" hidden="1">
      <c r="B59" s="2" t="s">
        <v>105</v>
      </c>
    </row>
    <row r="60" spans="2:2" hidden="1">
      <c r="B60" s="2" t="s">
        <v>104</v>
      </c>
    </row>
    <row r="61" spans="2:2" hidden="1">
      <c r="B61" s="2" t="s">
        <v>106</v>
      </c>
    </row>
    <row r="62" spans="2:2" hidden="1">
      <c r="B62" s="2" t="s">
        <v>106</v>
      </c>
    </row>
    <row r="63" spans="2:2" hidden="1">
      <c r="B63" s="2" t="s">
        <v>105</v>
      </c>
    </row>
    <row r="64" spans="2:2" hidden="1">
      <c r="B64" s="2" t="s">
        <v>106</v>
      </c>
    </row>
    <row r="65" spans="2:2" hidden="1">
      <c r="B65" s="2" t="s">
        <v>105</v>
      </c>
    </row>
    <row r="66" spans="2:2" hidden="1">
      <c r="B66" s="2" t="s">
        <v>107</v>
      </c>
    </row>
    <row r="67" spans="2:2" hidden="1">
      <c r="B67" s="2" t="s">
        <v>106</v>
      </c>
    </row>
    <row r="68" spans="2:2" hidden="1">
      <c r="B68" s="2" t="s">
        <v>103</v>
      </c>
    </row>
    <row r="69" spans="2:2" hidden="1">
      <c r="B69" s="2" t="s">
        <v>104</v>
      </c>
    </row>
    <row r="70" spans="2:2" hidden="1">
      <c r="B70" s="2" t="s">
        <v>105</v>
      </c>
    </row>
    <row r="71" spans="2:2" hidden="1">
      <c r="B71" s="2" t="s">
        <v>105</v>
      </c>
    </row>
    <row r="72" spans="2:2" hidden="1">
      <c r="B72" s="2" t="s">
        <v>104</v>
      </c>
    </row>
    <row r="73" spans="2:2" hidden="1">
      <c r="B73" s="2" t="s">
        <v>103</v>
      </c>
    </row>
    <row r="74" spans="2:2" hidden="1">
      <c r="B74" s="2" t="s">
        <v>103</v>
      </c>
    </row>
    <row r="75" spans="2:2" hidden="1">
      <c r="B75" s="2" t="s">
        <v>103</v>
      </c>
    </row>
    <row r="76" spans="2:2" hidden="1">
      <c r="B76" s="2" t="s">
        <v>107</v>
      </c>
    </row>
    <row r="77" spans="2:2" hidden="1">
      <c r="B77" s="2" t="s">
        <v>103</v>
      </c>
    </row>
    <row r="78" spans="2:2" hidden="1">
      <c r="B78" s="2" t="s">
        <v>105</v>
      </c>
    </row>
    <row r="79" spans="2:2" hidden="1">
      <c r="B79" s="2" t="s">
        <v>105</v>
      </c>
    </row>
    <row r="80" spans="2:2" hidden="1">
      <c r="B80" s="2" t="s">
        <v>107</v>
      </c>
    </row>
    <row r="81" spans="2:2" hidden="1">
      <c r="B81" s="2" t="s">
        <v>106</v>
      </c>
    </row>
    <row r="82" spans="2:2" hidden="1">
      <c r="B82" s="2" t="s">
        <v>106</v>
      </c>
    </row>
    <row r="83" spans="2:2" hidden="1">
      <c r="B83" s="2" t="s">
        <v>106</v>
      </c>
    </row>
    <row r="84" spans="2:2" hidden="1">
      <c r="B84" s="2" t="s">
        <v>107</v>
      </c>
    </row>
    <row r="85" spans="2:2" hidden="1">
      <c r="B85" s="2" t="s">
        <v>106</v>
      </c>
    </row>
    <row r="86" spans="2:2" hidden="1">
      <c r="B86" s="2" t="s">
        <v>105</v>
      </c>
    </row>
    <row r="87" spans="2:2" hidden="1">
      <c r="B87" s="2" t="s">
        <v>107</v>
      </c>
    </row>
    <row r="88" spans="2:2" hidden="1">
      <c r="B88" s="2" t="s">
        <v>106</v>
      </c>
    </row>
    <row r="89" spans="2:2" hidden="1">
      <c r="B89" s="2" t="s">
        <v>106</v>
      </c>
    </row>
    <row r="90" spans="2:2" hidden="1">
      <c r="B90" s="2" t="s">
        <v>106</v>
      </c>
    </row>
    <row r="91" spans="2:2" hidden="1">
      <c r="B91" s="2" t="s">
        <v>103</v>
      </c>
    </row>
    <row r="92" spans="2:2" hidden="1">
      <c r="B92" s="2" t="s">
        <v>106</v>
      </c>
    </row>
    <row r="93" spans="2:2" hidden="1">
      <c r="B93" s="2" t="s">
        <v>103</v>
      </c>
    </row>
    <row r="94" spans="2:2" hidden="1">
      <c r="B94" s="2" t="s">
        <v>107</v>
      </c>
    </row>
    <row r="95" spans="2:2" hidden="1">
      <c r="B95" s="2" t="s">
        <v>103</v>
      </c>
    </row>
    <row r="96" spans="2:2" hidden="1">
      <c r="B96" s="2" t="s">
        <v>107</v>
      </c>
    </row>
    <row r="97" spans="2:2" hidden="1">
      <c r="B97" s="2" t="s">
        <v>104</v>
      </c>
    </row>
    <row r="98" spans="2:2" hidden="1">
      <c r="B98" s="2" t="s">
        <v>103</v>
      </c>
    </row>
    <row r="99" spans="2:2" hidden="1">
      <c r="B99" s="2" t="s">
        <v>103</v>
      </c>
    </row>
    <row r="100" spans="2:2" hidden="1">
      <c r="B100" s="2" t="s">
        <v>105</v>
      </c>
    </row>
    <row r="101" spans="2:2" hidden="1">
      <c r="B101" s="2" t="s">
        <v>106</v>
      </c>
    </row>
    <row r="102" spans="2:2" hidden="1">
      <c r="B102" s="2" t="s">
        <v>106</v>
      </c>
    </row>
    <row r="103" spans="2:2" hidden="1">
      <c r="B103" s="2" t="s">
        <v>107</v>
      </c>
    </row>
    <row r="104" spans="2:2" hidden="1">
      <c r="B104" s="2" t="s">
        <v>105</v>
      </c>
    </row>
    <row r="105" spans="2:2" hidden="1">
      <c r="B105" s="2" t="s">
        <v>107</v>
      </c>
    </row>
    <row r="106" spans="2:2" hidden="1">
      <c r="B106" s="2" t="s">
        <v>105</v>
      </c>
    </row>
    <row r="107" spans="2:2" hidden="1">
      <c r="B107" s="2" t="s">
        <v>106</v>
      </c>
    </row>
    <row r="108" spans="2:2" hidden="1">
      <c r="B108" s="2" t="s">
        <v>106</v>
      </c>
    </row>
    <row r="109" spans="2:2" hidden="1">
      <c r="B109" s="2" t="s">
        <v>104</v>
      </c>
    </row>
    <row r="110" spans="2:2" hidden="1">
      <c r="B110" s="2" t="s">
        <v>106</v>
      </c>
    </row>
    <row r="111" spans="2:2" hidden="1">
      <c r="B111" s="2" t="s">
        <v>106</v>
      </c>
    </row>
    <row r="112" spans="2:2" hidden="1">
      <c r="B112" s="2" t="s">
        <v>105</v>
      </c>
    </row>
    <row r="113" spans="2:2" hidden="1">
      <c r="B113" s="2" t="s">
        <v>103</v>
      </c>
    </row>
    <row r="114" spans="2:2" hidden="1">
      <c r="B114" s="2" t="s">
        <v>103</v>
      </c>
    </row>
    <row r="115" spans="2:2" hidden="1">
      <c r="B115" s="2" t="s">
        <v>107</v>
      </c>
    </row>
    <row r="116" spans="2:2" hidden="1">
      <c r="B116" s="2" t="s">
        <v>103</v>
      </c>
    </row>
    <row r="117" spans="2:2" hidden="1">
      <c r="B117" s="2" t="s">
        <v>107</v>
      </c>
    </row>
    <row r="118" spans="2:2" hidden="1">
      <c r="B118" s="2" t="s">
        <v>103</v>
      </c>
    </row>
    <row r="119" spans="2:2" hidden="1">
      <c r="B119" s="2" t="s">
        <v>107</v>
      </c>
    </row>
    <row r="120" spans="2:2" hidden="1">
      <c r="B120" s="2" t="s">
        <v>103</v>
      </c>
    </row>
    <row r="121" spans="2:2" hidden="1">
      <c r="B121" s="2" t="s">
        <v>105</v>
      </c>
    </row>
    <row r="122" spans="2:2" hidden="1">
      <c r="B122" s="2" t="s">
        <v>107</v>
      </c>
    </row>
    <row r="123" spans="2:2" hidden="1">
      <c r="B123" s="2" t="s">
        <v>107</v>
      </c>
    </row>
    <row r="124" spans="2:2" hidden="1">
      <c r="B124" s="2" t="s">
        <v>107</v>
      </c>
    </row>
    <row r="125" spans="2:2" hidden="1">
      <c r="B125" s="2" t="s">
        <v>107</v>
      </c>
    </row>
    <row r="126" spans="2:2" hidden="1">
      <c r="B126" s="2" t="s">
        <v>106</v>
      </c>
    </row>
    <row r="127" spans="2:2" hidden="1">
      <c r="B127" s="2" t="s">
        <v>107</v>
      </c>
    </row>
    <row r="128" spans="2:2" hidden="1">
      <c r="B128" s="2" t="s">
        <v>106</v>
      </c>
    </row>
    <row r="129" spans="2:2" hidden="1">
      <c r="B129" s="2" t="s">
        <v>103</v>
      </c>
    </row>
    <row r="130" spans="2:2" hidden="1">
      <c r="B130" s="2" t="s">
        <v>107</v>
      </c>
    </row>
    <row r="131" spans="2:2" hidden="1">
      <c r="B131" s="2" t="s">
        <v>104</v>
      </c>
    </row>
    <row r="132" spans="2:2" hidden="1">
      <c r="B132" s="2" t="s">
        <v>105</v>
      </c>
    </row>
    <row r="133" spans="2:2" hidden="1">
      <c r="B133" s="2" t="s">
        <v>104</v>
      </c>
    </row>
    <row r="134" spans="2:2" hidden="1">
      <c r="B134" s="2" t="s">
        <v>104</v>
      </c>
    </row>
    <row r="135" spans="2:2" hidden="1">
      <c r="B135" s="2" t="s">
        <v>106</v>
      </c>
    </row>
    <row r="136" spans="2:2" hidden="1">
      <c r="B136" s="2" t="s">
        <v>103</v>
      </c>
    </row>
    <row r="137" spans="2:2" hidden="1">
      <c r="B137" s="2" t="s">
        <v>104</v>
      </c>
    </row>
    <row r="138" spans="2:2" hidden="1">
      <c r="B138" s="2" t="s">
        <v>107</v>
      </c>
    </row>
    <row r="139" spans="2:2" hidden="1">
      <c r="B139" s="2" t="s">
        <v>103</v>
      </c>
    </row>
    <row r="140" spans="2:2" hidden="1">
      <c r="B140" s="2" t="s">
        <v>104</v>
      </c>
    </row>
    <row r="141" spans="2:2" hidden="1">
      <c r="B141" s="2" t="s">
        <v>106</v>
      </c>
    </row>
    <row r="142" spans="2:2" hidden="1">
      <c r="B142" s="2" t="s">
        <v>106</v>
      </c>
    </row>
    <row r="143" spans="2:2" hidden="1">
      <c r="B143" s="2" t="s">
        <v>106</v>
      </c>
    </row>
    <row r="144" spans="2:2" hidden="1">
      <c r="B144" s="2" t="s">
        <v>104</v>
      </c>
    </row>
    <row r="145" spans="2:2" hidden="1">
      <c r="B145" s="2" t="s">
        <v>106</v>
      </c>
    </row>
    <row r="146" spans="2:2" hidden="1">
      <c r="B146" s="2" t="s">
        <v>104</v>
      </c>
    </row>
    <row r="147" spans="2:2" hidden="1">
      <c r="B147" s="2" t="s">
        <v>106</v>
      </c>
    </row>
    <row r="148" spans="2:2" hidden="1">
      <c r="B148" s="2" t="s">
        <v>104</v>
      </c>
    </row>
    <row r="149" spans="2:2" hidden="1">
      <c r="B149" s="2" t="s">
        <v>106</v>
      </c>
    </row>
    <row r="150" spans="2:2" hidden="1">
      <c r="B150" s="2" t="s">
        <v>107</v>
      </c>
    </row>
    <row r="151" spans="2:2" hidden="1">
      <c r="B151" s="2" t="s">
        <v>107</v>
      </c>
    </row>
    <row r="152" spans="2:2" hidden="1">
      <c r="B152" s="2" t="s">
        <v>106</v>
      </c>
    </row>
    <row r="153" spans="2:2" hidden="1">
      <c r="B153" s="2" t="s">
        <v>103</v>
      </c>
    </row>
    <row r="154" spans="2:2" hidden="1">
      <c r="B154" s="2" t="s">
        <v>104</v>
      </c>
    </row>
    <row r="155" spans="2:2" hidden="1">
      <c r="B155" s="2" t="s">
        <v>106</v>
      </c>
    </row>
    <row r="156" spans="2:2" hidden="1">
      <c r="B156" s="2" t="s">
        <v>107</v>
      </c>
    </row>
    <row r="157" spans="2:2" hidden="1">
      <c r="B157" s="2" t="s">
        <v>105</v>
      </c>
    </row>
    <row r="158" spans="2:2" hidden="1">
      <c r="B158" s="2" t="s">
        <v>104</v>
      </c>
    </row>
    <row r="159" spans="2:2" hidden="1">
      <c r="B159" s="2" t="s">
        <v>107</v>
      </c>
    </row>
    <row r="160" spans="2:2" hidden="1">
      <c r="B160" s="2" t="s">
        <v>107</v>
      </c>
    </row>
    <row r="161" spans="2:2" hidden="1">
      <c r="B161" s="2" t="s">
        <v>106</v>
      </c>
    </row>
    <row r="162" spans="2:2" hidden="1">
      <c r="B162" s="2" t="s">
        <v>106</v>
      </c>
    </row>
    <row r="163" spans="2:2" hidden="1">
      <c r="B163" s="2" t="s">
        <v>105</v>
      </c>
    </row>
    <row r="164" spans="2:2" hidden="1">
      <c r="B164" s="2" t="s">
        <v>107</v>
      </c>
    </row>
    <row r="165" spans="2:2" hidden="1">
      <c r="B165" s="2" t="s">
        <v>106</v>
      </c>
    </row>
    <row r="166" spans="2:2" hidden="1">
      <c r="B166" s="2" t="s">
        <v>107</v>
      </c>
    </row>
    <row r="167" spans="2:2" hidden="1">
      <c r="B167" s="2" t="s">
        <v>107</v>
      </c>
    </row>
    <row r="168" spans="2:2" hidden="1">
      <c r="B168" s="2" t="s">
        <v>105</v>
      </c>
    </row>
    <row r="169" spans="2:2" hidden="1">
      <c r="B169" s="2" t="s">
        <v>107</v>
      </c>
    </row>
    <row r="170" spans="2:2" hidden="1">
      <c r="B170" s="2" t="s">
        <v>103</v>
      </c>
    </row>
    <row r="171" spans="2:2" hidden="1">
      <c r="B171" s="2" t="s">
        <v>104</v>
      </c>
    </row>
    <row r="172" spans="2:2" hidden="1">
      <c r="B172" s="2" t="s">
        <v>105</v>
      </c>
    </row>
    <row r="173" spans="2:2" hidden="1">
      <c r="B173" s="2" t="s">
        <v>106</v>
      </c>
    </row>
    <row r="174" spans="2:2" hidden="1">
      <c r="B174" s="2" t="s">
        <v>107</v>
      </c>
    </row>
    <row r="175" spans="2:2" hidden="1">
      <c r="B175" s="2" t="s">
        <v>107</v>
      </c>
    </row>
    <row r="176" spans="2:2" hidden="1">
      <c r="B176" s="2" t="s">
        <v>104</v>
      </c>
    </row>
    <row r="177" spans="2:2" hidden="1">
      <c r="B177" s="2" t="s">
        <v>106</v>
      </c>
    </row>
    <row r="178" spans="2:2" hidden="1">
      <c r="B178" s="2" t="s">
        <v>106</v>
      </c>
    </row>
    <row r="179" spans="2:2" hidden="1">
      <c r="B179" s="2" t="s">
        <v>106</v>
      </c>
    </row>
    <row r="180" spans="2:2" hidden="1">
      <c r="B180" s="2" t="s">
        <v>103</v>
      </c>
    </row>
    <row r="181" spans="2:2" hidden="1">
      <c r="B181" s="2" t="s">
        <v>103</v>
      </c>
    </row>
    <row r="182" spans="2:2" hidden="1">
      <c r="B182" s="2" t="s">
        <v>103</v>
      </c>
    </row>
    <row r="183" spans="2:2" hidden="1">
      <c r="B183" s="2" t="s">
        <v>104</v>
      </c>
    </row>
    <row r="184" spans="2:2" hidden="1">
      <c r="B184" s="2" t="s">
        <v>105</v>
      </c>
    </row>
    <row r="185" spans="2:2" hidden="1">
      <c r="B185" s="2" t="s">
        <v>107</v>
      </c>
    </row>
    <row r="186" spans="2:2" hidden="1">
      <c r="B186" s="2" t="s">
        <v>107</v>
      </c>
    </row>
    <row r="187" spans="2:2" hidden="1">
      <c r="B187" s="2" t="s">
        <v>103</v>
      </c>
    </row>
    <row r="188" spans="2:2" hidden="1">
      <c r="B188" s="2" t="s">
        <v>107</v>
      </c>
    </row>
    <row r="189" spans="2:2" hidden="1">
      <c r="B189" s="2" t="s">
        <v>103</v>
      </c>
    </row>
    <row r="190" spans="2:2" hidden="1">
      <c r="B190" s="2" t="s">
        <v>106</v>
      </c>
    </row>
    <row r="191" spans="2:2" hidden="1">
      <c r="B191" s="2" t="s">
        <v>104</v>
      </c>
    </row>
    <row r="192" spans="2:2" hidden="1">
      <c r="B192" s="2" t="s">
        <v>105</v>
      </c>
    </row>
    <row r="193" spans="2:2" hidden="1">
      <c r="B193" s="2" t="s">
        <v>107</v>
      </c>
    </row>
    <row r="194" spans="2:2" hidden="1">
      <c r="B194" s="2" t="s">
        <v>105</v>
      </c>
    </row>
    <row r="195" spans="2:2" hidden="1">
      <c r="B195" s="2" t="s">
        <v>105</v>
      </c>
    </row>
    <row r="196" spans="2:2" hidden="1">
      <c r="B196" s="2" t="s">
        <v>106</v>
      </c>
    </row>
    <row r="197" spans="2:2" hidden="1">
      <c r="B197" s="2" t="s">
        <v>103</v>
      </c>
    </row>
    <row r="198" spans="2:2" hidden="1">
      <c r="B198" s="2" t="s">
        <v>106</v>
      </c>
    </row>
    <row r="199" spans="2:2" hidden="1">
      <c r="B199" s="2" t="s">
        <v>107</v>
      </c>
    </row>
    <row r="200" spans="2:2" hidden="1">
      <c r="B200" s="2" t="s">
        <v>104</v>
      </c>
    </row>
    <row r="201" spans="2:2" hidden="1">
      <c r="B201" s="2" t="s">
        <v>107</v>
      </c>
    </row>
    <row r="202" spans="2:2" hidden="1">
      <c r="B202" s="2" t="s">
        <v>107</v>
      </c>
    </row>
    <row r="203" spans="2:2" hidden="1">
      <c r="B203" s="2" t="s">
        <v>107</v>
      </c>
    </row>
    <row r="204" spans="2:2" hidden="1">
      <c r="B204" s="2" t="s">
        <v>106</v>
      </c>
    </row>
    <row r="205" spans="2:2" hidden="1">
      <c r="B205" s="2" t="s">
        <v>107</v>
      </c>
    </row>
    <row r="206" spans="2:2" hidden="1">
      <c r="B206" s="2" t="s">
        <v>107</v>
      </c>
    </row>
    <row r="207" spans="2:2" hidden="1">
      <c r="B207" s="2" t="s">
        <v>106</v>
      </c>
    </row>
    <row r="208" spans="2:2" hidden="1">
      <c r="B208" s="2" t="s">
        <v>105</v>
      </c>
    </row>
    <row r="209" spans="2:2" hidden="1">
      <c r="B209" s="2" t="s">
        <v>105</v>
      </c>
    </row>
    <row r="210" spans="2:2" hidden="1">
      <c r="B210" s="2" t="s">
        <v>107</v>
      </c>
    </row>
    <row r="211" spans="2:2" hidden="1">
      <c r="B211" s="2" t="s">
        <v>106</v>
      </c>
    </row>
    <row r="212" spans="2:2" hidden="1">
      <c r="B212" s="2" t="s">
        <v>106</v>
      </c>
    </row>
    <row r="213" spans="2:2" hidden="1">
      <c r="B213" s="2" t="s">
        <v>106</v>
      </c>
    </row>
    <row r="214" spans="2:2" hidden="1">
      <c r="B214" s="2" t="s">
        <v>105</v>
      </c>
    </row>
    <row r="215" spans="2:2" hidden="1">
      <c r="B215" s="2" t="s">
        <v>105</v>
      </c>
    </row>
    <row r="216" spans="2:2" hidden="1">
      <c r="B216" s="2" t="s">
        <v>106</v>
      </c>
    </row>
    <row r="217" spans="2:2" hidden="1">
      <c r="B217" s="2" t="s">
        <v>103</v>
      </c>
    </row>
    <row r="218" spans="2:2" hidden="1">
      <c r="B218" s="2" t="s">
        <v>103</v>
      </c>
    </row>
    <row r="219" spans="2:2" hidden="1">
      <c r="B219" s="2" t="s">
        <v>106</v>
      </c>
    </row>
    <row r="220" spans="2:2" hidden="1">
      <c r="B220" s="2" t="s">
        <v>107</v>
      </c>
    </row>
    <row r="221" spans="2:2" hidden="1">
      <c r="B221" s="2" t="s">
        <v>107</v>
      </c>
    </row>
    <row r="222" spans="2:2" hidden="1">
      <c r="B222" s="2" t="s">
        <v>103</v>
      </c>
    </row>
    <row r="223" spans="2:2" hidden="1">
      <c r="B223" s="2" t="s">
        <v>107</v>
      </c>
    </row>
    <row r="224" spans="2:2" hidden="1">
      <c r="B224" s="2" t="s">
        <v>105</v>
      </c>
    </row>
    <row r="225" spans="2:2" hidden="1">
      <c r="B225" s="2" t="s">
        <v>106</v>
      </c>
    </row>
    <row r="226" spans="2:2" hidden="1">
      <c r="B226" s="2" t="s">
        <v>107</v>
      </c>
    </row>
    <row r="227" spans="2:2" hidden="1">
      <c r="B227" s="2" t="s">
        <v>107</v>
      </c>
    </row>
    <row r="228" spans="2:2" hidden="1">
      <c r="B228" s="2" t="s">
        <v>103</v>
      </c>
    </row>
    <row r="229" spans="2:2" hidden="1">
      <c r="B229" s="2" t="s">
        <v>106</v>
      </c>
    </row>
    <row r="230" spans="2:2" hidden="1">
      <c r="B230" s="2" t="s">
        <v>105</v>
      </c>
    </row>
    <row r="231" spans="2:2" hidden="1">
      <c r="B231" s="2" t="s">
        <v>106</v>
      </c>
    </row>
    <row r="232" spans="2:2" hidden="1">
      <c r="B232" s="2" t="s">
        <v>104</v>
      </c>
    </row>
    <row r="233" spans="2:2" hidden="1">
      <c r="B233" s="2" t="s">
        <v>106</v>
      </c>
    </row>
    <row r="234" spans="2:2" hidden="1">
      <c r="B234" s="2" t="s">
        <v>106</v>
      </c>
    </row>
    <row r="235" spans="2:2" hidden="1">
      <c r="B235" s="2" t="s">
        <v>107</v>
      </c>
    </row>
    <row r="236" spans="2:2" hidden="1">
      <c r="B236" s="2" t="s">
        <v>107</v>
      </c>
    </row>
    <row r="237" spans="2:2" hidden="1">
      <c r="B237" s="2" t="s">
        <v>107</v>
      </c>
    </row>
    <row r="238" spans="2:2" hidden="1">
      <c r="B238" s="2" t="s">
        <v>107</v>
      </c>
    </row>
    <row r="239" spans="2:2" hidden="1">
      <c r="B239" s="2" t="s">
        <v>106</v>
      </c>
    </row>
    <row r="240" spans="2:2" hidden="1">
      <c r="B240" s="2" t="s">
        <v>107</v>
      </c>
    </row>
    <row r="241" spans="2:2" hidden="1">
      <c r="B241" s="2" t="s">
        <v>107</v>
      </c>
    </row>
    <row r="242" spans="2:2" hidden="1">
      <c r="B242" s="2" t="s">
        <v>106</v>
      </c>
    </row>
    <row r="243" spans="2:2" hidden="1">
      <c r="B243" s="2" t="s">
        <v>105</v>
      </c>
    </row>
    <row r="244" spans="2:2" hidden="1">
      <c r="B244" s="2" t="s">
        <v>104</v>
      </c>
    </row>
    <row r="245" spans="2:2" hidden="1">
      <c r="B245" s="2" t="s">
        <v>106</v>
      </c>
    </row>
    <row r="246" spans="2:2" hidden="1">
      <c r="B246" s="2" t="s">
        <v>106</v>
      </c>
    </row>
    <row r="247" spans="2:2" hidden="1">
      <c r="B247" s="2" t="s">
        <v>106</v>
      </c>
    </row>
    <row r="248" spans="2:2" hidden="1">
      <c r="B248" s="2" t="s">
        <v>107</v>
      </c>
    </row>
    <row r="249" spans="2:2" hidden="1">
      <c r="B249" s="2" t="s">
        <v>105</v>
      </c>
    </row>
    <row r="250" spans="2:2" hidden="1">
      <c r="B250" s="2" t="s">
        <v>104</v>
      </c>
    </row>
    <row r="251" spans="2:2" hidden="1">
      <c r="B251" s="2" t="s">
        <v>103</v>
      </c>
    </row>
    <row r="252" spans="2:2" hidden="1">
      <c r="B252" s="2" t="s">
        <v>107</v>
      </c>
    </row>
    <row r="253" spans="2:2" hidden="1">
      <c r="B253" s="2" t="s">
        <v>106</v>
      </c>
    </row>
    <row r="254" spans="2:2" hidden="1">
      <c r="B254" s="2" t="s">
        <v>103</v>
      </c>
    </row>
    <row r="255" spans="2:2" hidden="1">
      <c r="B255" s="2" t="s">
        <v>104</v>
      </c>
    </row>
    <row r="256" spans="2:2" hidden="1">
      <c r="B256" s="2" t="s">
        <v>105</v>
      </c>
    </row>
    <row r="257" spans="2:2" hidden="1">
      <c r="B257" s="2" t="s">
        <v>107</v>
      </c>
    </row>
    <row r="258" spans="2:2" hidden="1">
      <c r="B258" s="2" t="s">
        <v>107</v>
      </c>
    </row>
    <row r="259" spans="2:2" hidden="1">
      <c r="B259" s="2" t="s">
        <v>103</v>
      </c>
    </row>
    <row r="260" spans="2:2" hidden="1">
      <c r="B260" s="2" t="s">
        <v>104</v>
      </c>
    </row>
    <row r="261" spans="2:2" hidden="1">
      <c r="B261" s="2" t="s">
        <v>107</v>
      </c>
    </row>
    <row r="262" spans="2:2" hidden="1">
      <c r="B262" s="2" t="s">
        <v>106</v>
      </c>
    </row>
    <row r="263" spans="2:2" hidden="1">
      <c r="B263" s="2" t="s">
        <v>105</v>
      </c>
    </row>
    <row r="264" spans="2:2" hidden="1">
      <c r="B264" s="2" t="s">
        <v>104</v>
      </c>
    </row>
    <row r="265" spans="2:2" hidden="1">
      <c r="B265" s="2" t="s">
        <v>107</v>
      </c>
    </row>
    <row r="266" spans="2:2" hidden="1">
      <c r="B266" s="2" t="s">
        <v>105</v>
      </c>
    </row>
    <row r="267" spans="2:2" hidden="1">
      <c r="B267" s="2" t="s">
        <v>106</v>
      </c>
    </row>
    <row r="268" spans="2:2" hidden="1">
      <c r="B268" s="2" t="s">
        <v>107</v>
      </c>
    </row>
    <row r="269" spans="2:2" hidden="1">
      <c r="B269" s="2" t="s">
        <v>106</v>
      </c>
    </row>
    <row r="270" spans="2:2" hidden="1">
      <c r="B270" s="2" t="s">
        <v>105</v>
      </c>
    </row>
    <row r="271" spans="2:2" hidden="1">
      <c r="B271" s="2" t="s">
        <v>106</v>
      </c>
    </row>
    <row r="272" spans="2:2" hidden="1">
      <c r="B272" s="2" t="s">
        <v>106</v>
      </c>
    </row>
    <row r="273" spans="2:2" hidden="1">
      <c r="B273" s="2" t="s">
        <v>106</v>
      </c>
    </row>
    <row r="274" spans="2:2" hidden="1">
      <c r="B274" s="2" t="s">
        <v>105</v>
      </c>
    </row>
    <row r="275" spans="2:2" hidden="1">
      <c r="B275" s="2" t="s">
        <v>107</v>
      </c>
    </row>
    <row r="276" spans="2:2" hidden="1">
      <c r="B276" s="2" t="s">
        <v>107</v>
      </c>
    </row>
    <row r="277" spans="2:2" hidden="1">
      <c r="B277" s="2" t="s">
        <v>107</v>
      </c>
    </row>
    <row r="278" spans="2:2" hidden="1">
      <c r="B278" s="2" t="s">
        <v>104</v>
      </c>
    </row>
    <row r="279" spans="2:2" hidden="1">
      <c r="B279" s="2" t="s">
        <v>103</v>
      </c>
    </row>
    <row r="280" spans="2:2" hidden="1">
      <c r="B280" s="2" t="s">
        <v>103</v>
      </c>
    </row>
    <row r="281" spans="2:2" hidden="1">
      <c r="B281" s="2" t="s">
        <v>105</v>
      </c>
    </row>
    <row r="282" spans="2:2" hidden="1">
      <c r="B282" s="2" t="s">
        <v>106</v>
      </c>
    </row>
    <row r="283" spans="2:2" hidden="1">
      <c r="B283" s="2" t="s">
        <v>106</v>
      </c>
    </row>
    <row r="284" spans="2:2" hidden="1">
      <c r="B284" s="2" t="s">
        <v>103</v>
      </c>
    </row>
    <row r="285" spans="2:2" hidden="1">
      <c r="B285" s="2" t="s">
        <v>107</v>
      </c>
    </row>
    <row r="286" spans="2:2" hidden="1">
      <c r="B286" s="2" t="s">
        <v>103</v>
      </c>
    </row>
    <row r="287" spans="2:2" hidden="1">
      <c r="B287" s="2" t="s">
        <v>107</v>
      </c>
    </row>
    <row r="288" spans="2:2" hidden="1">
      <c r="B288" s="2" t="s">
        <v>104</v>
      </c>
    </row>
    <row r="289" spans="2:2" hidden="1">
      <c r="B289" s="2" t="s">
        <v>107</v>
      </c>
    </row>
    <row r="290" spans="2:2" hidden="1">
      <c r="B290" s="2" t="s">
        <v>106</v>
      </c>
    </row>
    <row r="291" spans="2:2" hidden="1">
      <c r="B291" s="2" t="s">
        <v>107</v>
      </c>
    </row>
    <row r="292" spans="2:2" hidden="1">
      <c r="B292" s="2" t="s">
        <v>104</v>
      </c>
    </row>
    <row r="293" spans="2:2" hidden="1">
      <c r="B293" s="2" t="s">
        <v>107</v>
      </c>
    </row>
    <row r="294" spans="2:2" hidden="1">
      <c r="B294" s="2" t="s">
        <v>103</v>
      </c>
    </row>
    <row r="295" spans="2:2" hidden="1">
      <c r="B295" s="2" t="s">
        <v>105</v>
      </c>
    </row>
    <row r="296" spans="2:2" hidden="1">
      <c r="B296" s="2" t="s">
        <v>103</v>
      </c>
    </row>
    <row r="297" spans="2:2" hidden="1">
      <c r="B297" s="2" t="s">
        <v>106</v>
      </c>
    </row>
    <row r="298" spans="2:2" hidden="1">
      <c r="B298" s="2" t="s">
        <v>107</v>
      </c>
    </row>
    <row r="299" spans="2:2" hidden="1">
      <c r="B299" s="2" t="s">
        <v>107</v>
      </c>
    </row>
    <row r="300" spans="2:2" hidden="1">
      <c r="B300" s="2" t="s">
        <v>106</v>
      </c>
    </row>
    <row r="301" spans="2:2" hidden="1">
      <c r="B301" s="2" t="s">
        <v>107</v>
      </c>
    </row>
    <row r="302" spans="2:2" hidden="1">
      <c r="B302" s="2" t="s">
        <v>107</v>
      </c>
    </row>
    <row r="303" spans="2:2" hidden="1">
      <c r="B303" s="2" t="s">
        <v>105</v>
      </c>
    </row>
    <row r="304" spans="2:2" hidden="1">
      <c r="B304" s="2" t="s">
        <v>105</v>
      </c>
    </row>
    <row r="305" spans="2:2" hidden="1">
      <c r="B305" s="2" t="s">
        <v>107</v>
      </c>
    </row>
    <row r="306" spans="2:2" hidden="1">
      <c r="B306" s="2" t="s">
        <v>105</v>
      </c>
    </row>
    <row r="307" spans="2:2" hidden="1">
      <c r="B307" s="2" t="s">
        <v>106</v>
      </c>
    </row>
    <row r="308" spans="2:2" hidden="1">
      <c r="B308" s="2" t="s">
        <v>107</v>
      </c>
    </row>
    <row r="309" spans="2:2" hidden="1">
      <c r="B309" s="2" t="s">
        <v>107</v>
      </c>
    </row>
    <row r="310" spans="2:2" hidden="1">
      <c r="B310" s="2" t="s">
        <v>103</v>
      </c>
    </row>
    <row r="311" spans="2:2" hidden="1">
      <c r="B311" s="2" t="s">
        <v>107</v>
      </c>
    </row>
    <row r="312" spans="2:2" hidden="1">
      <c r="B312" s="2" t="s">
        <v>106</v>
      </c>
    </row>
    <row r="313" spans="2:2" hidden="1">
      <c r="B313" s="2" t="s">
        <v>107</v>
      </c>
    </row>
    <row r="314" spans="2:2" hidden="1">
      <c r="B314" s="2" t="s">
        <v>107</v>
      </c>
    </row>
    <row r="315" spans="2:2" hidden="1">
      <c r="B315" s="2" t="s">
        <v>106</v>
      </c>
    </row>
    <row r="316" spans="2:2" hidden="1">
      <c r="B316" s="2" t="s">
        <v>107</v>
      </c>
    </row>
    <row r="317" spans="2:2" hidden="1">
      <c r="B317" s="2" t="s">
        <v>103</v>
      </c>
    </row>
    <row r="318" spans="2:2" hidden="1">
      <c r="B318" s="2" t="s">
        <v>105</v>
      </c>
    </row>
    <row r="319" spans="2:2" hidden="1">
      <c r="B319" s="2" t="s">
        <v>105</v>
      </c>
    </row>
    <row r="320" spans="2:2" hidden="1">
      <c r="B320" s="2" t="s">
        <v>106</v>
      </c>
    </row>
    <row r="321" spans="2:2" hidden="1">
      <c r="B321" s="2" t="s">
        <v>104</v>
      </c>
    </row>
    <row r="322" spans="2:2" hidden="1">
      <c r="B322" s="2" t="s">
        <v>103</v>
      </c>
    </row>
    <row r="323" spans="2:2" hidden="1">
      <c r="B323" s="2" t="s">
        <v>107</v>
      </c>
    </row>
    <row r="324" spans="2:2" hidden="1">
      <c r="B324" s="2" t="s">
        <v>103</v>
      </c>
    </row>
    <row r="325" spans="2:2" hidden="1">
      <c r="B325" s="2" t="s">
        <v>106</v>
      </c>
    </row>
    <row r="326" spans="2:2" hidden="1">
      <c r="B326" s="2" t="s">
        <v>107</v>
      </c>
    </row>
    <row r="327" spans="2:2" hidden="1">
      <c r="B327" s="2" t="s">
        <v>103</v>
      </c>
    </row>
    <row r="328" spans="2:2" hidden="1">
      <c r="B328" s="2" t="s">
        <v>103</v>
      </c>
    </row>
    <row r="329" spans="2:2" hidden="1">
      <c r="B329" s="2" t="s">
        <v>107</v>
      </c>
    </row>
    <row r="330" spans="2:2" hidden="1">
      <c r="B330" s="2" t="s">
        <v>103</v>
      </c>
    </row>
    <row r="331" spans="2:2" hidden="1">
      <c r="B331" s="2" t="s">
        <v>107</v>
      </c>
    </row>
    <row r="332" spans="2:2" hidden="1">
      <c r="B332" s="2" t="s">
        <v>105</v>
      </c>
    </row>
    <row r="333" spans="2:2" hidden="1">
      <c r="B333" s="2" t="s">
        <v>106</v>
      </c>
    </row>
    <row r="334" spans="2:2" hidden="1">
      <c r="B334" s="2" t="s">
        <v>107</v>
      </c>
    </row>
    <row r="335" spans="2:2" hidden="1">
      <c r="B335" s="2" t="s">
        <v>105</v>
      </c>
    </row>
    <row r="336" spans="2:2" hidden="1">
      <c r="B336" s="2" t="s">
        <v>107</v>
      </c>
    </row>
    <row r="337" spans="2:2" hidden="1">
      <c r="B337" s="2" t="s">
        <v>105</v>
      </c>
    </row>
    <row r="338" spans="2:2" hidden="1">
      <c r="B338" s="2" t="s">
        <v>103</v>
      </c>
    </row>
    <row r="339" spans="2:2" hidden="1">
      <c r="B339" s="2" t="s">
        <v>103</v>
      </c>
    </row>
    <row r="340" spans="2:2" hidden="1">
      <c r="B340" s="2" t="s">
        <v>103</v>
      </c>
    </row>
    <row r="341" spans="2:2" hidden="1">
      <c r="B341" s="2" t="s">
        <v>107</v>
      </c>
    </row>
    <row r="342" spans="2:2" hidden="1">
      <c r="B342" s="2" t="s">
        <v>104</v>
      </c>
    </row>
    <row r="343" spans="2:2" hidden="1">
      <c r="B343" s="2" t="s">
        <v>107</v>
      </c>
    </row>
    <row r="344" spans="2:2" hidden="1">
      <c r="B344" s="2" t="s">
        <v>104</v>
      </c>
    </row>
    <row r="345" spans="2:2" hidden="1">
      <c r="B345" s="2" t="s">
        <v>105</v>
      </c>
    </row>
    <row r="346" spans="2:2" hidden="1">
      <c r="B346" s="2" t="s">
        <v>107</v>
      </c>
    </row>
    <row r="347" spans="2:2" hidden="1">
      <c r="B347" s="2" t="s">
        <v>107</v>
      </c>
    </row>
    <row r="348" spans="2:2" hidden="1">
      <c r="B348" s="2" t="s">
        <v>104</v>
      </c>
    </row>
    <row r="349" spans="2:2" hidden="1">
      <c r="B349" s="2" t="s">
        <v>106</v>
      </c>
    </row>
    <row r="350" spans="2:2" hidden="1">
      <c r="B350" s="2" t="s">
        <v>107</v>
      </c>
    </row>
    <row r="351" spans="2:2" hidden="1">
      <c r="B351" s="2" t="s">
        <v>105</v>
      </c>
    </row>
    <row r="352" spans="2:2" hidden="1">
      <c r="B352" s="2" t="s">
        <v>103</v>
      </c>
    </row>
    <row r="353" spans="2:2" hidden="1">
      <c r="B353" s="2" t="s">
        <v>104</v>
      </c>
    </row>
    <row r="354" spans="2:2" hidden="1">
      <c r="B354" s="2" t="s">
        <v>104</v>
      </c>
    </row>
    <row r="355" spans="2:2" hidden="1">
      <c r="B355" s="2" t="s">
        <v>107</v>
      </c>
    </row>
    <row r="356" spans="2:2" hidden="1">
      <c r="B356" s="2" t="s">
        <v>103</v>
      </c>
    </row>
    <row r="357" spans="2:2" hidden="1">
      <c r="B357" s="2" t="s">
        <v>106</v>
      </c>
    </row>
    <row r="358" spans="2:2" hidden="1">
      <c r="B358" s="2" t="s">
        <v>104</v>
      </c>
    </row>
    <row r="359" spans="2:2" hidden="1">
      <c r="B359" s="2" t="s">
        <v>106</v>
      </c>
    </row>
    <row r="360" spans="2:2" hidden="1">
      <c r="B360" s="2" t="s">
        <v>104</v>
      </c>
    </row>
    <row r="361" spans="2:2" hidden="1">
      <c r="B361" s="2" t="s">
        <v>106</v>
      </c>
    </row>
    <row r="362" spans="2:2" hidden="1">
      <c r="B362" s="2" t="s">
        <v>103</v>
      </c>
    </row>
    <row r="363" spans="2:2" hidden="1">
      <c r="B363" s="2" t="s">
        <v>106</v>
      </c>
    </row>
    <row r="364" spans="2:2" hidden="1">
      <c r="B364" s="2" t="s">
        <v>105</v>
      </c>
    </row>
    <row r="365" spans="2:2" hidden="1">
      <c r="B365" s="2" t="s">
        <v>105</v>
      </c>
    </row>
    <row r="366" spans="2:2" hidden="1">
      <c r="B366" s="2" t="s">
        <v>107</v>
      </c>
    </row>
    <row r="367" spans="2:2" hidden="1">
      <c r="B367" s="2" t="s">
        <v>107</v>
      </c>
    </row>
    <row r="368" spans="2:2" hidden="1">
      <c r="B368" s="2" t="s">
        <v>103</v>
      </c>
    </row>
    <row r="369" spans="2:2" hidden="1">
      <c r="B369" s="2" t="s">
        <v>107</v>
      </c>
    </row>
    <row r="370" spans="2:2" hidden="1">
      <c r="B370" s="2" t="s">
        <v>105</v>
      </c>
    </row>
    <row r="371" spans="2:2" hidden="1">
      <c r="B371" s="2" t="s">
        <v>105</v>
      </c>
    </row>
    <row r="372" spans="2:2" hidden="1">
      <c r="B372" s="2" t="s">
        <v>104</v>
      </c>
    </row>
    <row r="373" spans="2:2" hidden="1">
      <c r="B373" s="2" t="s">
        <v>106</v>
      </c>
    </row>
    <row r="374" spans="2:2" hidden="1">
      <c r="B374" s="2" t="s">
        <v>106</v>
      </c>
    </row>
    <row r="375" spans="2:2" hidden="1">
      <c r="B375" s="2" t="s">
        <v>104</v>
      </c>
    </row>
    <row r="376" spans="2:2" hidden="1">
      <c r="B376" s="2" t="s">
        <v>105</v>
      </c>
    </row>
    <row r="377" spans="2:2" hidden="1">
      <c r="B377" s="2" t="s">
        <v>106</v>
      </c>
    </row>
    <row r="378" spans="2:2" hidden="1">
      <c r="B378" s="2" t="s">
        <v>107</v>
      </c>
    </row>
    <row r="379" spans="2:2" hidden="1">
      <c r="B379" s="2" t="s">
        <v>104</v>
      </c>
    </row>
    <row r="380" spans="2:2" hidden="1">
      <c r="B380" s="2" t="s">
        <v>103</v>
      </c>
    </row>
    <row r="381" spans="2:2" hidden="1">
      <c r="B381" s="2" t="s">
        <v>106</v>
      </c>
    </row>
    <row r="382" spans="2:2">
      <c r="B382" s="2" t="s">
        <v>107</v>
      </c>
    </row>
    <row r="383" spans="2:2">
      <c r="B383" s="2" t="s">
        <v>106</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CAA91-FA14-41BE-84AB-6FCDA89655D3}">
  <sheetPr>
    <tabColor rgb="FFFF0000"/>
  </sheetPr>
  <dimension ref="A1:AB383"/>
  <sheetViews>
    <sheetView zoomScale="130" zoomScaleNormal="130" workbookViewId="0"/>
  </sheetViews>
  <sheetFormatPr defaultColWidth="8.85546875" defaultRowHeight="15"/>
  <cols>
    <col min="1" max="1" width="6.42578125" bestFit="1" customWidth="1"/>
    <col min="2" max="2" width="20.28515625" customWidth="1"/>
    <col min="3" max="3" width="3.140625" customWidth="1"/>
    <col min="4" max="4" width="21.140625" customWidth="1"/>
    <col min="5" max="5" width="14" customWidth="1"/>
    <col min="9" max="9" width="21.7109375" bestFit="1" customWidth="1"/>
    <col min="10" max="10" width="27.7109375" bestFit="1" customWidth="1"/>
  </cols>
  <sheetData>
    <row r="1" spans="1:28" ht="6" customHeight="1"/>
    <row r="2" spans="1:28">
      <c r="A2" s="3" t="s">
        <v>108</v>
      </c>
      <c r="B2" s="3" t="s">
        <v>109</v>
      </c>
      <c r="Y2" t="s">
        <v>102</v>
      </c>
      <c r="AB2" t="s">
        <v>102</v>
      </c>
    </row>
    <row r="3" spans="1:28" ht="6" customHeight="1">
      <c r="Y3" t="s">
        <v>103</v>
      </c>
      <c r="AB3" t="str" cm="1">
        <f t="array" aca="1" ref="AB3" ca="1">CHOOSE(RANDBETWEEN(1,2),INDEX({"Ford";"Chevy";"Honda";"Subaru";"Toyota"},RANDBETWEEN(1,ROWS({"Ford";"Chevy";"Honda";"Subaru";"Toyota"}))),INDEX({"Ford";"Chevy";"Honda";"Subaru";"Toyota";"Subaru";"Toyota"},RANDBETWEEN(1,ROWS({"Ford";"Chevy";"Honda";"Subaru";"Toyota";"Subaru";"Toyota"}))))</f>
        <v>Chevy</v>
      </c>
    </row>
    <row r="4" spans="1:28">
      <c r="B4" s="4" t="s">
        <v>102</v>
      </c>
      <c r="D4" t="str" cm="1">
        <f t="array" ref="D4:E10">SortedFrequencyDistributionAnswer(B5:B383,B4)</f>
        <v>Autos Sold At Dealer</v>
      </c>
      <c r="E4" t="str">
        <v>Count</v>
      </c>
      <c r="I4" s="73" t="s">
        <v>102</v>
      </c>
      <c r="J4" t="s">
        <v>150</v>
      </c>
      <c r="Y4" t="s">
        <v>104</v>
      </c>
    </row>
    <row r="5" spans="1:28">
      <c r="B5" s="2" t="s">
        <v>107</v>
      </c>
      <c r="D5" t="str">
        <v>Toyota</v>
      </c>
      <c r="E5">
        <v>106</v>
      </c>
      <c r="I5" t="s">
        <v>107</v>
      </c>
      <c r="J5" s="74">
        <v>106</v>
      </c>
      <c r="Y5" t="s">
        <v>105</v>
      </c>
    </row>
    <row r="6" spans="1:28">
      <c r="B6" s="2" t="s">
        <v>104</v>
      </c>
      <c r="D6" t="str">
        <v>Subaru</v>
      </c>
      <c r="E6">
        <v>93</v>
      </c>
      <c r="I6" t="s">
        <v>106</v>
      </c>
      <c r="J6" s="74">
        <v>93</v>
      </c>
      <c r="Y6" t="s">
        <v>106</v>
      </c>
    </row>
    <row r="7" spans="1:28">
      <c r="B7" s="2" t="s">
        <v>105</v>
      </c>
      <c r="D7" t="str">
        <v>Ford</v>
      </c>
      <c r="E7">
        <v>65</v>
      </c>
      <c r="I7" t="s">
        <v>103</v>
      </c>
      <c r="J7" s="74">
        <v>65</v>
      </c>
      <c r="Y7" t="s">
        <v>107</v>
      </c>
    </row>
    <row r="8" spans="1:28">
      <c r="B8" s="2" t="s">
        <v>103</v>
      </c>
      <c r="D8" t="str">
        <v>Honda</v>
      </c>
      <c r="E8">
        <v>63</v>
      </c>
      <c r="I8" t="s">
        <v>105</v>
      </c>
      <c r="J8" s="74">
        <v>63</v>
      </c>
      <c r="Y8" t="s">
        <v>106</v>
      </c>
    </row>
    <row r="9" spans="1:28">
      <c r="B9" s="2" t="s">
        <v>103</v>
      </c>
      <c r="D9" t="str">
        <v>Chevy</v>
      </c>
      <c r="E9">
        <v>52</v>
      </c>
      <c r="I9" t="s">
        <v>104</v>
      </c>
      <c r="J9" s="74">
        <v>52</v>
      </c>
      <c r="Y9" t="s">
        <v>107</v>
      </c>
    </row>
    <row r="10" spans="1:28">
      <c r="B10" s="2" t="s">
        <v>104</v>
      </c>
      <c r="D10" t="str">
        <v>Total:</v>
      </c>
      <c r="E10">
        <v>379</v>
      </c>
      <c r="I10" t="s">
        <v>149</v>
      </c>
      <c r="J10" s="74">
        <v>379</v>
      </c>
    </row>
    <row r="11" spans="1:28" hidden="1">
      <c r="B11" s="2" t="s">
        <v>107</v>
      </c>
    </row>
    <row r="12" spans="1:28" hidden="1">
      <c r="B12" s="2" t="s">
        <v>107</v>
      </c>
    </row>
    <row r="13" spans="1:28" hidden="1">
      <c r="B13" s="2" t="s">
        <v>103</v>
      </c>
    </row>
    <row r="14" spans="1:28" hidden="1">
      <c r="B14" s="2" t="s">
        <v>105</v>
      </c>
    </row>
    <row r="15" spans="1:28" hidden="1">
      <c r="B15" s="2" t="s">
        <v>104</v>
      </c>
    </row>
    <row r="16" spans="1:28" hidden="1">
      <c r="B16" s="2" t="s">
        <v>106</v>
      </c>
    </row>
    <row r="17" spans="2:2" hidden="1">
      <c r="B17" s="2" t="s">
        <v>106</v>
      </c>
    </row>
    <row r="18" spans="2:2" hidden="1">
      <c r="B18" s="2" t="s">
        <v>103</v>
      </c>
    </row>
    <row r="19" spans="2:2" hidden="1">
      <c r="B19" s="2" t="s">
        <v>105</v>
      </c>
    </row>
    <row r="20" spans="2:2" hidden="1">
      <c r="B20" s="2" t="s">
        <v>103</v>
      </c>
    </row>
    <row r="21" spans="2:2" hidden="1">
      <c r="B21" s="2" t="s">
        <v>107</v>
      </c>
    </row>
    <row r="22" spans="2:2" hidden="1">
      <c r="B22" s="2" t="s">
        <v>104</v>
      </c>
    </row>
    <row r="23" spans="2:2" hidden="1">
      <c r="B23" s="2" t="s">
        <v>105</v>
      </c>
    </row>
    <row r="24" spans="2:2" hidden="1">
      <c r="B24" s="2" t="s">
        <v>107</v>
      </c>
    </row>
    <row r="25" spans="2:2" hidden="1">
      <c r="B25" s="2" t="s">
        <v>107</v>
      </c>
    </row>
    <row r="26" spans="2:2" hidden="1">
      <c r="B26" s="2" t="s">
        <v>106</v>
      </c>
    </row>
    <row r="27" spans="2:2" hidden="1">
      <c r="B27" s="2" t="s">
        <v>104</v>
      </c>
    </row>
    <row r="28" spans="2:2" hidden="1">
      <c r="B28" s="2" t="s">
        <v>107</v>
      </c>
    </row>
    <row r="29" spans="2:2" hidden="1">
      <c r="B29" s="2" t="s">
        <v>106</v>
      </c>
    </row>
    <row r="30" spans="2:2" hidden="1">
      <c r="B30" s="2" t="s">
        <v>107</v>
      </c>
    </row>
    <row r="31" spans="2:2" hidden="1">
      <c r="B31" s="2" t="s">
        <v>105</v>
      </c>
    </row>
    <row r="32" spans="2:2" hidden="1">
      <c r="B32" s="2" t="s">
        <v>103</v>
      </c>
    </row>
    <row r="33" spans="2:2" hidden="1">
      <c r="B33" s="2" t="s">
        <v>103</v>
      </c>
    </row>
    <row r="34" spans="2:2" hidden="1">
      <c r="B34" s="2" t="s">
        <v>104</v>
      </c>
    </row>
    <row r="35" spans="2:2" hidden="1">
      <c r="B35" s="2" t="s">
        <v>107</v>
      </c>
    </row>
    <row r="36" spans="2:2" hidden="1">
      <c r="B36" s="2" t="s">
        <v>104</v>
      </c>
    </row>
    <row r="37" spans="2:2" hidden="1">
      <c r="B37" s="2" t="s">
        <v>105</v>
      </c>
    </row>
    <row r="38" spans="2:2" hidden="1">
      <c r="B38" s="2" t="s">
        <v>106</v>
      </c>
    </row>
    <row r="39" spans="2:2" hidden="1">
      <c r="B39" s="2" t="s">
        <v>103</v>
      </c>
    </row>
    <row r="40" spans="2:2" hidden="1">
      <c r="B40" s="2" t="s">
        <v>103</v>
      </c>
    </row>
    <row r="41" spans="2:2" hidden="1">
      <c r="B41" s="2" t="s">
        <v>104</v>
      </c>
    </row>
    <row r="42" spans="2:2" hidden="1">
      <c r="B42" s="2" t="s">
        <v>106</v>
      </c>
    </row>
    <row r="43" spans="2:2" hidden="1">
      <c r="B43" s="2" t="s">
        <v>105</v>
      </c>
    </row>
    <row r="44" spans="2:2" hidden="1">
      <c r="B44" s="2" t="s">
        <v>105</v>
      </c>
    </row>
    <row r="45" spans="2:2" hidden="1">
      <c r="B45" s="2" t="s">
        <v>104</v>
      </c>
    </row>
    <row r="46" spans="2:2" hidden="1">
      <c r="B46" s="2" t="s">
        <v>104</v>
      </c>
    </row>
    <row r="47" spans="2:2" hidden="1">
      <c r="B47" s="2" t="s">
        <v>106</v>
      </c>
    </row>
    <row r="48" spans="2:2" hidden="1">
      <c r="B48" s="2" t="s">
        <v>106</v>
      </c>
    </row>
    <row r="49" spans="2:2" hidden="1">
      <c r="B49" s="2" t="s">
        <v>107</v>
      </c>
    </row>
    <row r="50" spans="2:2" hidden="1">
      <c r="B50" s="2" t="s">
        <v>103</v>
      </c>
    </row>
    <row r="51" spans="2:2" hidden="1">
      <c r="B51" s="2" t="s">
        <v>104</v>
      </c>
    </row>
    <row r="52" spans="2:2" hidden="1">
      <c r="B52" s="2" t="s">
        <v>106</v>
      </c>
    </row>
    <row r="53" spans="2:2" hidden="1">
      <c r="B53" s="2" t="s">
        <v>107</v>
      </c>
    </row>
    <row r="54" spans="2:2" hidden="1">
      <c r="B54" s="2" t="s">
        <v>105</v>
      </c>
    </row>
    <row r="55" spans="2:2" hidden="1">
      <c r="B55" s="2" t="s">
        <v>104</v>
      </c>
    </row>
    <row r="56" spans="2:2" hidden="1">
      <c r="B56" s="2" t="s">
        <v>103</v>
      </c>
    </row>
    <row r="57" spans="2:2" hidden="1">
      <c r="B57" s="2" t="s">
        <v>105</v>
      </c>
    </row>
    <row r="58" spans="2:2" hidden="1">
      <c r="B58" s="2" t="s">
        <v>105</v>
      </c>
    </row>
    <row r="59" spans="2:2" hidden="1">
      <c r="B59" s="2" t="s">
        <v>105</v>
      </c>
    </row>
    <row r="60" spans="2:2" hidden="1">
      <c r="B60" s="2" t="s">
        <v>104</v>
      </c>
    </row>
    <row r="61" spans="2:2" hidden="1">
      <c r="B61" s="2" t="s">
        <v>106</v>
      </c>
    </row>
    <row r="62" spans="2:2" hidden="1">
      <c r="B62" s="2" t="s">
        <v>106</v>
      </c>
    </row>
    <row r="63" spans="2:2" hidden="1">
      <c r="B63" s="2" t="s">
        <v>105</v>
      </c>
    </row>
    <row r="64" spans="2:2" hidden="1">
      <c r="B64" s="2" t="s">
        <v>106</v>
      </c>
    </row>
    <row r="65" spans="2:2" hidden="1">
      <c r="B65" s="2" t="s">
        <v>105</v>
      </c>
    </row>
    <row r="66" spans="2:2" hidden="1">
      <c r="B66" s="2" t="s">
        <v>107</v>
      </c>
    </row>
    <row r="67" spans="2:2" hidden="1">
      <c r="B67" s="2" t="s">
        <v>106</v>
      </c>
    </row>
    <row r="68" spans="2:2" hidden="1">
      <c r="B68" s="2" t="s">
        <v>103</v>
      </c>
    </row>
    <row r="69" spans="2:2" hidden="1">
      <c r="B69" s="2" t="s">
        <v>104</v>
      </c>
    </row>
    <row r="70" spans="2:2" hidden="1">
      <c r="B70" s="2" t="s">
        <v>105</v>
      </c>
    </row>
    <row r="71" spans="2:2" hidden="1">
      <c r="B71" s="2" t="s">
        <v>105</v>
      </c>
    </row>
    <row r="72" spans="2:2" hidden="1">
      <c r="B72" s="2" t="s">
        <v>104</v>
      </c>
    </row>
    <row r="73" spans="2:2" hidden="1">
      <c r="B73" s="2" t="s">
        <v>103</v>
      </c>
    </row>
    <row r="74" spans="2:2" hidden="1">
      <c r="B74" s="2" t="s">
        <v>103</v>
      </c>
    </row>
    <row r="75" spans="2:2" hidden="1">
      <c r="B75" s="2" t="s">
        <v>103</v>
      </c>
    </row>
    <row r="76" spans="2:2" hidden="1">
      <c r="B76" s="2" t="s">
        <v>107</v>
      </c>
    </row>
    <row r="77" spans="2:2" hidden="1">
      <c r="B77" s="2" t="s">
        <v>103</v>
      </c>
    </row>
    <row r="78" spans="2:2" hidden="1">
      <c r="B78" s="2" t="s">
        <v>105</v>
      </c>
    </row>
    <row r="79" spans="2:2" hidden="1">
      <c r="B79" s="2" t="s">
        <v>105</v>
      </c>
    </row>
    <row r="80" spans="2:2" hidden="1">
      <c r="B80" s="2" t="s">
        <v>107</v>
      </c>
    </row>
    <row r="81" spans="2:2" hidden="1">
      <c r="B81" s="2" t="s">
        <v>106</v>
      </c>
    </row>
    <row r="82" spans="2:2" hidden="1">
      <c r="B82" s="2" t="s">
        <v>106</v>
      </c>
    </row>
    <row r="83" spans="2:2" hidden="1">
      <c r="B83" s="2" t="s">
        <v>106</v>
      </c>
    </row>
    <row r="84" spans="2:2" hidden="1">
      <c r="B84" s="2" t="s">
        <v>107</v>
      </c>
    </row>
    <row r="85" spans="2:2" hidden="1">
      <c r="B85" s="2" t="s">
        <v>106</v>
      </c>
    </row>
    <row r="86" spans="2:2" hidden="1">
      <c r="B86" s="2" t="s">
        <v>105</v>
      </c>
    </row>
    <row r="87" spans="2:2" hidden="1">
      <c r="B87" s="2" t="s">
        <v>107</v>
      </c>
    </row>
    <row r="88" spans="2:2" hidden="1">
      <c r="B88" s="2" t="s">
        <v>106</v>
      </c>
    </row>
    <row r="89" spans="2:2" hidden="1">
      <c r="B89" s="2" t="s">
        <v>106</v>
      </c>
    </row>
    <row r="90" spans="2:2" hidden="1">
      <c r="B90" s="2" t="s">
        <v>106</v>
      </c>
    </row>
    <row r="91" spans="2:2" hidden="1">
      <c r="B91" s="2" t="s">
        <v>103</v>
      </c>
    </row>
    <row r="92" spans="2:2" hidden="1">
      <c r="B92" s="2" t="s">
        <v>106</v>
      </c>
    </row>
    <row r="93" spans="2:2" hidden="1">
      <c r="B93" s="2" t="s">
        <v>103</v>
      </c>
    </row>
    <row r="94" spans="2:2" hidden="1">
      <c r="B94" s="2" t="s">
        <v>107</v>
      </c>
    </row>
    <row r="95" spans="2:2" hidden="1">
      <c r="B95" s="2" t="s">
        <v>103</v>
      </c>
    </row>
    <row r="96" spans="2:2" hidden="1">
      <c r="B96" s="2" t="s">
        <v>107</v>
      </c>
    </row>
    <row r="97" spans="2:2" hidden="1">
      <c r="B97" s="2" t="s">
        <v>104</v>
      </c>
    </row>
    <row r="98" spans="2:2" hidden="1">
      <c r="B98" s="2" t="s">
        <v>103</v>
      </c>
    </row>
    <row r="99" spans="2:2" hidden="1">
      <c r="B99" s="2" t="s">
        <v>103</v>
      </c>
    </row>
    <row r="100" spans="2:2" hidden="1">
      <c r="B100" s="2" t="s">
        <v>105</v>
      </c>
    </row>
    <row r="101" spans="2:2" hidden="1">
      <c r="B101" s="2" t="s">
        <v>106</v>
      </c>
    </row>
    <row r="102" spans="2:2" hidden="1">
      <c r="B102" s="2" t="s">
        <v>106</v>
      </c>
    </row>
    <row r="103" spans="2:2" hidden="1">
      <c r="B103" s="2" t="s">
        <v>107</v>
      </c>
    </row>
    <row r="104" spans="2:2" hidden="1">
      <c r="B104" s="2" t="s">
        <v>105</v>
      </c>
    </row>
    <row r="105" spans="2:2" hidden="1">
      <c r="B105" s="2" t="s">
        <v>107</v>
      </c>
    </row>
    <row r="106" spans="2:2" hidden="1">
      <c r="B106" s="2" t="s">
        <v>105</v>
      </c>
    </row>
    <row r="107" spans="2:2" hidden="1">
      <c r="B107" s="2" t="s">
        <v>106</v>
      </c>
    </row>
    <row r="108" spans="2:2" hidden="1">
      <c r="B108" s="2" t="s">
        <v>106</v>
      </c>
    </row>
    <row r="109" spans="2:2" hidden="1">
      <c r="B109" s="2" t="s">
        <v>104</v>
      </c>
    </row>
    <row r="110" spans="2:2" hidden="1">
      <c r="B110" s="2" t="s">
        <v>106</v>
      </c>
    </row>
    <row r="111" spans="2:2" hidden="1">
      <c r="B111" s="2" t="s">
        <v>106</v>
      </c>
    </row>
    <row r="112" spans="2:2" hidden="1">
      <c r="B112" s="2" t="s">
        <v>105</v>
      </c>
    </row>
    <row r="113" spans="2:2" hidden="1">
      <c r="B113" s="2" t="s">
        <v>103</v>
      </c>
    </row>
    <row r="114" spans="2:2" hidden="1">
      <c r="B114" s="2" t="s">
        <v>103</v>
      </c>
    </row>
    <row r="115" spans="2:2" hidden="1">
      <c r="B115" s="2" t="s">
        <v>107</v>
      </c>
    </row>
    <row r="116" spans="2:2" hidden="1">
      <c r="B116" s="2" t="s">
        <v>103</v>
      </c>
    </row>
    <row r="117" spans="2:2" hidden="1">
      <c r="B117" s="2" t="s">
        <v>107</v>
      </c>
    </row>
    <row r="118" spans="2:2" hidden="1">
      <c r="B118" s="2" t="s">
        <v>103</v>
      </c>
    </row>
    <row r="119" spans="2:2" hidden="1">
      <c r="B119" s="2" t="s">
        <v>107</v>
      </c>
    </row>
    <row r="120" spans="2:2" hidden="1">
      <c r="B120" s="2" t="s">
        <v>103</v>
      </c>
    </row>
    <row r="121" spans="2:2" hidden="1">
      <c r="B121" s="2" t="s">
        <v>105</v>
      </c>
    </row>
    <row r="122" spans="2:2" hidden="1">
      <c r="B122" s="2" t="s">
        <v>107</v>
      </c>
    </row>
    <row r="123" spans="2:2" hidden="1">
      <c r="B123" s="2" t="s">
        <v>107</v>
      </c>
    </row>
    <row r="124" spans="2:2" hidden="1">
      <c r="B124" s="2" t="s">
        <v>107</v>
      </c>
    </row>
    <row r="125" spans="2:2" hidden="1">
      <c r="B125" s="2" t="s">
        <v>107</v>
      </c>
    </row>
    <row r="126" spans="2:2" hidden="1">
      <c r="B126" s="2" t="s">
        <v>106</v>
      </c>
    </row>
    <row r="127" spans="2:2" hidden="1">
      <c r="B127" s="2" t="s">
        <v>107</v>
      </c>
    </row>
    <row r="128" spans="2:2" hidden="1">
      <c r="B128" s="2" t="s">
        <v>106</v>
      </c>
    </row>
    <row r="129" spans="2:2" hidden="1">
      <c r="B129" s="2" t="s">
        <v>103</v>
      </c>
    </row>
    <row r="130" spans="2:2" hidden="1">
      <c r="B130" s="2" t="s">
        <v>107</v>
      </c>
    </row>
    <row r="131" spans="2:2" hidden="1">
      <c r="B131" s="2" t="s">
        <v>104</v>
      </c>
    </row>
    <row r="132" spans="2:2" hidden="1">
      <c r="B132" s="2" t="s">
        <v>105</v>
      </c>
    </row>
    <row r="133" spans="2:2" hidden="1">
      <c r="B133" s="2" t="s">
        <v>104</v>
      </c>
    </row>
    <row r="134" spans="2:2" hidden="1">
      <c r="B134" s="2" t="s">
        <v>104</v>
      </c>
    </row>
    <row r="135" spans="2:2" hidden="1">
      <c r="B135" s="2" t="s">
        <v>106</v>
      </c>
    </row>
    <row r="136" spans="2:2" hidden="1">
      <c r="B136" s="2" t="s">
        <v>103</v>
      </c>
    </row>
    <row r="137" spans="2:2" hidden="1">
      <c r="B137" s="2" t="s">
        <v>104</v>
      </c>
    </row>
    <row r="138" spans="2:2" hidden="1">
      <c r="B138" s="2" t="s">
        <v>107</v>
      </c>
    </row>
    <row r="139" spans="2:2" hidden="1">
      <c r="B139" s="2" t="s">
        <v>103</v>
      </c>
    </row>
    <row r="140" spans="2:2" hidden="1">
      <c r="B140" s="2" t="s">
        <v>104</v>
      </c>
    </row>
    <row r="141" spans="2:2" hidden="1">
      <c r="B141" s="2" t="s">
        <v>106</v>
      </c>
    </row>
    <row r="142" spans="2:2" hidden="1">
      <c r="B142" s="2" t="s">
        <v>106</v>
      </c>
    </row>
    <row r="143" spans="2:2" hidden="1">
      <c r="B143" s="2" t="s">
        <v>106</v>
      </c>
    </row>
    <row r="144" spans="2:2" hidden="1">
      <c r="B144" s="2" t="s">
        <v>104</v>
      </c>
    </row>
    <row r="145" spans="2:2" hidden="1">
      <c r="B145" s="2" t="s">
        <v>106</v>
      </c>
    </row>
    <row r="146" spans="2:2" hidden="1">
      <c r="B146" s="2" t="s">
        <v>104</v>
      </c>
    </row>
    <row r="147" spans="2:2" hidden="1">
      <c r="B147" s="2" t="s">
        <v>106</v>
      </c>
    </row>
    <row r="148" spans="2:2" hidden="1">
      <c r="B148" s="2" t="s">
        <v>104</v>
      </c>
    </row>
    <row r="149" spans="2:2" hidden="1">
      <c r="B149" s="2" t="s">
        <v>106</v>
      </c>
    </row>
    <row r="150" spans="2:2" hidden="1">
      <c r="B150" s="2" t="s">
        <v>107</v>
      </c>
    </row>
    <row r="151" spans="2:2" hidden="1">
      <c r="B151" s="2" t="s">
        <v>107</v>
      </c>
    </row>
    <row r="152" spans="2:2" hidden="1">
      <c r="B152" s="2" t="s">
        <v>106</v>
      </c>
    </row>
    <row r="153" spans="2:2" hidden="1">
      <c r="B153" s="2" t="s">
        <v>103</v>
      </c>
    </row>
    <row r="154" spans="2:2" hidden="1">
      <c r="B154" s="2" t="s">
        <v>104</v>
      </c>
    </row>
    <row r="155" spans="2:2" hidden="1">
      <c r="B155" s="2" t="s">
        <v>106</v>
      </c>
    </row>
    <row r="156" spans="2:2" hidden="1">
      <c r="B156" s="2" t="s">
        <v>107</v>
      </c>
    </row>
    <row r="157" spans="2:2" hidden="1">
      <c r="B157" s="2" t="s">
        <v>105</v>
      </c>
    </row>
    <row r="158" spans="2:2" hidden="1">
      <c r="B158" s="2" t="s">
        <v>104</v>
      </c>
    </row>
    <row r="159" spans="2:2" hidden="1">
      <c r="B159" s="2" t="s">
        <v>107</v>
      </c>
    </row>
    <row r="160" spans="2:2" hidden="1">
      <c r="B160" s="2" t="s">
        <v>107</v>
      </c>
    </row>
    <row r="161" spans="2:2" hidden="1">
      <c r="B161" s="2" t="s">
        <v>106</v>
      </c>
    </row>
    <row r="162" spans="2:2" hidden="1">
      <c r="B162" s="2" t="s">
        <v>106</v>
      </c>
    </row>
    <row r="163" spans="2:2" hidden="1">
      <c r="B163" s="2" t="s">
        <v>105</v>
      </c>
    </row>
    <row r="164" spans="2:2" hidden="1">
      <c r="B164" s="2" t="s">
        <v>107</v>
      </c>
    </row>
    <row r="165" spans="2:2" hidden="1">
      <c r="B165" s="2" t="s">
        <v>106</v>
      </c>
    </row>
    <row r="166" spans="2:2" hidden="1">
      <c r="B166" s="2" t="s">
        <v>107</v>
      </c>
    </row>
    <row r="167" spans="2:2" hidden="1">
      <c r="B167" s="2" t="s">
        <v>107</v>
      </c>
    </row>
    <row r="168" spans="2:2" hidden="1">
      <c r="B168" s="2" t="s">
        <v>105</v>
      </c>
    </row>
    <row r="169" spans="2:2" hidden="1">
      <c r="B169" s="2" t="s">
        <v>107</v>
      </c>
    </row>
    <row r="170" spans="2:2" hidden="1">
      <c r="B170" s="2" t="s">
        <v>103</v>
      </c>
    </row>
    <row r="171" spans="2:2" hidden="1">
      <c r="B171" s="2" t="s">
        <v>104</v>
      </c>
    </row>
    <row r="172" spans="2:2" hidden="1">
      <c r="B172" s="2" t="s">
        <v>105</v>
      </c>
    </row>
    <row r="173" spans="2:2" hidden="1">
      <c r="B173" s="2" t="s">
        <v>106</v>
      </c>
    </row>
    <row r="174" spans="2:2" hidden="1">
      <c r="B174" s="2" t="s">
        <v>107</v>
      </c>
    </row>
    <row r="175" spans="2:2" hidden="1">
      <c r="B175" s="2" t="s">
        <v>107</v>
      </c>
    </row>
    <row r="176" spans="2:2" hidden="1">
      <c r="B176" s="2" t="s">
        <v>104</v>
      </c>
    </row>
    <row r="177" spans="2:2" hidden="1">
      <c r="B177" s="2" t="s">
        <v>106</v>
      </c>
    </row>
    <row r="178" spans="2:2" hidden="1">
      <c r="B178" s="2" t="s">
        <v>106</v>
      </c>
    </row>
    <row r="179" spans="2:2" hidden="1">
      <c r="B179" s="2" t="s">
        <v>106</v>
      </c>
    </row>
    <row r="180" spans="2:2" hidden="1">
      <c r="B180" s="2" t="s">
        <v>103</v>
      </c>
    </row>
    <row r="181" spans="2:2" hidden="1">
      <c r="B181" s="2" t="s">
        <v>103</v>
      </c>
    </row>
    <row r="182" spans="2:2" hidden="1">
      <c r="B182" s="2" t="s">
        <v>103</v>
      </c>
    </row>
    <row r="183" spans="2:2" hidden="1">
      <c r="B183" s="2" t="s">
        <v>104</v>
      </c>
    </row>
    <row r="184" spans="2:2" hidden="1">
      <c r="B184" s="2" t="s">
        <v>105</v>
      </c>
    </row>
    <row r="185" spans="2:2" hidden="1">
      <c r="B185" s="2" t="s">
        <v>107</v>
      </c>
    </row>
    <row r="186" spans="2:2" hidden="1">
      <c r="B186" s="2" t="s">
        <v>107</v>
      </c>
    </row>
    <row r="187" spans="2:2" hidden="1">
      <c r="B187" s="2" t="s">
        <v>103</v>
      </c>
    </row>
    <row r="188" spans="2:2" hidden="1">
      <c r="B188" s="2" t="s">
        <v>107</v>
      </c>
    </row>
    <row r="189" spans="2:2" hidden="1">
      <c r="B189" s="2" t="s">
        <v>103</v>
      </c>
    </row>
    <row r="190" spans="2:2" hidden="1">
      <c r="B190" s="2" t="s">
        <v>106</v>
      </c>
    </row>
    <row r="191" spans="2:2" hidden="1">
      <c r="B191" s="2" t="s">
        <v>104</v>
      </c>
    </row>
    <row r="192" spans="2:2" hidden="1">
      <c r="B192" s="2" t="s">
        <v>105</v>
      </c>
    </row>
    <row r="193" spans="2:2" hidden="1">
      <c r="B193" s="2" t="s">
        <v>107</v>
      </c>
    </row>
    <row r="194" spans="2:2" hidden="1">
      <c r="B194" s="2" t="s">
        <v>105</v>
      </c>
    </row>
    <row r="195" spans="2:2" hidden="1">
      <c r="B195" s="2" t="s">
        <v>105</v>
      </c>
    </row>
    <row r="196" spans="2:2" hidden="1">
      <c r="B196" s="2" t="s">
        <v>106</v>
      </c>
    </row>
    <row r="197" spans="2:2" hidden="1">
      <c r="B197" s="2" t="s">
        <v>103</v>
      </c>
    </row>
    <row r="198" spans="2:2" hidden="1">
      <c r="B198" s="2" t="s">
        <v>106</v>
      </c>
    </row>
    <row r="199" spans="2:2" hidden="1">
      <c r="B199" s="2" t="s">
        <v>107</v>
      </c>
    </row>
    <row r="200" spans="2:2" hidden="1">
      <c r="B200" s="2" t="s">
        <v>104</v>
      </c>
    </row>
    <row r="201" spans="2:2" hidden="1">
      <c r="B201" s="2" t="s">
        <v>107</v>
      </c>
    </row>
    <row r="202" spans="2:2" hidden="1">
      <c r="B202" s="2" t="s">
        <v>107</v>
      </c>
    </row>
    <row r="203" spans="2:2" hidden="1">
      <c r="B203" s="2" t="s">
        <v>107</v>
      </c>
    </row>
    <row r="204" spans="2:2" hidden="1">
      <c r="B204" s="2" t="s">
        <v>106</v>
      </c>
    </row>
    <row r="205" spans="2:2" hidden="1">
      <c r="B205" s="2" t="s">
        <v>107</v>
      </c>
    </row>
    <row r="206" spans="2:2" hidden="1">
      <c r="B206" s="2" t="s">
        <v>107</v>
      </c>
    </row>
    <row r="207" spans="2:2" hidden="1">
      <c r="B207" s="2" t="s">
        <v>106</v>
      </c>
    </row>
    <row r="208" spans="2:2" hidden="1">
      <c r="B208" s="2" t="s">
        <v>105</v>
      </c>
    </row>
    <row r="209" spans="2:2" hidden="1">
      <c r="B209" s="2" t="s">
        <v>105</v>
      </c>
    </row>
    <row r="210" spans="2:2" hidden="1">
      <c r="B210" s="2" t="s">
        <v>107</v>
      </c>
    </row>
    <row r="211" spans="2:2" hidden="1">
      <c r="B211" s="2" t="s">
        <v>106</v>
      </c>
    </row>
    <row r="212" spans="2:2" hidden="1">
      <c r="B212" s="2" t="s">
        <v>106</v>
      </c>
    </row>
    <row r="213" spans="2:2" hidden="1">
      <c r="B213" s="2" t="s">
        <v>106</v>
      </c>
    </row>
    <row r="214" spans="2:2" hidden="1">
      <c r="B214" s="2" t="s">
        <v>105</v>
      </c>
    </row>
    <row r="215" spans="2:2" hidden="1">
      <c r="B215" s="2" t="s">
        <v>105</v>
      </c>
    </row>
    <row r="216" spans="2:2" hidden="1">
      <c r="B216" s="2" t="s">
        <v>106</v>
      </c>
    </row>
    <row r="217" spans="2:2" hidden="1">
      <c r="B217" s="2" t="s">
        <v>103</v>
      </c>
    </row>
    <row r="218" spans="2:2" hidden="1">
      <c r="B218" s="2" t="s">
        <v>103</v>
      </c>
    </row>
    <row r="219" spans="2:2" hidden="1">
      <c r="B219" s="2" t="s">
        <v>106</v>
      </c>
    </row>
    <row r="220" spans="2:2" hidden="1">
      <c r="B220" s="2" t="s">
        <v>107</v>
      </c>
    </row>
    <row r="221" spans="2:2" hidden="1">
      <c r="B221" s="2" t="s">
        <v>107</v>
      </c>
    </row>
    <row r="222" spans="2:2" hidden="1">
      <c r="B222" s="2" t="s">
        <v>103</v>
      </c>
    </row>
    <row r="223" spans="2:2" hidden="1">
      <c r="B223" s="2" t="s">
        <v>107</v>
      </c>
    </row>
    <row r="224" spans="2:2" hidden="1">
      <c r="B224" s="2" t="s">
        <v>105</v>
      </c>
    </row>
    <row r="225" spans="2:2" hidden="1">
      <c r="B225" s="2" t="s">
        <v>106</v>
      </c>
    </row>
    <row r="226" spans="2:2" hidden="1">
      <c r="B226" s="2" t="s">
        <v>107</v>
      </c>
    </row>
    <row r="227" spans="2:2" hidden="1">
      <c r="B227" s="2" t="s">
        <v>107</v>
      </c>
    </row>
    <row r="228" spans="2:2" hidden="1">
      <c r="B228" s="2" t="s">
        <v>103</v>
      </c>
    </row>
    <row r="229" spans="2:2" hidden="1">
      <c r="B229" s="2" t="s">
        <v>106</v>
      </c>
    </row>
    <row r="230" spans="2:2" hidden="1">
      <c r="B230" s="2" t="s">
        <v>105</v>
      </c>
    </row>
    <row r="231" spans="2:2" hidden="1">
      <c r="B231" s="2" t="s">
        <v>106</v>
      </c>
    </row>
    <row r="232" spans="2:2" hidden="1">
      <c r="B232" s="2" t="s">
        <v>104</v>
      </c>
    </row>
    <row r="233" spans="2:2" hidden="1">
      <c r="B233" s="2" t="s">
        <v>106</v>
      </c>
    </row>
    <row r="234" spans="2:2" hidden="1">
      <c r="B234" s="2" t="s">
        <v>106</v>
      </c>
    </row>
    <row r="235" spans="2:2" hidden="1">
      <c r="B235" s="2" t="s">
        <v>107</v>
      </c>
    </row>
    <row r="236" spans="2:2" hidden="1">
      <c r="B236" s="2" t="s">
        <v>107</v>
      </c>
    </row>
    <row r="237" spans="2:2" hidden="1">
      <c r="B237" s="2" t="s">
        <v>107</v>
      </c>
    </row>
    <row r="238" spans="2:2" hidden="1">
      <c r="B238" s="2" t="s">
        <v>107</v>
      </c>
    </row>
    <row r="239" spans="2:2" hidden="1">
      <c r="B239" s="2" t="s">
        <v>106</v>
      </c>
    </row>
    <row r="240" spans="2:2" hidden="1">
      <c r="B240" s="2" t="s">
        <v>107</v>
      </c>
    </row>
    <row r="241" spans="2:2" hidden="1">
      <c r="B241" s="2" t="s">
        <v>107</v>
      </c>
    </row>
    <row r="242" spans="2:2" hidden="1">
      <c r="B242" s="2" t="s">
        <v>106</v>
      </c>
    </row>
    <row r="243" spans="2:2" hidden="1">
      <c r="B243" s="2" t="s">
        <v>105</v>
      </c>
    </row>
    <row r="244" spans="2:2" hidden="1">
      <c r="B244" s="2" t="s">
        <v>104</v>
      </c>
    </row>
    <row r="245" spans="2:2" hidden="1">
      <c r="B245" s="2" t="s">
        <v>106</v>
      </c>
    </row>
    <row r="246" spans="2:2" hidden="1">
      <c r="B246" s="2" t="s">
        <v>106</v>
      </c>
    </row>
    <row r="247" spans="2:2" hidden="1">
      <c r="B247" s="2" t="s">
        <v>106</v>
      </c>
    </row>
    <row r="248" spans="2:2" hidden="1">
      <c r="B248" s="2" t="s">
        <v>107</v>
      </c>
    </row>
    <row r="249" spans="2:2" hidden="1">
      <c r="B249" s="2" t="s">
        <v>105</v>
      </c>
    </row>
    <row r="250" spans="2:2" hidden="1">
      <c r="B250" s="2" t="s">
        <v>104</v>
      </c>
    </row>
    <row r="251" spans="2:2" hidden="1">
      <c r="B251" s="2" t="s">
        <v>103</v>
      </c>
    </row>
    <row r="252" spans="2:2" hidden="1">
      <c r="B252" s="2" t="s">
        <v>107</v>
      </c>
    </row>
    <row r="253" spans="2:2" hidden="1">
      <c r="B253" s="2" t="s">
        <v>106</v>
      </c>
    </row>
    <row r="254" spans="2:2" hidden="1">
      <c r="B254" s="2" t="s">
        <v>103</v>
      </c>
    </row>
    <row r="255" spans="2:2" hidden="1">
      <c r="B255" s="2" t="s">
        <v>104</v>
      </c>
    </row>
    <row r="256" spans="2:2" hidden="1">
      <c r="B256" s="2" t="s">
        <v>105</v>
      </c>
    </row>
    <row r="257" spans="2:2" hidden="1">
      <c r="B257" s="2" t="s">
        <v>107</v>
      </c>
    </row>
    <row r="258" spans="2:2" hidden="1">
      <c r="B258" s="2" t="s">
        <v>107</v>
      </c>
    </row>
    <row r="259" spans="2:2" hidden="1">
      <c r="B259" s="2" t="s">
        <v>103</v>
      </c>
    </row>
    <row r="260" spans="2:2" hidden="1">
      <c r="B260" s="2" t="s">
        <v>104</v>
      </c>
    </row>
    <row r="261" spans="2:2" hidden="1">
      <c r="B261" s="2" t="s">
        <v>107</v>
      </c>
    </row>
    <row r="262" spans="2:2" hidden="1">
      <c r="B262" s="2" t="s">
        <v>106</v>
      </c>
    </row>
    <row r="263" spans="2:2" hidden="1">
      <c r="B263" s="2" t="s">
        <v>105</v>
      </c>
    </row>
    <row r="264" spans="2:2" hidden="1">
      <c r="B264" s="2" t="s">
        <v>104</v>
      </c>
    </row>
    <row r="265" spans="2:2" hidden="1">
      <c r="B265" s="2" t="s">
        <v>107</v>
      </c>
    </row>
    <row r="266" spans="2:2" hidden="1">
      <c r="B266" s="2" t="s">
        <v>105</v>
      </c>
    </row>
    <row r="267" spans="2:2" hidden="1">
      <c r="B267" s="2" t="s">
        <v>106</v>
      </c>
    </row>
    <row r="268" spans="2:2" hidden="1">
      <c r="B268" s="2" t="s">
        <v>107</v>
      </c>
    </row>
    <row r="269" spans="2:2" hidden="1">
      <c r="B269" s="2" t="s">
        <v>106</v>
      </c>
    </row>
    <row r="270" spans="2:2" hidden="1">
      <c r="B270" s="2" t="s">
        <v>105</v>
      </c>
    </row>
    <row r="271" spans="2:2" hidden="1">
      <c r="B271" s="2" t="s">
        <v>106</v>
      </c>
    </row>
    <row r="272" spans="2:2" hidden="1">
      <c r="B272" s="2" t="s">
        <v>106</v>
      </c>
    </row>
    <row r="273" spans="2:2" hidden="1">
      <c r="B273" s="2" t="s">
        <v>106</v>
      </c>
    </row>
    <row r="274" spans="2:2" hidden="1">
      <c r="B274" s="2" t="s">
        <v>105</v>
      </c>
    </row>
    <row r="275" spans="2:2" hidden="1">
      <c r="B275" s="2" t="s">
        <v>107</v>
      </c>
    </row>
    <row r="276" spans="2:2" hidden="1">
      <c r="B276" s="2" t="s">
        <v>107</v>
      </c>
    </row>
    <row r="277" spans="2:2" hidden="1">
      <c r="B277" s="2" t="s">
        <v>107</v>
      </c>
    </row>
    <row r="278" spans="2:2" hidden="1">
      <c r="B278" s="2" t="s">
        <v>104</v>
      </c>
    </row>
    <row r="279" spans="2:2" hidden="1">
      <c r="B279" s="2" t="s">
        <v>103</v>
      </c>
    </row>
    <row r="280" spans="2:2" hidden="1">
      <c r="B280" s="2" t="s">
        <v>103</v>
      </c>
    </row>
    <row r="281" spans="2:2" hidden="1">
      <c r="B281" s="2" t="s">
        <v>105</v>
      </c>
    </row>
    <row r="282" spans="2:2" hidden="1">
      <c r="B282" s="2" t="s">
        <v>106</v>
      </c>
    </row>
    <row r="283" spans="2:2" hidden="1">
      <c r="B283" s="2" t="s">
        <v>106</v>
      </c>
    </row>
    <row r="284" spans="2:2" hidden="1">
      <c r="B284" s="2" t="s">
        <v>103</v>
      </c>
    </row>
    <row r="285" spans="2:2" hidden="1">
      <c r="B285" s="2" t="s">
        <v>107</v>
      </c>
    </row>
    <row r="286" spans="2:2" hidden="1">
      <c r="B286" s="2" t="s">
        <v>103</v>
      </c>
    </row>
    <row r="287" spans="2:2" hidden="1">
      <c r="B287" s="2" t="s">
        <v>107</v>
      </c>
    </row>
    <row r="288" spans="2:2" hidden="1">
      <c r="B288" s="2" t="s">
        <v>104</v>
      </c>
    </row>
    <row r="289" spans="2:2" hidden="1">
      <c r="B289" s="2" t="s">
        <v>107</v>
      </c>
    </row>
    <row r="290" spans="2:2" hidden="1">
      <c r="B290" s="2" t="s">
        <v>106</v>
      </c>
    </row>
    <row r="291" spans="2:2" hidden="1">
      <c r="B291" s="2" t="s">
        <v>107</v>
      </c>
    </row>
    <row r="292" spans="2:2" hidden="1">
      <c r="B292" s="2" t="s">
        <v>104</v>
      </c>
    </row>
    <row r="293" spans="2:2" hidden="1">
      <c r="B293" s="2" t="s">
        <v>107</v>
      </c>
    </row>
    <row r="294" spans="2:2" hidden="1">
      <c r="B294" s="2" t="s">
        <v>103</v>
      </c>
    </row>
    <row r="295" spans="2:2" hidden="1">
      <c r="B295" s="2" t="s">
        <v>105</v>
      </c>
    </row>
    <row r="296" spans="2:2" hidden="1">
      <c r="B296" s="2" t="s">
        <v>103</v>
      </c>
    </row>
    <row r="297" spans="2:2" hidden="1">
      <c r="B297" s="2" t="s">
        <v>106</v>
      </c>
    </row>
    <row r="298" spans="2:2" hidden="1">
      <c r="B298" s="2" t="s">
        <v>107</v>
      </c>
    </row>
    <row r="299" spans="2:2" hidden="1">
      <c r="B299" s="2" t="s">
        <v>107</v>
      </c>
    </row>
    <row r="300" spans="2:2" hidden="1">
      <c r="B300" s="2" t="s">
        <v>106</v>
      </c>
    </row>
    <row r="301" spans="2:2" hidden="1">
      <c r="B301" s="2" t="s">
        <v>107</v>
      </c>
    </row>
    <row r="302" spans="2:2" hidden="1">
      <c r="B302" s="2" t="s">
        <v>107</v>
      </c>
    </row>
    <row r="303" spans="2:2" hidden="1">
      <c r="B303" s="2" t="s">
        <v>105</v>
      </c>
    </row>
    <row r="304" spans="2:2" hidden="1">
      <c r="B304" s="2" t="s">
        <v>105</v>
      </c>
    </row>
    <row r="305" spans="2:2" hidden="1">
      <c r="B305" s="2" t="s">
        <v>107</v>
      </c>
    </row>
    <row r="306" spans="2:2" hidden="1">
      <c r="B306" s="2" t="s">
        <v>105</v>
      </c>
    </row>
    <row r="307" spans="2:2" hidden="1">
      <c r="B307" s="2" t="s">
        <v>106</v>
      </c>
    </row>
    <row r="308" spans="2:2" hidden="1">
      <c r="B308" s="2" t="s">
        <v>107</v>
      </c>
    </row>
    <row r="309" spans="2:2" hidden="1">
      <c r="B309" s="2" t="s">
        <v>107</v>
      </c>
    </row>
    <row r="310" spans="2:2" hidden="1">
      <c r="B310" s="2" t="s">
        <v>103</v>
      </c>
    </row>
    <row r="311" spans="2:2" hidden="1">
      <c r="B311" s="2" t="s">
        <v>107</v>
      </c>
    </row>
    <row r="312" spans="2:2" hidden="1">
      <c r="B312" s="2" t="s">
        <v>106</v>
      </c>
    </row>
    <row r="313" spans="2:2" hidden="1">
      <c r="B313" s="2" t="s">
        <v>107</v>
      </c>
    </row>
    <row r="314" spans="2:2" hidden="1">
      <c r="B314" s="2" t="s">
        <v>107</v>
      </c>
    </row>
    <row r="315" spans="2:2" hidden="1">
      <c r="B315" s="2" t="s">
        <v>106</v>
      </c>
    </row>
    <row r="316" spans="2:2" hidden="1">
      <c r="B316" s="2" t="s">
        <v>107</v>
      </c>
    </row>
    <row r="317" spans="2:2" hidden="1">
      <c r="B317" s="2" t="s">
        <v>103</v>
      </c>
    </row>
    <row r="318" spans="2:2" hidden="1">
      <c r="B318" s="2" t="s">
        <v>105</v>
      </c>
    </row>
    <row r="319" spans="2:2" hidden="1">
      <c r="B319" s="2" t="s">
        <v>105</v>
      </c>
    </row>
    <row r="320" spans="2:2" hidden="1">
      <c r="B320" s="2" t="s">
        <v>106</v>
      </c>
    </row>
    <row r="321" spans="2:2" hidden="1">
      <c r="B321" s="2" t="s">
        <v>104</v>
      </c>
    </row>
    <row r="322" spans="2:2" hidden="1">
      <c r="B322" s="2" t="s">
        <v>103</v>
      </c>
    </row>
    <row r="323" spans="2:2" hidden="1">
      <c r="B323" s="2" t="s">
        <v>107</v>
      </c>
    </row>
    <row r="324" spans="2:2" hidden="1">
      <c r="B324" s="2" t="s">
        <v>103</v>
      </c>
    </row>
    <row r="325" spans="2:2" hidden="1">
      <c r="B325" s="2" t="s">
        <v>106</v>
      </c>
    </row>
    <row r="326" spans="2:2" hidden="1">
      <c r="B326" s="2" t="s">
        <v>107</v>
      </c>
    </row>
    <row r="327" spans="2:2" hidden="1">
      <c r="B327" s="2" t="s">
        <v>103</v>
      </c>
    </row>
    <row r="328" spans="2:2" hidden="1">
      <c r="B328" s="2" t="s">
        <v>103</v>
      </c>
    </row>
    <row r="329" spans="2:2" hidden="1">
      <c r="B329" s="2" t="s">
        <v>107</v>
      </c>
    </row>
    <row r="330" spans="2:2" hidden="1">
      <c r="B330" s="2" t="s">
        <v>103</v>
      </c>
    </row>
    <row r="331" spans="2:2" hidden="1">
      <c r="B331" s="2" t="s">
        <v>107</v>
      </c>
    </row>
    <row r="332" spans="2:2" hidden="1">
      <c r="B332" s="2" t="s">
        <v>105</v>
      </c>
    </row>
    <row r="333" spans="2:2" hidden="1">
      <c r="B333" s="2" t="s">
        <v>106</v>
      </c>
    </row>
    <row r="334" spans="2:2" hidden="1">
      <c r="B334" s="2" t="s">
        <v>107</v>
      </c>
    </row>
    <row r="335" spans="2:2" hidden="1">
      <c r="B335" s="2" t="s">
        <v>105</v>
      </c>
    </row>
    <row r="336" spans="2:2" hidden="1">
      <c r="B336" s="2" t="s">
        <v>107</v>
      </c>
    </row>
    <row r="337" spans="2:2" hidden="1">
      <c r="B337" s="2" t="s">
        <v>105</v>
      </c>
    </row>
    <row r="338" spans="2:2" hidden="1">
      <c r="B338" s="2" t="s">
        <v>103</v>
      </c>
    </row>
    <row r="339" spans="2:2" hidden="1">
      <c r="B339" s="2" t="s">
        <v>103</v>
      </c>
    </row>
    <row r="340" spans="2:2" hidden="1">
      <c r="B340" s="2" t="s">
        <v>103</v>
      </c>
    </row>
    <row r="341" spans="2:2" hidden="1">
      <c r="B341" s="2" t="s">
        <v>107</v>
      </c>
    </row>
    <row r="342" spans="2:2" hidden="1">
      <c r="B342" s="2" t="s">
        <v>104</v>
      </c>
    </row>
    <row r="343" spans="2:2" hidden="1">
      <c r="B343" s="2" t="s">
        <v>107</v>
      </c>
    </row>
    <row r="344" spans="2:2" hidden="1">
      <c r="B344" s="2" t="s">
        <v>104</v>
      </c>
    </row>
    <row r="345" spans="2:2" hidden="1">
      <c r="B345" s="2" t="s">
        <v>105</v>
      </c>
    </row>
    <row r="346" spans="2:2" hidden="1">
      <c r="B346" s="2" t="s">
        <v>107</v>
      </c>
    </row>
    <row r="347" spans="2:2" hidden="1">
      <c r="B347" s="2" t="s">
        <v>107</v>
      </c>
    </row>
    <row r="348" spans="2:2" hidden="1">
      <c r="B348" s="2" t="s">
        <v>104</v>
      </c>
    </row>
    <row r="349" spans="2:2" hidden="1">
      <c r="B349" s="2" t="s">
        <v>106</v>
      </c>
    </row>
    <row r="350" spans="2:2" hidden="1">
      <c r="B350" s="2" t="s">
        <v>107</v>
      </c>
    </row>
    <row r="351" spans="2:2" hidden="1">
      <c r="B351" s="2" t="s">
        <v>105</v>
      </c>
    </row>
    <row r="352" spans="2:2" hidden="1">
      <c r="B352" s="2" t="s">
        <v>103</v>
      </c>
    </row>
    <row r="353" spans="2:2" hidden="1">
      <c r="B353" s="2" t="s">
        <v>104</v>
      </c>
    </row>
    <row r="354" spans="2:2" hidden="1">
      <c r="B354" s="2" t="s">
        <v>104</v>
      </c>
    </row>
    <row r="355" spans="2:2" hidden="1">
      <c r="B355" s="2" t="s">
        <v>107</v>
      </c>
    </row>
    <row r="356" spans="2:2" hidden="1">
      <c r="B356" s="2" t="s">
        <v>103</v>
      </c>
    </row>
    <row r="357" spans="2:2" hidden="1">
      <c r="B357" s="2" t="s">
        <v>106</v>
      </c>
    </row>
    <row r="358" spans="2:2" hidden="1">
      <c r="B358" s="2" t="s">
        <v>104</v>
      </c>
    </row>
    <row r="359" spans="2:2" hidden="1">
      <c r="B359" s="2" t="s">
        <v>106</v>
      </c>
    </row>
    <row r="360" spans="2:2" hidden="1">
      <c r="B360" s="2" t="s">
        <v>104</v>
      </c>
    </row>
    <row r="361" spans="2:2" hidden="1">
      <c r="B361" s="2" t="s">
        <v>106</v>
      </c>
    </row>
    <row r="362" spans="2:2" hidden="1">
      <c r="B362" s="2" t="s">
        <v>103</v>
      </c>
    </row>
    <row r="363" spans="2:2" hidden="1">
      <c r="B363" s="2" t="s">
        <v>106</v>
      </c>
    </row>
    <row r="364" spans="2:2" hidden="1">
      <c r="B364" s="2" t="s">
        <v>105</v>
      </c>
    </row>
    <row r="365" spans="2:2" hidden="1">
      <c r="B365" s="2" t="s">
        <v>105</v>
      </c>
    </row>
    <row r="366" spans="2:2" hidden="1">
      <c r="B366" s="2" t="s">
        <v>107</v>
      </c>
    </row>
    <row r="367" spans="2:2" hidden="1">
      <c r="B367" s="2" t="s">
        <v>107</v>
      </c>
    </row>
    <row r="368" spans="2:2" hidden="1">
      <c r="B368" s="2" t="s">
        <v>103</v>
      </c>
    </row>
    <row r="369" spans="2:2" hidden="1">
      <c r="B369" s="2" t="s">
        <v>107</v>
      </c>
    </row>
    <row r="370" spans="2:2" hidden="1">
      <c r="B370" s="2" t="s">
        <v>105</v>
      </c>
    </row>
    <row r="371" spans="2:2" hidden="1">
      <c r="B371" s="2" t="s">
        <v>105</v>
      </c>
    </row>
    <row r="372" spans="2:2" hidden="1">
      <c r="B372" s="2" t="s">
        <v>104</v>
      </c>
    </row>
    <row r="373" spans="2:2" hidden="1">
      <c r="B373" s="2" t="s">
        <v>106</v>
      </c>
    </row>
    <row r="374" spans="2:2" hidden="1">
      <c r="B374" s="2" t="s">
        <v>106</v>
      </c>
    </row>
    <row r="375" spans="2:2" hidden="1">
      <c r="B375" s="2" t="s">
        <v>104</v>
      </c>
    </row>
    <row r="376" spans="2:2" hidden="1">
      <c r="B376" s="2" t="s">
        <v>105</v>
      </c>
    </row>
    <row r="377" spans="2:2" hidden="1">
      <c r="B377" s="2" t="s">
        <v>106</v>
      </c>
    </row>
    <row r="378" spans="2:2" hidden="1">
      <c r="B378" s="2" t="s">
        <v>107</v>
      </c>
    </row>
    <row r="379" spans="2:2" hidden="1">
      <c r="B379" s="2" t="s">
        <v>104</v>
      </c>
    </row>
    <row r="380" spans="2:2" hidden="1">
      <c r="B380" s="2" t="s">
        <v>103</v>
      </c>
    </row>
    <row r="381" spans="2:2" hidden="1">
      <c r="B381" s="2" t="s">
        <v>106</v>
      </c>
    </row>
    <row r="382" spans="2:2">
      <c r="B382" s="2" t="s">
        <v>107</v>
      </c>
    </row>
    <row r="383" spans="2:2">
      <c r="B383" s="2" t="s">
        <v>106</v>
      </c>
    </row>
  </sheetData>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05076-DA33-4514-B925-08A321DFABC8}">
  <sheetPr>
    <tabColor rgb="FF0000FF"/>
  </sheetPr>
  <dimension ref="B1:N22"/>
  <sheetViews>
    <sheetView zoomScale="130" zoomScaleNormal="130" workbookViewId="0"/>
  </sheetViews>
  <sheetFormatPr defaultColWidth="8.85546875" defaultRowHeight="15"/>
  <cols>
    <col min="1" max="1" width="1.140625" customWidth="1"/>
    <col min="2" max="2" width="12.85546875" bestFit="1" customWidth="1"/>
    <col min="3" max="3" width="9.42578125" customWidth="1"/>
    <col min="4" max="4" width="13.42578125" bestFit="1" customWidth="1"/>
    <col min="5" max="5" width="7.7109375" customWidth="1"/>
    <col min="6" max="6" width="14" customWidth="1"/>
    <col min="7" max="7" width="1.140625" customWidth="1"/>
    <col min="11" max="11" width="39.140625" customWidth="1"/>
    <col min="12" max="12" width="6.42578125" customWidth="1"/>
    <col min="13" max="13" width="13.28515625" bestFit="1" customWidth="1"/>
    <col min="14" max="14" width="11.42578125" customWidth="1"/>
  </cols>
  <sheetData>
    <row r="1" spans="2:13" ht="6" customHeight="1"/>
    <row r="2" spans="2:13">
      <c r="B2" s="3" t="s">
        <v>239</v>
      </c>
      <c r="C2" s="3" t="s">
        <v>240</v>
      </c>
    </row>
    <row r="3" spans="2:13" ht="6" customHeight="1"/>
    <row r="4" spans="2:13" ht="30">
      <c r="B4" s="85" t="s">
        <v>207</v>
      </c>
      <c r="C4" s="85" t="s">
        <v>4</v>
      </c>
      <c r="D4" s="85" t="s">
        <v>208</v>
      </c>
      <c r="E4" s="85" t="s">
        <v>2</v>
      </c>
      <c r="F4" s="94" t="s">
        <v>237</v>
      </c>
      <c r="H4" s="41" t="s">
        <v>214</v>
      </c>
      <c r="M4" s="85" t="s">
        <v>40</v>
      </c>
    </row>
    <row r="5" spans="2:13">
      <c r="B5" s="86">
        <v>44419</v>
      </c>
      <c r="C5" s="87">
        <v>120.79</v>
      </c>
      <c r="D5" s="87">
        <v>125.11</v>
      </c>
      <c r="E5" s="88">
        <v>18.8</v>
      </c>
      <c r="F5" s="89"/>
      <c r="H5" s="95" t="str">
        <f ca="1">_xlfn.IFNA("Cell "&amp;ADDRESS(ROW(F5),COLUMN(F5),4)&amp;": "&amp;_xlfn.FORMULATEXT(F5),"")</f>
        <v/>
      </c>
      <c r="M5" s="6" cm="1">
        <f t="array" ref="M5:M7">MMULT(C5:E7,ROW(B5:B7)^0)</f>
        <v>264.7</v>
      </c>
    </row>
    <row r="6" spans="2:13">
      <c r="B6" s="81">
        <v>44420</v>
      </c>
      <c r="C6" s="82">
        <v>225</v>
      </c>
      <c r="D6" s="82">
        <v>154.05000000000001</v>
      </c>
      <c r="E6" s="83">
        <v>288.73</v>
      </c>
      <c r="F6" s="84"/>
      <c r="H6" s="93" t="s">
        <v>216</v>
      </c>
      <c r="M6" s="6">
        <v>667.78</v>
      </c>
    </row>
    <row r="7" spans="2:13">
      <c r="B7" s="81">
        <v>44421</v>
      </c>
      <c r="C7" s="82">
        <v>178.73000000000002</v>
      </c>
      <c r="D7" s="82">
        <v>247.21</v>
      </c>
      <c r="E7" s="83">
        <v>313.95</v>
      </c>
      <c r="F7" s="84"/>
      <c r="H7" s="93" t="str">
        <f ca="1">_xlfn.IFNA(_xlfn.FORMULATEXT(M5),"")</f>
        <v>=MMULT(C5:E7,ROW(B5:B7)^0)</v>
      </c>
      <c r="M7" s="6">
        <v>739.8900000000001</v>
      </c>
    </row>
    <row r="8" spans="2:13" ht="5.25" customHeight="1"/>
    <row r="9" spans="2:13" ht="30">
      <c r="D9" s="85" t="s">
        <v>1</v>
      </c>
      <c r="E9" s="85" t="s">
        <v>209</v>
      </c>
      <c r="F9" s="94" t="s">
        <v>235</v>
      </c>
      <c r="H9" s="41" t="s">
        <v>215</v>
      </c>
      <c r="M9" s="85" t="s">
        <v>210</v>
      </c>
    </row>
    <row r="10" spans="2:13">
      <c r="D10" s="2" t="s">
        <v>211</v>
      </c>
      <c r="E10" s="2">
        <v>15</v>
      </c>
      <c r="F10" s="29"/>
      <c r="H10" s="95" t="str">
        <f ca="1">_xlfn.IFNA("Cell "&amp;ADDRESS(ROW(F10),COLUMN(F10),4)&amp;": "&amp;_xlfn.FORMULATEXT(F10),"")</f>
        <v/>
      </c>
      <c r="M10" s="6" cm="1">
        <f t="array" aca="1" ref="M10:M13" ca="1">SUBTOTAL(9,OFFSET(E10,,,ROW(E10:E13)-ROW(E9)))</f>
        <v>15</v>
      </c>
    </row>
    <row r="11" spans="2:13">
      <c r="D11" s="2" t="s">
        <v>236</v>
      </c>
      <c r="E11" s="2">
        <v>8</v>
      </c>
      <c r="F11" s="29"/>
      <c r="H11" s="93" t="s">
        <v>217</v>
      </c>
      <c r="M11" s="6">
        <f ca="1"/>
        <v>23</v>
      </c>
    </row>
    <row r="12" spans="2:13">
      <c r="D12" s="2" t="s">
        <v>212</v>
      </c>
      <c r="E12" s="2">
        <v>5</v>
      </c>
      <c r="F12" s="29"/>
      <c r="H12" s="93" t="str">
        <f ca="1">_xlfn.IFNA(_xlfn.FORMULATEXT(M10),"")</f>
        <v>=SUBTOTAL(9,OFFSET(E10,,,ROW(E10:E13)-ROW(E9)))</v>
      </c>
      <c r="M12" s="6">
        <f ca="1"/>
        <v>28</v>
      </c>
    </row>
    <row r="13" spans="2:13">
      <c r="D13" s="2" t="s">
        <v>213</v>
      </c>
      <c r="E13" s="2">
        <v>4</v>
      </c>
      <c r="F13" s="29"/>
      <c r="M13" s="6">
        <f ca="1"/>
        <v>32</v>
      </c>
    </row>
    <row r="15" spans="2:13">
      <c r="D15" s="91" t="s">
        <v>218</v>
      </c>
      <c r="E15" s="2">
        <v>45</v>
      </c>
    </row>
    <row r="16" spans="2:13">
      <c r="D16" s="92" t="s">
        <v>219</v>
      </c>
      <c r="E16" s="2">
        <v>2.5</v>
      </c>
    </row>
    <row r="17" spans="2:14" ht="5.25" customHeight="1"/>
    <row r="18" spans="2:14" ht="30">
      <c r="B18" s="4" t="s">
        <v>220</v>
      </c>
      <c r="C18" s="4" t="s">
        <v>221</v>
      </c>
      <c r="D18" s="5" t="s">
        <v>222</v>
      </c>
      <c r="E18" s="4" t="s">
        <v>223</v>
      </c>
      <c r="F18" s="5" t="s">
        <v>238</v>
      </c>
      <c r="H18" s="41" t="s">
        <v>233</v>
      </c>
      <c r="M18" s="4" t="s">
        <v>224</v>
      </c>
      <c r="N18" s="4" t="s">
        <v>224</v>
      </c>
    </row>
    <row r="19" spans="2:14">
      <c r="B19" s="2" t="s">
        <v>231</v>
      </c>
      <c r="C19" s="2" t="s">
        <v>229</v>
      </c>
      <c r="D19" s="90">
        <v>70</v>
      </c>
      <c r="E19" s="2">
        <v>4</v>
      </c>
      <c r="F19" s="6"/>
      <c r="H19" s="95" t="str">
        <f ca="1">_xlfn.IFNA("Cell "&amp;ADDRESS(ROW(F19),COLUMN(F19),4)&amp;": "&amp;_xlfn.FORMULATEXT(F19),"")</f>
        <v/>
      </c>
      <c r="M19" s="6" t="b">
        <f>AND(D19&gt;=$E$15,E19&gt;=$E$16)</f>
        <v>1</v>
      </c>
      <c r="N19" s="6" t="b" cm="1">
        <f t="array" ref="N19:N22">IF((D19:D22&gt;=E15)*(E19:E22&gt;=E16),TRUE)</f>
        <v>1</v>
      </c>
    </row>
    <row r="20" spans="2:14">
      <c r="B20" s="2" t="s">
        <v>225</v>
      </c>
      <c r="C20" s="2" t="s">
        <v>226</v>
      </c>
      <c r="D20" s="90">
        <v>45</v>
      </c>
      <c r="E20" s="2">
        <v>1.7</v>
      </c>
      <c r="F20" s="6"/>
      <c r="H20" s="93" t="s">
        <v>234</v>
      </c>
      <c r="M20" s="6" t="b">
        <f>AND(J20&gt;=$E$15,K20&gt;=$E$16)</f>
        <v>0</v>
      </c>
      <c r="N20" s="6" t="b">
        <v>0</v>
      </c>
    </row>
    <row r="21" spans="2:14">
      <c r="B21" s="2" t="s">
        <v>227</v>
      </c>
      <c r="C21" s="2" t="s">
        <v>228</v>
      </c>
      <c r="D21" s="90">
        <v>45</v>
      </c>
      <c r="E21" s="2">
        <v>2.4</v>
      </c>
      <c r="F21" s="6"/>
      <c r="H21" s="93" t="str">
        <f ca="1">_xlfn.IFNA(_xlfn.FORMULATEXT(N19),"")</f>
        <v>=IF((D19:D22&gt;=E15)*(E19:E22&gt;=E16),TRUE)</v>
      </c>
      <c r="M21" s="6" t="b">
        <f>AND(J21&gt;=$E$15,K21&gt;=$E$16)</f>
        <v>0</v>
      </c>
      <c r="N21" s="6" t="b">
        <v>0</v>
      </c>
    </row>
    <row r="22" spans="2:14">
      <c r="B22" s="2" t="s">
        <v>232</v>
      </c>
      <c r="C22" s="2" t="s">
        <v>230</v>
      </c>
      <c r="D22" s="90">
        <v>75</v>
      </c>
      <c r="E22" s="2">
        <v>3.9</v>
      </c>
      <c r="F22" s="6"/>
      <c r="M22" s="6" t="b">
        <f>AND(J22&gt;=$E$15,K22&gt;=$E$16)</f>
        <v>0</v>
      </c>
      <c r="N22" s="6" t="b">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AE010-2733-4167-83D7-BA0FC5ECE310}">
  <sheetPr>
    <tabColor rgb="FFFF0000"/>
  </sheetPr>
  <dimension ref="B1:AA39"/>
  <sheetViews>
    <sheetView zoomScale="85" zoomScaleNormal="85" workbookViewId="0"/>
  </sheetViews>
  <sheetFormatPr defaultColWidth="8.85546875" defaultRowHeight="15"/>
  <cols>
    <col min="1" max="1" width="1.140625" customWidth="1"/>
    <col min="2" max="2" width="12.85546875" bestFit="1" customWidth="1"/>
    <col min="3" max="3" width="9.42578125" customWidth="1"/>
    <col min="4" max="4" width="13.42578125" bestFit="1" customWidth="1"/>
    <col min="5" max="5" width="7.7109375" customWidth="1"/>
    <col min="6" max="6" width="14" customWidth="1"/>
    <col min="7" max="7" width="1.140625" customWidth="1"/>
    <col min="11" max="11" width="39.140625" customWidth="1"/>
    <col min="12" max="12" width="12.7109375" customWidth="1"/>
    <col min="13" max="13" width="13.28515625" bestFit="1" customWidth="1"/>
    <col min="14" max="14" width="11.42578125" customWidth="1"/>
    <col min="18" max="18" width="12.140625" customWidth="1"/>
    <col min="25" max="25" width="15.140625" customWidth="1"/>
  </cols>
  <sheetData>
    <row r="1" spans="2:27" ht="6" customHeight="1" thickBot="1"/>
    <row r="2" spans="2:27">
      <c r="B2" s="3" t="s">
        <v>239</v>
      </c>
      <c r="C2" s="3" t="s">
        <v>240</v>
      </c>
      <c r="M2" s="103"/>
      <c r="N2" s="104"/>
      <c r="O2" s="104"/>
      <c r="P2" s="105"/>
    </row>
    <row r="3" spans="2:27" ht="6" customHeight="1">
      <c r="M3" s="106"/>
      <c r="N3" s="26"/>
      <c r="O3" s="26"/>
      <c r="P3" s="107"/>
    </row>
    <row r="4" spans="2:27" ht="30">
      <c r="B4" s="85" t="s">
        <v>207</v>
      </c>
      <c r="C4" s="85" t="s">
        <v>4</v>
      </c>
      <c r="D4" s="85" t="s">
        <v>208</v>
      </c>
      <c r="E4" s="85" t="s">
        <v>2</v>
      </c>
      <c r="F4" s="94" t="s">
        <v>237</v>
      </c>
      <c r="H4" s="41" t="s">
        <v>250</v>
      </c>
      <c r="M4" s="108" t="s">
        <v>40</v>
      </c>
      <c r="N4" s="140" t="s">
        <v>254</v>
      </c>
      <c r="O4" s="140"/>
      <c r="P4" s="141"/>
    </row>
    <row r="5" spans="2:27">
      <c r="B5" s="86">
        <v>44419</v>
      </c>
      <c r="C5" s="87">
        <v>120.79</v>
      </c>
      <c r="D5" s="87">
        <v>125.11</v>
      </c>
      <c r="E5" s="88">
        <v>18.8</v>
      </c>
      <c r="F5" s="89" cm="1">
        <f t="array" ref="F5:F7">_xlfn.BYROW(C5:E7, _xlfn.LAMBDA(_xlpm.r, SUM(_xlpm.r)))</f>
        <v>264.7</v>
      </c>
      <c r="H5" s="95" t="str">
        <f ca="1">_xlfn.IFNA("Cell "&amp;ADDRESS(ROW(F5),COLUMN(F5),4)&amp;": "&amp;_xlfn.FORMULATEXT(F5),"")</f>
        <v>Cell F5: =BYROW(C5:E7, LAMBDA(r, SUM(r)))</v>
      </c>
      <c r="M5" s="109" cm="1">
        <f t="array" ref="M5:M7">MMULT(C5:E7,ROW(B5:B7)^0)</f>
        <v>264.7</v>
      </c>
      <c r="N5" s="140"/>
      <c r="O5" s="140"/>
      <c r="P5" s="141"/>
    </row>
    <row r="6" spans="2:27">
      <c r="B6" s="81">
        <v>44420</v>
      </c>
      <c r="C6" s="82">
        <v>225</v>
      </c>
      <c r="D6" s="82">
        <v>154.05000000000001</v>
      </c>
      <c r="E6" s="83">
        <v>288.73</v>
      </c>
      <c r="F6" s="84">
        <v>667.78</v>
      </c>
      <c r="H6" s="93" t="s">
        <v>216</v>
      </c>
      <c r="M6" s="109">
        <v>667.78</v>
      </c>
      <c r="N6" s="140"/>
      <c r="O6" s="140"/>
      <c r="P6" s="141"/>
    </row>
    <row r="7" spans="2:27">
      <c r="B7" s="81">
        <v>44421</v>
      </c>
      <c r="C7" s="82">
        <v>178.73000000000002</v>
      </c>
      <c r="D7" s="82">
        <v>247.21</v>
      </c>
      <c r="E7" s="83">
        <v>313.95</v>
      </c>
      <c r="F7" s="84">
        <v>739.8900000000001</v>
      </c>
      <c r="H7" s="93" t="str">
        <f ca="1">_xlfn.IFNA(_xlfn.FORMULATEXT(M5),"")</f>
        <v>=MMULT(C5:E7,ROW(B5:B7)^0)</v>
      </c>
      <c r="M7" s="109">
        <v>739.8900000000001</v>
      </c>
      <c r="N7" s="140"/>
      <c r="O7" s="140"/>
      <c r="P7" s="141"/>
    </row>
    <row r="8" spans="2:27" ht="5.25" customHeight="1">
      <c r="M8" s="106"/>
      <c r="N8" s="140"/>
      <c r="O8" s="140"/>
      <c r="P8" s="141"/>
    </row>
    <row r="9" spans="2:27" ht="30">
      <c r="D9" s="85" t="s">
        <v>1</v>
      </c>
      <c r="E9" s="85" t="s">
        <v>209</v>
      </c>
      <c r="F9" s="94" t="s">
        <v>235</v>
      </c>
      <c r="H9" s="41" t="s">
        <v>215</v>
      </c>
      <c r="M9" s="108" t="s">
        <v>210</v>
      </c>
      <c r="N9" s="140"/>
      <c r="O9" s="140"/>
      <c r="P9" s="141"/>
      <c r="R9" s="94" t="s">
        <v>255</v>
      </c>
      <c r="T9" s="41" t="s">
        <v>215</v>
      </c>
      <c r="Y9" s="94" t="s">
        <v>256</v>
      </c>
      <c r="AA9" s="41" t="s">
        <v>215</v>
      </c>
    </row>
    <row r="10" spans="2:27">
      <c r="D10" s="2" t="s">
        <v>211</v>
      </c>
      <c r="E10" s="2">
        <v>15</v>
      </c>
      <c r="F10" s="29" cm="1">
        <f t="array" ref="F10:F13">_xlfn.SCAN(0,E10:E13, _xlfn.LAMBDA(_xlpm.acc,_xlpm.i,_xlpm.acc+_xlpm.i))</f>
        <v>15</v>
      </c>
      <c r="H10" s="95" t="str">
        <f ca="1">_xlfn.IFNA("Cell "&amp;ADDRESS(ROW(F10),COLUMN(F10),4)&amp;": "&amp;_xlfn.FORMULATEXT(F10),"")</f>
        <v>Cell F10: =SCAN(0,E10:E13, LAMBDA(acc,i,acc+i))</v>
      </c>
      <c r="M10" s="109" cm="1">
        <f t="array" aca="1" ref="M10:M13" ca="1">SUBTOTAL(9,OFFSET(E10,,,ROW(E10:E13)-ROW(E9)))</f>
        <v>15</v>
      </c>
      <c r="N10" s="140"/>
      <c r="O10" s="140"/>
      <c r="P10" s="141"/>
      <c r="R10" s="29" cm="1">
        <f t="array" ref="R10:R13">_xlfn.SCAN(1,E10:E13, _xlfn.LAMBDA(_xlpm.acc,_xlpm.i,_xlpm.acc*_xlpm.i))</f>
        <v>15</v>
      </c>
      <c r="T10" s="95" t="str">
        <f ca="1">_xlfn.IFNA("Cell "&amp;ADDRESS(ROW(R10),COLUMN(R10),4)&amp;": "&amp;_xlfn.FORMULATEXT(R10),"")</f>
        <v>Cell R10: =SCAN(1,E10:E13, LAMBDA(acc,i,acc*i))</v>
      </c>
      <c r="Y10" s="29" t="str" cm="1">
        <f t="array" ref="Y10:Y13">_xlfn.SCAN("",D10:D13, _xlfn.LAMBDA(_xlpm.acc,_xlpm.i,_xlpm.acc&amp;_xlpm.i))</f>
        <v>0 up to 25</v>
      </c>
      <c r="AA10" s="95" t="str">
        <f ca="1">_xlfn.IFNA("Cell "&amp;ADDRESS(ROW(Y10),COLUMN(Y10),4)&amp;": "&amp;_xlfn.FORMULATEXT(Y10),"")</f>
        <v>Cell Y10: =SCAN("",D10:D13, LAMBDA(acc,i,acc&amp;i))</v>
      </c>
    </row>
    <row r="11" spans="2:27">
      <c r="D11" s="2" t="s">
        <v>236</v>
      </c>
      <c r="E11" s="2">
        <v>8</v>
      </c>
      <c r="F11" s="29">
        <v>23</v>
      </c>
      <c r="H11" s="93" t="s">
        <v>217</v>
      </c>
      <c r="M11" s="109">
        <f ca="1"/>
        <v>23</v>
      </c>
      <c r="N11" s="140"/>
      <c r="O11" s="140"/>
      <c r="P11" s="141"/>
      <c r="R11" s="29">
        <v>120</v>
      </c>
      <c r="T11" s="93" t="s">
        <v>217</v>
      </c>
      <c r="Y11" s="29" t="str">
        <v>0 up to 2525 up to 50</v>
      </c>
      <c r="AA11" s="93" t="s">
        <v>217</v>
      </c>
    </row>
    <row r="12" spans="2:27">
      <c r="D12" s="2" t="s">
        <v>212</v>
      </c>
      <c r="E12" s="2">
        <v>5</v>
      </c>
      <c r="F12" s="29">
        <v>28</v>
      </c>
      <c r="H12" s="93" t="str">
        <f ca="1">_xlfn.IFNA(_xlfn.FORMULATEXT(M10),"")</f>
        <v>=SUBTOTAL(9,OFFSET(E10,,,ROW(E10:E13)-ROW(E9)))</v>
      </c>
      <c r="M12" s="109">
        <f ca="1"/>
        <v>28</v>
      </c>
      <c r="N12" s="140"/>
      <c r="O12" s="140"/>
      <c r="P12" s="141"/>
      <c r="R12" s="29">
        <v>600</v>
      </c>
      <c r="T12" s="93" t="str">
        <f ca="1">_xlfn.IFNA(_xlfn.FORMULATEXT(Y10),"")</f>
        <v>=SCAN("",D10:D13, LAMBDA(acc,i,acc&amp;i))</v>
      </c>
      <c r="Y12" s="29" t="str">
        <v>0 up to 2525 up to 5050 up to 75</v>
      </c>
      <c r="AA12" s="93" t="str">
        <f ca="1">_xlfn.IFNA(_xlfn.FORMULATEXT(AF10),"")</f>
        <v/>
      </c>
    </row>
    <row r="13" spans="2:27">
      <c r="D13" s="2" t="s">
        <v>213</v>
      </c>
      <c r="E13" s="2">
        <v>4</v>
      </c>
      <c r="F13" s="29">
        <v>32</v>
      </c>
      <c r="M13" s="109">
        <f ca="1"/>
        <v>32</v>
      </c>
      <c r="N13" s="140"/>
      <c r="O13" s="140"/>
      <c r="P13" s="141"/>
      <c r="R13" s="29">
        <v>2400</v>
      </c>
      <c r="Y13" s="29" t="str">
        <v>0 up to 2525 up to 5050 up to 75Over 75</v>
      </c>
    </row>
    <row r="14" spans="2:27">
      <c r="M14" s="106"/>
      <c r="N14" s="140"/>
      <c r="O14" s="140"/>
      <c r="P14" s="141"/>
    </row>
    <row r="15" spans="2:27">
      <c r="D15" s="91" t="s">
        <v>218</v>
      </c>
      <c r="E15" s="2">
        <v>45</v>
      </c>
      <c r="M15" s="106"/>
      <c r="N15" s="26"/>
      <c r="O15" s="26"/>
      <c r="P15" s="107"/>
    </row>
    <row r="16" spans="2:27">
      <c r="D16" s="92" t="s">
        <v>219</v>
      </c>
      <c r="E16" s="2">
        <v>2.5</v>
      </c>
      <c r="M16" s="106"/>
      <c r="N16" s="26"/>
      <c r="O16" s="26"/>
      <c r="P16" s="107"/>
    </row>
    <row r="17" spans="2:25" ht="5.25" customHeight="1">
      <c r="M17" s="106"/>
      <c r="N17" s="26"/>
      <c r="O17" s="26"/>
      <c r="P17" s="107"/>
    </row>
    <row r="18" spans="2:25" ht="30">
      <c r="B18" s="4" t="s">
        <v>220</v>
      </c>
      <c r="C18" s="4" t="s">
        <v>221</v>
      </c>
      <c r="D18" s="5" t="s">
        <v>222</v>
      </c>
      <c r="E18" s="4" t="s">
        <v>223</v>
      </c>
      <c r="F18" s="5" t="s">
        <v>238</v>
      </c>
      <c r="H18" s="41" t="s">
        <v>233</v>
      </c>
      <c r="M18" s="110" t="s">
        <v>224</v>
      </c>
      <c r="N18" s="4" t="s">
        <v>224</v>
      </c>
      <c r="O18" s="26"/>
      <c r="P18" s="107"/>
    </row>
    <row r="19" spans="2:25">
      <c r="B19" s="2" t="s">
        <v>231</v>
      </c>
      <c r="C19" s="2" t="s">
        <v>229</v>
      </c>
      <c r="D19" s="90">
        <v>70</v>
      </c>
      <c r="E19" s="2">
        <v>4</v>
      </c>
      <c r="F19" s="6" t="b" cm="1">
        <f t="array" ref="F19:F22">_xlfn.MAP(D19:D22,E19:E22, _xlfn.LAMBDA(_xlpm.cr,_xlpm.gpa, AND(_xlpm.cr&gt;=E15,_xlpm.gpa&gt;=E16)))</f>
        <v>1</v>
      </c>
      <c r="H19" s="95" t="str">
        <f ca="1">_xlfn.IFNA("Cell "&amp;ADDRESS(ROW(F19),COLUMN(F19),4)&amp;": "&amp;_xlfn.FORMULATEXT(F19),"")</f>
        <v>Cell F19: =MAP(D19:D22,E19:E22, LAMBDA(cr,gpa, AND(cr&gt;=E15,gpa&gt;=E16)))</v>
      </c>
      <c r="M19" s="109" t="b">
        <f>AND(D19&gt;=$E$15,E19&gt;=$E$16)</f>
        <v>1</v>
      </c>
      <c r="N19" s="6" t="b" cm="1">
        <f t="array" ref="N19:N22">IF((D19:D22&gt;=E15)*(E19:E22&gt;=E16),TRUE)</f>
        <v>1</v>
      </c>
      <c r="O19" s="26"/>
      <c r="P19" s="107"/>
    </row>
    <row r="20" spans="2:25">
      <c r="B20" s="2" t="s">
        <v>225</v>
      </c>
      <c r="C20" s="2" t="s">
        <v>226</v>
      </c>
      <c r="D20" s="90">
        <v>45</v>
      </c>
      <c r="E20" s="2">
        <v>1.7</v>
      </c>
      <c r="F20" s="6" t="b">
        <v>0</v>
      </c>
      <c r="H20" s="93" t="s">
        <v>234</v>
      </c>
      <c r="M20" s="109" t="b">
        <f>AND(J20&gt;=$E$15,K20&gt;=$E$16)</f>
        <v>0</v>
      </c>
      <c r="N20" s="6" t="b">
        <v>0</v>
      </c>
      <c r="O20" s="26"/>
      <c r="P20" s="107"/>
    </row>
    <row r="21" spans="2:25">
      <c r="B21" s="2" t="s">
        <v>227</v>
      </c>
      <c r="C21" s="2" t="s">
        <v>228</v>
      </c>
      <c r="D21" s="90">
        <v>45</v>
      </c>
      <c r="E21" s="2">
        <v>2.4</v>
      </c>
      <c r="F21" s="6" t="b">
        <v>0</v>
      </c>
      <c r="H21" s="93" t="str">
        <f ca="1">_xlfn.IFNA(_xlfn.FORMULATEXT(N19),"")</f>
        <v>=IF((D19:D22&gt;=E15)*(E19:E22&gt;=E16),TRUE)</v>
      </c>
      <c r="M21" s="109" t="b">
        <f>AND(J21&gt;=$E$15,K21&gt;=$E$16)</f>
        <v>0</v>
      </c>
      <c r="N21" s="6" t="b">
        <v>0</v>
      </c>
      <c r="O21" s="26"/>
      <c r="P21" s="107"/>
    </row>
    <row r="22" spans="2:25">
      <c r="B22" s="2" t="s">
        <v>232</v>
      </c>
      <c r="C22" s="2" t="s">
        <v>230</v>
      </c>
      <c r="D22" s="90">
        <v>75</v>
      </c>
      <c r="E22" s="2">
        <v>3.9</v>
      </c>
      <c r="F22" s="6" t="b">
        <v>1</v>
      </c>
      <c r="M22" s="109" t="b">
        <f>AND(J22&gt;=$E$15,K22&gt;=$E$16)</f>
        <v>0</v>
      </c>
      <c r="N22" s="6" t="b">
        <v>1</v>
      </c>
      <c r="O22" s="26"/>
      <c r="P22" s="107"/>
    </row>
    <row r="23" spans="2:25" ht="15.75" thickBot="1">
      <c r="M23" s="111"/>
      <c r="N23" s="112"/>
      <c r="O23" s="112"/>
      <c r="P23" s="113"/>
    </row>
    <row r="27" spans="2:25">
      <c r="D27" s="41" t="s">
        <v>242</v>
      </c>
      <c r="H27" s="11" t="s">
        <v>243</v>
      </c>
      <c r="I27" s="12"/>
      <c r="L27" s="41" t="s">
        <v>214</v>
      </c>
    </row>
    <row r="28" spans="2:25">
      <c r="B28" s="4" t="s">
        <v>84</v>
      </c>
      <c r="C28" s="4" t="s">
        <v>85</v>
      </c>
      <c r="D28" s="4" t="s">
        <v>241</v>
      </c>
    </row>
    <row r="29" spans="2:25">
      <c r="B29" s="2">
        <v>3</v>
      </c>
      <c r="C29" s="2">
        <v>4</v>
      </c>
      <c r="D29" s="96" cm="1">
        <f t="array" ref="D29">_xlfn.LAMBDA(_xlpm.Start,_xlpm.End,_xlfn.IFS(AND(_xlfn.ISOMITTED(_xlpm.Start),_xlfn.ISOMITTED(_xlpm.End)),"Enter Both Start and End Amounts",_xlfn.ISOMITTED(_xlpm.Start),"Please Enter Start",_xlfn.ISOMITTED(_xlpm.End),"Please Enter End",TRUE,_xlpm.End/_xlpm.Start-1))(B29,C29)</f>
        <v>0.33333333333333326</v>
      </c>
      <c r="H29" s="2" cm="1">
        <f t="array" ref="H29:I30">_xlfn.MAKEARRAY(2,2,_xlfn.LAMBDA(_xlpm.r,_xlpm.c,_xlpm.r*_xlpm.c))</f>
        <v>1</v>
      </c>
      <c r="I29" s="2">
        <v>2</v>
      </c>
      <c r="L29" s="97" t="s">
        <v>244</v>
      </c>
      <c r="M29" s="61">
        <v>0.6</v>
      </c>
      <c r="N29" s="61">
        <v>0.4</v>
      </c>
    </row>
    <row r="30" spans="2:25" ht="45">
      <c r="B30" s="2">
        <v>2</v>
      </c>
      <c r="C30" s="2">
        <v>2.5</v>
      </c>
      <c r="D30" s="96" cm="1">
        <f t="array" ref="D30">_xlfn.LAMBDA(_xlpm.Start,_xlpm.End,_xlfn.IFS(AND(_xlfn.ISOMITTED(_xlpm.Start),_xlfn.ISOMITTED(_xlpm.End)),"Enter Both Start and End Amounts",_xlfn.ISOMITTED(_xlpm.Start),"Please Enter Start",_xlfn.ISOMITTED(_xlpm.End),"Please Enter End",TRUE,_xlpm.End/_xlpm.Start-1))(B30,C30)</f>
        <v>0.25</v>
      </c>
      <c r="H30" s="2">
        <v>2</v>
      </c>
      <c r="I30" s="2">
        <v>4</v>
      </c>
      <c r="L30" s="98" t="s">
        <v>245</v>
      </c>
      <c r="M30" s="99" t="s">
        <v>246</v>
      </c>
      <c r="N30" s="99" t="s">
        <v>247</v>
      </c>
      <c r="P30" s="102" t="s">
        <v>251</v>
      </c>
      <c r="S30" s="85" t="s">
        <v>207</v>
      </c>
      <c r="T30" s="85" t="s">
        <v>4</v>
      </c>
      <c r="U30" s="85" t="s">
        <v>208</v>
      </c>
      <c r="V30" s="85" t="s">
        <v>2</v>
      </c>
    </row>
    <row r="31" spans="2:25">
      <c r="B31" s="2">
        <v>2</v>
      </c>
      <c r="C31" s="2">
        <v>1</v>
      </c>
      <c r="D31" s="96" cm="1">
        <f t="array" ref="D31">_xlfn.LAMBDA(_xlpm.Start,_xlpm.End,_xlfn.IFS(AND(_xlfn.ISOMITTED(_xlpm.Start),_xlfn.ISOMITTED(_xlpm.End)),"Enter Both Start and End Amounts",_xlfn.ISOMITTED(_xlpm.Start),"Please Enter Start",_xlfn.ISOMITTED(_xlpm.End),"Please Enter End",TRUE,_xlpm.End/_xlpm.Start-1))(B31,C31)</f>
        <v>-0.5</v>
      </c>
      <c r="L31" s="100" t="s">
        <v>248</v>
      </c>
      <c r="M31" s="101">
        <v>0.01</v>
      </c>
      <c r="N31" s="101">
        <v>-0.15</v>
      </c>
      <c r="P31" s="6" cm="1">
        <f t="array" ref="P31:P33">_xlfn.BYROW(M31:N33,_xlfn.LAMBDA(_xlpm.r,SUM(_xlpm.r*M29:N29)))</f>
        <v>-5.3999999999999999E-2</v>
      </c>
      <c r="S31" s="86">
        <v>44419</v>
      </c>
      <c r="T31" s="87">
        <v>120.79</v>
      </c>
      <c r="U31" s="87">
        <v>125.11</v>
      </c>
      <c r="V31" s="88">
        <v>18.8</v>
      </c>
    </row>
    <row r="32" spans="2:25">
      <c r="B32" s="2">
        <v>2</v>
      </c>
      <c r="C32" s="2">
        <v>2</v>
      </c>
      <c r="D32" s="96" cm="1">
        <f t="array" ref="D32">_xlfn.LAMBDA(_xlpm.Start,_xlpm.End,_xlfn.IFS(AND(_xlfn.ISOMITTED(_xlpm.Start),_xlfn.ISOMITTED(_xlpm.End)),"Enter Both Start and End Amounts",_xlfn.ISOMITTED(_xlpm.Start),"Please Enter Start",_xlfn.ISOMITTED(_xlpm.End),"Please Enter End",TRUE,_xlpm.End/_xlpm.Start-1))(B32,C32)</f>
        <v>0</v>
      </c>
      <c r="H32" s="2" cm="1">
        <f t="array" aca="1" ref="H32:I33" ca="1">_xlfn.MAKEARRAY(2,2,_xlfn.LAMBDA(_xlpm.r,_xlpm.c,ABS(ROUND(_xlfn.NORM.INV(RAND(),45,10),2))))</f>
        <v>43.7</v>
      </c>
      <c r="I32" s="2">
        <f ca="1"/>
        <v>39.9</v>
      </c>
      <c r="L32" s="100" t="s">
        <v>249</v>
      </c>
      <c r="M32" s="101">
        <v>0.05</v>
      </c>
      <c r="N32" s="101">
        <v>0.05</v>
      </c>
      <c r="P32" s="6">
        <v>0.05</v>
      </c>
      <c r="S32" s="81">
        <v>44420</v>
      </c>
      <c r="T32" s="82">
        <v>225</v>
      </c>
      <c r="U32" s="82">
        <v>154.05000000000001</v>
      </c>
      <c r="V32" s="83">
        <v>288.73</v>
      </c>
      <c r="Y32" s="93"/>
    </row>
    <row r="33" spans="2:25">
      <c r="B33" s="2">
        <v>5</v>
      </c>
      <c r="C33" s="2">
        <v>10</v>
      </c>
      <c r="D33" s="96" cm="1">
        <f t="array" ref="D33">_xlfn.LAMBDA(_xlpm.Start,_xlpm.End,_xlfn.IFS(AND(_xlfn.ISOMITTED(_xlpm.Start),_xlfn.ISOMITTED(_xlpm.End)),"Enter Both Start and End Amounts",_xlfn.ISOMITTED(_xlpm.Start),"Please Enter Start",_xlfn.ISOMITTED(_xlpm.End),"Please Enter End",TRUE,_xlpm.End/_xlpm.Start-1))(B33,C33)</f>
        <v>1</v>
      </c>
      <c r="H33" s="2">
        <f ca="1"/>
        <v>56.81</v>
      </c>
      <c r="I33" s="2">
        <f ca="1"/>
        <v>42.39</v>
      </c>
      <c r="L33" s="100" t="s">
        <v>27</v>
      </c>
      <c r="M33" s="101">
        <v>0.1</v>
      </c>
      <c r="N33" s="101">
        <v>0.2</v>
      </c>
      <c r="P33" s="6">
        <v>0.14000000000000001</v>
      </c>
      <c r="S33" s="81">
        <v>44421</v>
      </c>
      <c r="T33" s="82">
        <v>178.73000000000002</v>
      </c>
      <c r="U33" s="82">
        <v>247.21</v>
      </c>
      <c r="V33" s="83">
        <v>313.95</v>
      </c>
      <c r="Y33" s="93" t="str">
        <f ca="1">_xlfn.IFNA(_xlfn.FORMULATEXT(AD31),"")</f>
        <v/>
      </c>
    </row>
    <row r="34" spans="2:25">
      <c r="R34" s="41" t="s">
        <v>253</v>
      </c>
      <c r="S34" s="94" t="s">
        <v>252</v>
      </c>
      <c r="T34" s="89" cm="1">
        <f t="array" ref="T34:V34">_xlfn.BYCOL(T31:V33, _xlfn.LAMBDA(_xlpm.c, SUM(_xlpm.c)))</f>
        <v>524.52</v>
      </c>
      <c r="U34" s="89">
        <v>526.37</v>
      </c>
      <c r="V34" s="89">
        <v>621.48</v>
      </c>
    </row>
    <row r="36" spans="2:25">
      <c r="B36" s="95" t="str">
        <f ca="1">_xlfn.IFNA("Cell "&amp;ADDRESS(ROW(D29),COLUMN(D29),4)&amp;": "&amp;_xlfn.FORMULATEXT(D29),"")</f>
        <v>Cell D29: =LAMBDA(Start,End,IFS(AND(ISOMITTED(Start),ISOMITTED(End)),"Enter Both Start and End Amounts",ISOMITTED(Start),"Please Enter Start",ISOMITTED(End),"Please Enter End",TRUE,End/Start-1))(B29,C29)</v>
      </c>
      <c r="G36" s="95"/>
      <c r="T36" s="95" t="str">
        <f ca="1">_xlfn.IFNA("Cell "&amp;ADDRESS(ROW(T34),COLUMN(T34),4)&amp;": "&amp;_xlfn.FORMULATEXT(T34),"")</f>
        <v>Cell T34: =BYCOL(T31:V33, LAMBDA(c, SUM(c)))</v>
      </c>
    </row>
    <row r="38" spans="2:25">
      <c r="H38" s="95" t="str">
        <f ca="1">_xlfn.IFNA("Cell "&amp;ADDRESS(ROW(H29),COLUMN(H29),4)&amp;": "&amp;_xlfn.FORMULATEXT(H29),"")</f>
        <v>Cell H29: =MAKEARRAY(2,2,LAMBDA(r,c,r*c))</v>
      </c>
      <c r="P38" s="95" t="str">
        <f ca="1">_xlfn.IFNA("Cell "&amp;ADDRESS(ROW(P31),COLUMN(P31),4)&amp;": "&amp;_xlfn.FORMULATEXT(P31),"")</f>
        <v>Cell P31: =BYROW(M31:N33,LAMBDA(r,SUM(r*M29:N29)))</v>
      </c>
    </row>
    <row r="39" spans="2:25">
      <c r="H39" s="95" t="str">
        <f ca="1">_xlfn.IFNA("Cell "&amp;ADDRESS(ROW(H32),COLUMN(H32),4)&amp;": "&amp;_xlfn.FORMULATEXT(H32),"")</f>
        <v>Cell H32: =MAKEARRAY(2,2,LAMBDA(r,c,ABS(ROUND(NORM.INV(RAND(),45,10),2))))</v>
      </c>
      <c r="P39" s="95"/>
    </row>
  </sheetData>
  <mergeCells count="1">
    <mergeCell ref="N4:P14"/>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B5393-CA17-4D0D-ACE1-1411EBEF4DB4}">
  <sheetPr>
    <tabColor theme="1"/>
  </sheetPr>
  <dimension ref="A1"/>
  <sheetViews>
    <sheetView workbookViewId="0"/>
  </sheetViews>
  <sheetFormatPr defaultColWidth="8.85546875" defaultRowHeight="1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640A-9B95-4C18-B2A2-1BE204922560}">
  <sheetPr>
    <tabColor rgb="FF0000FF"/>
  </sheetPr>
  <dimension ref="A1:N16"/>
  <sheetViews>
    <sheetView zoomScale="145" zoomScaleNormal="145" workbookViewId="0"/>
  </sheetViews>
  <sheetFormatPr defaultColWidth="8.85546875" defaultRowHeight="15"/>
  <cols>
    <col min="1" max="1" width="1.42578125" customWidth="1"/>
    <col min="2" max="2" width="9" customWidth="1"/>
    <col min="3" max="3" width="8.85546875" customWidth="1"/>
    <col min="4" max="4" width="6.42578125" customWidth="1"/>
    <col min="5" max="5" width="7.85546875" bestFit="1" customWidth="1"/>
    <col min="6" max="6" width="7" customWidth="1"/>
    <col min="7" max="7" width="1.42578125" customWidth="1"/>
    <col min="8" max="8" width="15" bestFit="1" customWidth="1"/>
    <col min="9" max="9" width="1.42578125" customWidth="1"/>
    <col min="14" max="14" width="8" customWidth="1"/>
  </cols>
  <sheetData>
    <row r="1" spans="1:14" ht="5.25" customHeight="1"/>
    <row r="2" spans="1:14">
      <c r="A2" s="3"/>
      <c r="B2" t="s">
        <v>5</v>
      </c>
      <c r="C2" t="str">
        <f ca="1">_xlfn.IFNA("This formula in cell "&amp;ADDRESS(ROW(J9),COLUMN(J9),4)&amp;": "&amp;_xlfn.FORMULATEXT(J9),"")</f>
        <v>This formula in cell J9: =FILTER(FILTER(C9:F15,(C9:C15=H9)+(C9:C15=H10)),ISNUMBER(XMATCH(C8:F8,J8:K8)))</v>
      </c>
    </row>
    <row r="3" spans="1:14">
      <c r="A3" s="3"/>
      <c r="C3" t="s">
        <v>111</v>
      </c>
    </row>
    <row r="4" spans="1:14">
      <c r="C4" t="str">
        <f>"Using the LET worksheet function in cell "&amp;ADDRESS(ROW(M9),COLUMN(M9),4)&amp;", remove the duplicate references and make the formula easier to"</f>
        <v>Using the LET worksheet function in cell M9, remove the duplicate references and make the formula easier to</v>
      </c>
    </row>
    <row r="5" spans="1:14">
      <c r="C5" t="s">
        <v>113</v>
      </c>
    </row>
    <row r="6" spans="1:14">
      <c r="J6" s="3" t="s">
        <v>112</v>
      </c>
      <c r="M6" s="3" t="s">
        <v>110</v>
      </c>
    </row>
    <row r="7" spans="1:14" ht="4.5" customHeight="1"/>
    <row r="8" spans="1:14">
      <c r="B8" s="1" t="s">
        <v>7</v>
      </c>
      <c r="C8" s="1" t="s">
        <v>0</v>
      </c>
      <c r="D8" s="1" t="s">
        <v>8</v>
      </c>
      <c r="E8" s="1" t="s">
        <v>9</v>
      </c>
      <c r="F8" s="1" t="s">
        <v>1</v>
      </c>
      <c r="H8" s="8" t="s">
        <v>17</v>
      </c>
      <c r="J8" s="1" t="s">
        <v>0</v>
      </c>
      <c r="K8" s="1" t="s">
        <v>1</v>
      </c>
      <c r="M8" s="1" t="s">
        <v>0</v>
      </c>
      <c r="N8" s="1" t="s">
        <v>1</v>
      </c>
    </row>
    <row r="9" spans="1:14">
      <c r="B9" s="2" t="s">
        <v>10</v>
      </c>
      <c r="C9" s="2" t="s">
        <v>2</v>
      </c>
      <c r="D9" s="2" t="s">
        <v>11</v>
      </c>
      <c r="E9" s="7">
        <v>44167</v>
      </c>
      <c r="F9" s="2">
        <v>326.17</v>
      </c>
      <c r="H9" s="2" t="s">
        <v>3</v>
      </c>
      <c r="J9" t="str" cm="1">
        <f t="array" ref="J9:K12">_xlfn._xlws.FILTER(_xlfn._xlws.FILTER(C9:F15,(C9:C15=H9)+(C9:C15=H10)),ISNUMBER(_xlfn.XMATCH(C8:F8,J8:K8)))</f>
        <v>Quad</v>
      </c>
      <c r="K9">
        <v>326.17</v>
      </c>
    </row>
    <row r="10" spans="1:14">
      <c r="B10" s="2" t="s">
        <v>12</v>
      </c>
      <c r="C10" s="2" t="s">
        <v>18</v>
      </c>
      <c r="D10" s="2" t="s">
        <v>13</v>
      </c>
      <c r="E10" s="7">
        <v>44167</v>
      </c>
      <c r="F10" s="2">
        <v>251.57</v>
      </c>
      <c r="H10" s="2" t="s">
        <v>2</v>
      </c>
      <c r="J10" t="str">
        <v>Quad</v>
      </c>
      <c r="K10">
        <v>374.03</v>
      </c>
    </row>
    <row r="11" spans="1:14">
      <c r="B11" s="2" t="s">
        <v>14</v>
      </c>
      <c r="C11" s="2" t="s">
        <v>2</v>
      </c>
      <c r="D11" s="2" t="s">
        <v>11</v>
      </c>
      <c r="E11" s="7">
        <v>44167</v>
      </c>
      <c r="F11" s="2">
        <v>374.03</v>
      </c>
      <c r="J11" t="str">
        <v>Carlota</v>
      </c>
      <c r="K11">
        <v>446.2</v>
      </c>
    </row>
    <row r="12" spans="1:14">
      <c r="B12" s="2" t="s">
        <v>12</v>
      </c>
      <c r="C12" s="2" t="s">
        <v>4</v>
      </c>
      <c r="D12" s="2" t="s">
        <v>13</v>
      </c>
      <c r="E12" s="7">
        <v>44167</v>
      </c>
      <c r="F12" s="2">
        <v>256.22000000000003</v>
      </c>
      <c r="J12" t="str">
        <v>Quad</v>
      </c>
      <c r="K12">
        <v>236.06</v>
      </c>
    </row>
    <row r="13" spans="1:14">
      <c r="B13" s="2" t="s">
        <v>14</v>
      </c>
      <c r="C13" s="2" t="s">
        <v>4</v>
      </c>
      <c r="D13" s="2" t="s">
        <v>11</v>
      </c>
      <c r="E13" s="7">
        <v>44167</v>
      </c>
      <c r="F13" s="2">
        <v>171.21</v>
      </c>
    </row>
    <row r="14" spans="1:14">
      <c r="B14" s="2" t="s">
        <v>10</v>
      </c>
      <c r="C14" s="2" t="s">
        <v>3</v>
      </c>
      <c r="D14" s="2" t="s">
        <v>13</v>
      </c>
      <c r="E14" s="7">
        <v>44167</v>
      </c>
      <c r="F14" s="2">
        <v>446.2</v>
      </c>
    </row>
    <row r="15" spans="1:14">
      <c r="B15" s="2" t="s">
        <v>10</v>
      </c>
      <c r="C15" s="2" t="s">
        <v>2</v>
      </c>
      <c r="D15" s="2" t="s">
        <v>15</v>
      </c>
      <c r="E15" s="7">
        <v>44167</v>
      </c>
      <c r="F15" s="2">
        <v>236.06</v>
      </c>
    </row>
    <row r="16" spans="1:14" ht="4.5" customHeight="1"/>
  </sheetData>
  <conditionalFormatting sqref="J9:K15">
    <cfRule type="expression" dxfId="35" priority="4">
      <formula>J9&lt;&gt;""</formula>
    </cfRule>
  </conditionalFormatting>
  <conditionalFormatting sqref="M9:N15">
    <cfRule type="expression" dxfId="34" priority="3">
      <formula>M9&lt;&gt;""</formula>
    </cfRule>
  </conditionalFormatting>
  <conditionalFormatting sqref="B9:F15">
    <cfRule type="expression" dxfId="33" priority="2">
      <formula>AND(_xlfn.XMATCH($C9,$H$9:$H$10),_xlfn.XMATCH(B$8,$J$8:$K$8))</formula>
    </cfRule>
  </conditionalFormatting>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27F4B-7C58-4936-BF72-E82AB3CB378F}">
  <sheetPr>
    <tabColor rgb="FFFF0000"/>
  </sheetPr>
  <dimension ref="A1:Q22"/>
  <sheetViews>
    <sheetView zoomScale="145" zoomScaleNormal="145" workbookViewId="0"/>
  </sheetViews>
  <sheetFormatPr defaultColWidth="8.85546875" defaultRowHeight="15"/>
  <cols>
    <col min="1" max="1" width="1.42578125" customWidth="1"/>
    <col min="2" max="2" width="9" customWidth="1"/>
    <col min="3" max="3" width="8.85546875" customWidth="1"/>
    <col min="4" max="4" width="6.42578125" customWidth="1"/>
    <col min="5" max="5" width="7.85546875" bestFit="1" customWidth="1"/>
    <col min="6" max="6" width="7" customWidth="1"/>
    <col min="7" max="7" width="1.42578125" customWidth="1"/>
    <col min="8" max="8" width="15" bestFit="1" customWidth="1"/>
    <col min="9" max="9" width="1.42578125" customWidth="1"/>
  </cols>
  <sheetData>
    <row r="1" spans="1:17" ht="5.25" customHeight="1"/>
    <row r="2" spans="1:17">
      <c r="A2" s="3"/>
      <c r="B2" t="s">
        <v>5</v>
      </c>
      <c r="C2" t="str">
        <f ca="1">_xlfn.IFNA("This formula in cell "&amp;ADDRESS(ROW(J9),COLUMN(J9),4)&amp;": "&amp;_xlfn.FORMULATEXT(J9),"")</f>
        <v>This formula in cell J9: =FILTER(FILTER(C9:F15,(C9:C15=H9)+(C9:C15=H10)),ISNUMBER(XMATCH(C8:F8,J8:K8)))</v>
      </c>
    </row>
    <row r="3" spans="1:17">
      <c r="A3" s="3"/>
      <c r="C3" t="s">
        <v>111</v>
      </c>
    </row>
    <row r="4" spans="1:17">
      <c r="C4" t="str">
        <f>"Using the LET worksheet function in cell "&amp;ADDRESS(ROW(M9),COLUMN(M9),4)&amp;", remove the duplicate references and make the formula easier to"</f>
        <v>Using the LET worksheet function in cell M9, remove the duplicate references and make the formula easier to</v>
      </c>
    </row>
    <row r="5" spans="1:17">
      <c r="C5" t="s">
        <v>113</v>
      </c>
    </row>
    <row r="6" spans="1:17">
      <c r="J6" s="3" t="s">
        <v>112</v>
      </c>
      <c r="M6" s="3" t="s">
        <v>110</v>
      </c>
      <c r="P6" s="3" t="s">
        <v>110</v>
      </c>
    </row>
    <row r="7" spans="1:17" ht="4.5" customHeight="1"/>
    <row r="8" spans="1:17">
      <c r="B8" s="1" t="s">
        <v>7</v>
      </c>
      <c r="C8" s="1" t="s">
        <v>0</v>
      </c>
      <c r="D8" s="1" t="s">
        <v>8</v>
      </c>
      <c r="E8" s="1" t="s">
        <v>9</v>
      </c>
      <c r="F8" s="1" t="s">
        <v>1</v>
      </c>
      <c r="H8" s="8" t="s">
        <v>17</v>
      </c>
      <c r="J8" s="1" t="s">
        <v>0</v>
      </c>
      <c r="K8" s="1" t="s">
        <v>1</v>
      </c>
      <c r="M8" s="1" t="s">
        <v>0</v>
      </c>
      <c r="N8" s="1" t="s">
        <v>1</v>
      </c>
      <c r="P8" s="1" t="s">
        <v>0</v>
      </c>
      <c r="Q8" s="1" t="s">
        <v>1</v>
      </c>
    </row>
    <row r="9" spans="1:17">
      <c r="B9" s="2" t="s">
        <v>10</v>
      </c>
      <c r="C9" s="2" t="s">
        <v>2</v>
      </c>
      <c r="D9" s="2" t="s">
        <v>11</v>
      </c>
      <c r="E9" s="7">
        <v>44167</v>
      </c>
      <c r="F9" s="2">
        <v>326.17</v>
      </c>
      <c r="H9" s="2" t="s">
        <v>3</v>
      </c>
      <c r="J9" t="str" cm="1">
        <f t="array" ref="J9:K12">_xlfn._xlws.FILTER(_xlfn._xlws.FILTER(C9:F15,(C9:C15=H9)+(C9:C15=H10)),ISNUMBER(_xlfn.XMATCH(C8:F8,J8:K8)))</f>
        <v>Quad</v>
      </c>
      <c r="K9">
        <v>326.17</v>
      </c>
      <c r="M9" t="str" cm="1">
        <f t="array" ref="M9:N12">_xlfn.LET(
_xlpm.Product,C9:C15,_xlpm.Sales,F9:F15,_xlpm.Records,C9:F15,
_xlpm.FilteredRecords,_xlfn._xlws.FILTER(_xlpm.Records,(_xlpm.Product=H9)+(_xlpm.Product=H10)),
_xlpm.FilteredColumns,_xlfn._xlws.FILTER(_xlpm.FilteredRecords,ISNUMBER(_xlfn.XMATCH(C8:F8,M8:N8))),
_xlpm.FilteredColumns)</f>
        <v>Quad</v>
      </c>
      <c r="N9">
        <v>326.17</v>
      </c>
      <c r="P9" t="str" cm="1">
        <f t="array" ref="P9:Q12">_xlfn.LET(
_xlpm.p,C9:C15,_xlpm.s,F9:F15,_xlpm.r,C9:F15,
_xlpm.fr,_xlfn._xlws.FILTER(_xlpm.r,(_xlpm.p=H9)+(_xlpm.p=H10)),
_xlpm.fc,_xlfn._xlws.FILTER(_xlpm.fr,ISNUMBER(_xlfn.XMATCH(C8:F8,M8:N8))),
_xlpm.fc)</f>
        <v>Quad</v>
      </c>
      <c r="Q9">
        <v>326.17</v>
      </c>
    </row>
    <row r="10" spans="1:17">
      <c r="B10" s="2" t="s">
        <v>12</v>
      </c>
      <c r="C10" s="2" t="s">
        <v>18</v>
      </c>
      <c r="D10" s="2" t="s">
        <v>13</v>
      </c>
      <c r="E10" s="7">
        <v>44167</v>
      </c>
      <c r="F10" s="2">
        <v>251.57</v>
      </c>
      <c r="H10" s="2" t="s">
        <v>2</v>
      </c>
      <c r="J10" t="str">
        <v>Quad</v>
      </c>
      <c r="K10">
        <v>374.03</v>
      </c>
      <c r="M10" t="str">
        <v>Quad</v>
      </c>
      <c r="N10">
        <v>374.03</v>
      </c>
      <c r="P10" t="str">
        <v>Quad</v>
      </c>
      <c r="Q10">
        <v>374.03</v>
      </c>
    </row>
    <row r="11" spans="1:17">
      <c r="B11" s="2" t="s">
        <v>14</v>
      </c>
      <c r="C11" s="2" t="s">
        <v>2</v>
      </c>
      <c r="D11" s="2" t="s">
        <v>11</v>
      </c>
      <c r="E11" s="7">
        <v>44167</v>
      </c>
      <c r="F11" s="2">
        <v>374.03</v>
      </c>
      <c r="J11" t="str">
        <v>Carlota</v>
      </c>
      <c r="K11">
        <v>446.2</v>
      </c>
      <c r="M11" t="str">
        <v>Carlota</v>
      </c>
      <c r="N11">
        <v>446.2</v>
      </c>
      <c r="P11" t="str">
        <v>Carlota</v>
      </c>
      <c r="Q11">
        <v>446.2</v>
      </c>
    </row>
    <row r="12" spans="1:17">
      <c r="B12" s="2" t="s">
        <v>12</v>
      </c>
      <c r="C12" s="2" t="s">
        <v>4</v>
      </c>
      <c r="D12" s="2" t="s">
        <v>13</v>
      </c>
      <c r="E12" s="7">
        <v>44167</v>
      </c>
      <c r="F12" s="2">
        <v>256.22000000000003</v>
      </c>
      <c r="J12" t="str">
        <v>Quad</v>
      </c>
      <c r="K12">
        <v>236.06</v>
      </c>
      <c r="M12" t="str">
        <v>Quad</v>
      </c>
      <c r="N12">
        <v>236.06</v>
      </c>
      <c r="P12" t="str">
        <v>Quad</v>
      </c>
      <c r="Q12">
        <v>236.06</v>
      </c>
    </row>
    <row r="13" spans="1:17">
      <c r="B13" s="2" t="s">
        <v>14</v>
      </c>
      <c r="C13" s="2" t="s">
        <v>4</v>
      </c>
      <c r="D13" s="2" t="s">
        <v>11</v>
      </c>
      <c r="E13" s="7">
        <v>44167</v>
      </c>
      <c r="F13" s="2">
        <v>171.21</v>
      </c>
    </row>
    <row r="14" spans="1:17">
      <c r="B14" s="2" t="s">
        <v>10</v>
      </c>
      <c r="C14" s="2" t="s">
        <v>3</v>
      </c>
      <c r="D14" s="2" t="s">
        <v>13</v>
      </c>
      <c r="E14" s="7">
        <v>44167</v>
      </c>
      <c r="F14" s="2">
        <v>446.2</v>
      </c>
    </row>
    <row r="15" spans="1:17">
      <c r="B15" s="2" t="s">
        <v>10</v>
      </c>
      <c r="C15" s="2" t="s">
        <v>2</v>
      </c>
      <c r="D15" s="2" t="s">
        <v>15</v>
      </c>
      <c r="E15" s="7">
        <v>44167</v>
      </c>
      <c r="F15" s="2">
        <v>236.06</v>
      </c>
    </row>
    <row r="16" spans="1:17" ht="4.5" customHeight="1"/>
    <row r="17" spans="2:2">
      <c r="B17" s="3" t="s">
        <v>114</v>
      </c>
    </row>
    <row r="18" spans="2:2" ht="15.75">
      <c r="B18" s="9" t="str">
        <f ca="1">_xlfn.IFNA("Formula in cell "&amp;ADDRESS(ROW(M9),COLUMN(M9),4)&amp;": "&amp;_xlfn.FORMULATEXT(M9),"")</f>
        <v>Formula in cell M9: =LET(
Product,C9:C15,Sales,F9:F15,Records,C9:F15,
FilteredRecords,FILTER(Records,(Product=H9)+(Product=H10)),
FilteredColumns,FILTER(FilteredRecords,ISNUMBER(XMATCH(C8:F8,M8:N8))),
FilteredColumns)</v>
      </c>
    </row>
    <row r="19" spans="2:2">
      <c r="B19" t="s">
        <v>16</v>
      </c>
    </row>
    <row r="21" spans="2:2" ht="15.75">
      <c r="B21" s="9" t="str">
        <f ca="1">_xlfn.IFNA("Formula in cell "&amp;ADDRESS(ROW(P9),COLUMN(P9),4)&amp;": "&amp;_xlfn.FORMULATEXT(P9),"")</f>
        <v>Formula in cell P9: =LET(
p,C9:C15,s,F9:F15,r,C9:F15,
fr,FILTER(r,(p=H9)+(p=H10)),
fc,FILTER(fr,ISNUMBER(XMATCH(C8:F8,M8:N8))),
fc)</v>
      </c>
    </row>
    <row r="22" spans="2:2">
      <c r="B22" t="s">
        <v>16</v>
      </c>
    </row>
  </sheetData>
  <conditionalFormatting sqref="J9:K15">
    <cfRule type="expression" dxfId="32" priority="4">
      <formula>J9&lt;&gt;""</formula>
    </cfRule>
  </conditionalFormatting>
  <conditionalFormatting sqref="M9:N15">
    <cfRule type="expression" dxfId="31" priority="3">
      <formula>M9&lt;&gt;""</formula>
    </cfRule>
  </conditionalFormatting>
  <conditionalFormatting sqref="B9:F15">
    <cfRule type="expression" dxfId="30" priority="2">
      <formula>AND(_xlfn.XMATCH($C9,$H$9:$H$10),_xlfn.XMATCH(B$8,$J$8:$K$8))</formula>
    </cfRule>
  </conditionalFormatting>
  <conditionalFormatting sqref="P9:Q12">
    <cfRule type="expression" dxfId="29" priority="1">
      <formula>P9&lt;&gt;""</formula>
    </cfRule>
  </conditionalFormatting>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78202-2BC7-4E7F-8E78-39B94FFD3912}">
  <sheetPr>
    <tabColor rgb="FF0000FF"/>
  </sheetPr>
  <dimension ref="A1:S387"/>
  <sheetViews>
    <sheetView zoomScale="130" zoomScaleNormal="130" workbookViewId="0"/>
  </sheetViews>
  <sheetFormatPr defaultColWidth="8.85546875" defaultRowHeight="15"/>
  <cols>
    <col min="1" max="1" width="1.85546875" customWidth="1"/>
    <col min="2" max="2" width="5.42578125" bestFit="1" customWidth="1"/>
    <col min="3" max="5" width="5.140625" bestFit="1" customWidth="1"/>
    <col min="7" max="7" width="30" customWidth="1"/>
    <col min="8" max="8" width="13.140625" bestFit="1" customWidth="1"/>
    <col min="9" max="11" width="13.140625" customWidth="1"/>
    <col min="13" max="13" width="17" customWidth="1"/>
    <col min="20" max="20" width="4.42578125" customWidth="1"/>
  </cols>
  <sheetData>
    <row r="1" spans="1:19" ht="3.75" customHeight="1"/>
    <row r="2" spans="1:19" ht="18.75">
      <c r="A2" s="42" t="s">
        <v>118</v>
      </c>
      <c r="C2" s="43" t="str">
        <f>"Use LET function to remove formula element repetition from the advanced statistics calculation in cell "&amp;ADDRESS(ROW(H15),COLUMN(H15),4)&amp;"."</f>
        <v>Use LET function to remove formula element repetition from the advanced statistics calculation in cell H15.</v>
      </c>
    </row>
    <row r="3" spans="1:19" ht="18.75">
      <c r="A3" s="3"/>
      <c r="B3" s="42"/>
      <c r="C3" s="43" t="str">
        <f>"Create your LET worksheet function formula in cell "&amp;ADDRESS(ROW(H21),COLUMN(H21),4)&amp;"."</f>
        <v>Create your LET worksheet function formula in cell H21.</v>
      </c>
    </row>
    <row r="5" spans="1:19">
      <c r="B5" s="1">
        <v>2011</v>
      </c>
      <c r="C5" s="1">
        <v>2012</v>
      </c>
      <c r="D5" s="1">
        <v>2013</v>
      </c>
      <c r="E5" s="1">
        <v>2014</v>
      </c>
      <c r="G5" t="s">
        <v>116</v>
      </c>
    </row>
    <row r="6" spans="1:19">
      <c r="B6" s="2" t="s">
        <v>33</v>
      </c>
      <c r="C6" s="2" t="s">
        <v>33</v>
      </c>
      <c r="D6" s="2" t="s">
        <v>34</v>
      </c>
      <c r="E6" s="2" t="s">
        <v>34</v>
      </c>
      <c r="G6" t="s">
        <v>117</v>
      </c>
    </row>
    <row r="7" spans="1:19">
      <c r="B7" s="2" t="s">
        <v>34</v>
      </c>
      <c r="C7" s="2" t="s">
        <v>34</v>
      </c>
      <c r="D7" s="2" t="s">
        <v>34</v>
      </c>
      <c r="E7" s="2" t="s">
        <v>34</v>
      </c>
    </row>
    <row r="8" spans="1:19">
      <c r="B8" s="2" t="s">
        <v>34</v>
      </c>
      <c r="C8" s="2" t="s">
        <v>34</v>
      </c>
      <c r="D8" s="2" t="s">
        <v>34</v>
      </c>
      <c r="E8" s="2" t="s">
        <v>34</v>
      </c>
      <c r="J8" s="15" t="s">
        <v>35</v>
      </c>
      <c r="K8" s="2">
        <v>0.05</v>
      </c>
    </row>
    <row r="9" spans="1:19" ht="18">
      <c r="B9" s="2" t="s">
        <v>34</v>
      </c>
      <c r="C9" s="2" t="s">
        <v>34</v>
      </c>
      <c r="D9" s="2" t="s">
        <v>34</v>
      </c>
      <c r="E9" s="2" t="s">
        <v>34</v>
      </c>
      <c r="G9" s="16" t="s">
        <v>38</v>
      </c>
      <c r="H9" s="12"/>
    </row>
    <row r="10" spans="1:19">
      <c r="B10" s="2" t="s">
        <v>33</v>
      </c>
      <c r="C10" s="2" t="s">
        <v>34</v>
      </c>
      <c r="D10" s="2" t="s">
        <v>34</v>
      </c>
      <c r="E10" s="2" t="s">
        <v>34</v>
      </c>
      <c r="G10" s="4" t="s">
        <v>39</v>
      </c>
      <c r="H10" s="17">
        <v>2011</v>
      </c>
      <c r="I10" s="17">
        <v>2012</v>
      </c>
      <c r="J10" s="17">
        <v>2013</v>
      </c>
      <c r="K10" s="17">
        <v>2014</v>
      </c>
      <c r="L10" s="1" t="s">
        <v>40</v>
      </c>
    </row>
    <row r="11" spans="1:19">
      <c r="B11" s="2" t="s">
        <v>33</v>
      </c>
      <c r="C11" s="2" t="s">
        <v>34</v>
      </c>
      <c r="D11" s="2" t="s">
        <v>33</v>
      </c>
      <c r="E11" s="2" t="s">
        <v>34</v>
      </c>
      <c r="G11" s="18" t="s">
        <v>33</v>
      </c>
      <c r="H11" s="6">
        <f t="shared" ref="H11:K12" si="0">COUNTIFS(B:B,$G11)</f>
        <v>39</v>
      </c>
      <c r="I11" s="6">
        <f t="shared" si="0"/>
        <v>43</v>
      </c>
      <c r="J11" s="6">
        <f t="shared" si="0"/>
        <v>45</v>
      </c>
      <c r="K11" s="6">
        <f t="shared" si="0"/>
        <v>41</v>
      </c>
      <c r="L11" s="19">
        <f t="shared" ref="L11:L13" si="1">SUM(H11:K11)</f>
        <v>168</v>
      </c>
    </row>
    <row r="12" spans="1:19">
      <c r="B12" s="2" t="s">
        <v>34</v>
      </c>
      <c r="C12" s="2" t="s">
        <v>34</v>
      </c>
      <c r="D12" s="2" t="s">
        <v>34</v>
      </c>
      <c r="E12" s="2" t="s">
        <v>34</v>
      </c>
      <c r="G12" s="18" t="s">
        <v>34</v>
      </c>
      <c r="H12" s="6">
        <f t="shared" si="0"/>
        <v>304</v>
      </c>
      <c r="I12" s="6">
        <f t="shared" si="0"/>
        <v>223</v>
      </c>
      <c r="J12" s="6">
        <f t="shared" si="0"/>
        <v>271</v>
      </c>
      <c r="K12" s="6">
        <f t="shared" si="0"/>
        <v>341</v>
      </c>
      <c r="L12" s="19">
        <f t="shared" si="1"/>
        <v>1139</v>
      </c>
    </row>
    <row r="13" spans="1:19">
      <c r="B13" s="2" t="s">
        <v>34</v>
      </c>
      <c r="C13" s="2" t="s">
        <v>34</v>
      </c>
      <c r="D13" s="2" t="s">
        <v>34</v>
      </c>
      <c r="E13" s="2" t="s">
        <v>34</v>
      </c>
      <c r="G13" s="4" t="s">
        <v>40</v>
      </c>
      <c r="H13" s="19">
        <f t="shared" ref="H13:K13" si="2">SUM(H11:H12)</f>
        <v>343</v>
      </c>
      <c r="I13" s="19">
        <f t="shared" si="2"/>
        <v>266</v>
      </c>
      <c r="J13" s="19">
        <f t="shared" si="2"/>
        <v>316</v>
      </c>
      <c r="K13" s="19">
        <f t="shared" si="2"/>
        <v>382</v>
      </c>
      <c r="L13" s="19">
        <f t="shared" si="1"/>
        <v>1307</v>
      </c>
    </row>
    <row r="14" spans="1:19">
      <c r="B14" s="2" t="s">
        <v>33</v>
      </c>
      <c r="C14" s="2" t="s">
        <v>34</v>
      </c>
      <c r="D14" s="2" t="s">
        <v>34</v>
      </c>
      <c r="E14" s="2" t="s">
        <v>34</v>
      </c>
      <c r="S14" t="s">
        <v>47</v>
      </c>
    </row>
    <row r="15" spans="1:19">
      <c r="B15" s="2" t="s">
        <v>34</v>
      </c>
      <c r="C15" s="2" t="s">
        <v>34</v>
      </c>
      <c r="D15" s="2" t="s">
        <v>34</v>
      </c>
      <c r="E15" s="2" t="s">
        <v>34</v>
      </c>
      <c r="G15" s="1" t="s">
        <v>41</v>
      </c>
      <c r="H15" s="6" cm="1">
        <f t="array" ref="H15">SUM((H11:K12-L11:L12/L13*H13:K13)^2/(L11:L12/L13*H13:K13))</f>
        <v>5.3544843062319494</v>
      </c>
    </row>
    <row r="16" spans="1:19">
      <c r="B16" s="2" t="s">
        <v>34</v>
      </c>
      <c r="C16" s="2" t="s">
        <v>34</v>
      </c>
      <c r="D16" s="2" t="s">
        <v>34</v>
      </c>
      <c r="E16" s="2" t="s">
        <v>34</v>
      </c>
      <c r="G16" s="1" t="s">
        <v>42</v>
      </c>
      <c r="H16" s="6">
        <f>COUNT(H10:K10)</f>
        <v>4</v>
      </c>
      <c r="S16" s="21" cm="1">
        <f t="array" ref="S16">_xlfn.LET(
_xlpm.ObservedFrequencies,H11:K12,
_xlpm.RowTotals,L11:L12,
_xlpm.GrandOverallTotal,L13,
_xlpm.ColumnTotals,H13:K13,
_xlpm.OverAllProportions,_xlpm.RowTotals/_xlpm.GrandOverallTotal*_xlpm.ColumnTotals,
SUM((_xlpm.ObservedFrequencies-_xlpm.OverAllProportions)^2/_xlpm.OverAllProportions))</f>
        <v>5.3544843062319494</v>
      </c>
    </row>
    <row r="17" spans="2:10">
      <c r="B17" s="2" t="s">
        <v>34</v>
      </c>
      <c r="C17" s="2" t="s">
        <v>34</v>
      </c>
      <c r="D17" s="2" t="s">
        <v>34</v>
      </c>
      <c r="E17" s="2" t="s">
        <v>34</v>
      </c>
      <c r="G17" s="1" t="s">
        <v>43</v>
      </c>
      <c r="H17" s="6">
        <f>H16-1</f>
        <v>3</v>
      </c>
    </row>
    <row r="18" spans="2:10">
      <c r="B18" s="2" t="s">
        <v>34</v>
      </c>
      <c r="C18" s="2" t="s">
        <v>34</v>
      </c>
      <c r="D18" s="2" t="s">
        <v>34</v>
      </c>
      <c r="E18" s="2" t="s">
        <v>34</v>
      </c>
      <c r="G18" s="1" t="s">
        <v>44</v>
      </c>
      <c r="H18" s="6">
        <f>_xlfn.CHISQ.DIST.RT(H15,H17)</f>
        <v>0.14760580127601503</v>
      </c>
    </row>
    <row r="19" spans="2:10">
      <c r="B19" s="2" t="s">
        <v>34</v>
      </c>
      <c r="C19" s="2" t="s">
        <v>34</v>
      </c>
      <c r="D19" s="2" t="s">
        <v>34</v>
      </c>
      <c r="E19" s="2" t="s">
        <v>34</v>
      </c>
      <c r="G19" s="1" t="s">
        <v>45</v>
      </c>
      <c r="H19" s="6">
        <f>_xlfn.CHISQ.INV.RT(K8,H17)</f>
        <v>7.8147279032511792</v>
      </c>
    </row>
    <row r="20" spans="2:10">
      <c r="B20" s="2" t="s">
        <v>34</v>
      </c>
      <c r="C20" s="2" t="s">
        <v>34</v>
      </c>
      <c r="D20" s="2" t="s">
        <v>34</v>
      </c>
      <c r="E20" s="2" t="s">
        <v>34</v>
      </c>
    </row>
    <row r="21" spans="2:10">
      <c r="B21" s="2" t="s">
        <v>34</v>
      </c>
      <c r="C21" s="2" t="s">
        <v>34</v>
      </c>
      <c r="D21" s="2" t="s">
        <v>34</v>
      </c>
      <c r="E21" s="2" t="s">
        <v>33</v>
      </c>
      <c r="G21" s="1" t="s">
        <v>41</v>
      </c>
      <c r="H21" s="6"/>
      <c r="I21" s="41" t="s">
        <v>115</v>
      </c>
      <c r="J21" s="40"/>
    </row>
    <row r="22" spans="2:10">
      <c r="B22" s="2" t="s">
        <v>34</v>
      </c>
      <c r="C22" s="2" t="s">
        <v>34</v>
      </c>
      <c r="D22" s="2" t="s">
        <v>34</v>
      </c>
      <c r="E22" s="2" t="s">
        <v>34</v>
      </c>
    </row>
    <row r="23" spans="2:10">
      <c r="B23" s="2" t="s">
        <v>34</v>
      </c>
      <c r="C23" s="2" t="s">
        <v>34</v>
      </c>
      <c r="D23" s="2" t="s">
        <v>34</v>
      </c>
      <c r="E23" s="2" t="s">
        <v>34</v>
      </c>
      <c r="G23" t="s">
        <v>119</v>
      </c>
    </row>
    <row r="24" spans="2:10">
      <c r="B24" s="2" t="s">
        <v>33</v>
      </c>
      <c r="C24" s="2" t="s">
        <v>34</v>
      </c>
      <c r="D24" s="2" t="s">
        <v>33</v>
      </c>
      <c r="E24" s="2" t="s">
        <v>34</v>
      </c>
      <c r="G24" t="s">
        <v>46</v>
      </c>
    </row>
    <row r="25" spans="2:10" ht="15.75" thickBot="1">
      <c r="B25" s="2" t="s">
        <v>34</v>
      </c>
      <c r="C25" s="2" t="s">
        <v>34</v>
      </c>
      <c r="D25" s="2" t="s">
        <v>34</v>
      </c>
      <c r="E25" s="2" t="s">
        <v>33</v>
      </c>
    </row>
    <row r="26" spans="2:10" ht="18">
      <c r="B26" s="2" t="s">
        <v>34</v>
      </c>
      <c r="C26" s="2" t="s">
        <v>34</v>
      </c>
      <c r="D26" s="2" t="s">
        <v>34</v>
      </c>
      <c r="E26" s="2" t="s">
        <v>33</v>
      </c>
      <c r="G26" s="49" t="s">
        <v>120</v>
      </c>
      <c r="H26" s="44" t="s">
        <v>121</v>
      </c>
      <c r="I26" s="44"/>
      <c r="J26" s="45" t="s">
        <v>36</v>
      </c>
    </row>
    <row r="27" spans="2:10" ht="15.75" thickBot="1">
      <c r="B27" s="2" t="s">
        <v>33</v>
      </c>
      <c r="C27" s="2" t="s">
        <v>34</v>
      </c>
      <c r="D27" s="2" t="s">
        <v>34</v>
      </c>
      <c r="E27" s="2" t="s">
        <v>34</v>
      </c>
      <c r="G27" s="46"/>
      <c r="H27" s="47"/>
      <c r="I27" s="47"/>
      <c r="J27" s="48" t="s">
        <v>37</v>
      </c>
    </row>
    <row r="28" spans="2:10">
      <c r="B28" s="2" t="s">
        <v>34</v>
      </c>
      <c r="C28" s="2" t="s">
        <v>34</v>
      </c>
      <c r="D28" s="2" t="s">
        <v>34</v>
      </c>
      <c r="E28" s="2" t="s">
        <v>34</v>
      </c>
    </row>
    <row r="29" spans="2:10">
      <c r="B29" s="2" t="s">
        <v>34</v>
      </c>
      <c r="C29" s="2" t="s">
        <v>34</v>
      </c>
      <c r="D29" s="2" t="s">
        <v>34</v>
      </c>
      <c r="E29" s="2" t="s">
        <v>33</v>
      </c>
    </row>
    <row r="30" spans="2:10">
      <c r="B30" s="2" t="s">
        <v>34</v>
      </c>
      <c r="C30" s="2" t="s">
        <v>34</v>
      </c>
      <c r="D30" s="2" t="s">
        <v>34</v>
      </c>
      <c r="E30" s="2" t="s">
        <v>34</v>
      </c>
    </row>
    <row r="31" spans="2:10">
      <c r="B31" s="2" t="s">
        <v>34</v>
      </c>
      <c r="C31" s="2" t="s">
        <v>34</v>
      </c>
      <c r="D31" s="2" t="s">
        <v>34</v>
      </c>
      <c r="E31" s="2" t="s">
        <v>34</v>
      </c>
    </row>
    <row r="32" spans="2:10">
      <c r="B32" s="2" t="s">
        <v>34</v>
      </c>
      <c r="C32" s="2" t="s">
        <v>34</v>
      </c>
      <c r="D32" s="2" t="s">
        <v>34</v>
      </c>
      <c r="E32" s="2" t="s">
        <v>34</v>
      </c>
    </row>
    <row r="33" spans="2:5">
      <c r="B33" s="2" t="s">
        <v>34</v>
      </c>
      <c r="C33" s="2" t="s">
        <v>34</v>
      </c>
      <c r="D33" s="2" t="s">
        <v>34</v>
      </c>
      <c r="E33" s="2" t="s">
        <v>34</v>
      </c>
    </row>
    <row r="34" spans="2:5">
      <c r="B34" s="2" t="s">
        <v>34</v>
      </c>
      <c r="C34" s="2" t="s">
        <v>34</v>
      </c>
      <c r="D34" s="2" t="s">
        <v>34</v>
      </c>
      <c r="E34" s="2" t="s">
        <v>34</v>
      </c>
    </row>
    <row r="35" spans="2:5">
      <c r="B35" s="2" t="s">
        <v>34</v>
      </c>
      <c r="C35" s="2" t="s">
        <v>34</v>
      </c>
      <c r="D35" s="2" t="s">
        <v>34</v>
      </c>
      <c r="E35" s="2" t="s">
        <v>34</v>
      </c>
    </row>
    <row r="36" spans="2:5">
      <c r="B36" s="2" t="s">
        <v>34</v>
      </c>
      <c r="C36" s="2" t="s">
        <v>34</v>
      </c>
      <c r="D36" s="2" t="s">
        <v>34</v>
      </c>
      <c r="E36" s="2" t="s">
        <v>34</v>
      </c>
    </row>
    <row r="37" spans="2:5">
      <c r="B37" s="2" t="s">
        <v>34</v>
      </c>
      <c r="C37" s="2" t="s">
        <v>34</v>
      </c>
      <c r="D37" s="2" t="s">
        <v>34</v>
      </c>
      <c r="E37" s="2" t="s">
        <v>34</v>
      </c>
    </row>
    <row r="38" spans="2:5">
      <c r="B38" s="2" t="s">
        <v>33</v>
      </c>
      <c r="C38" s="2" t="s">
        <v>34</v>
      </c>
      <c r="D38" s="2" t="s">
        <v>34</v>
      </c>
      <c r="E38" s="2" t="s">
        <v>34</v>
      </c>
    </row>
    <row r="39" spans="2:5">
      <c r="B39" s="2" t="s">
        <v>34</v>
      </c>
      <c r="C39" s="2" t="s">
        <v>34</v>
      </c>
      <c r="D39" s="2" t="s">
        <v>34</v>
      </c>
      <c r="E39" s="2" t="s">
        <v>33</v>
      </c>
    </row>
    <row r="40" spans="2:5">
      <c r="B40" s="2" t="s">
        <v>34</v>
      </c>
      <c r="C40" s="2" t="s">
        <v>34</v>
      </c>
      <c r="D40" s="2" t="s">
        <v>34</v>
      </c>
      <c r="E40" s="2" t="s">
        <v>34</v>
      </c>
    </row>
    <row r="41" spans="2:5">
      <c r="B41" s="2" t="s">
        <v>34</v>
      </c>
      <c r="C41" s="2" t="s">
        <v>34</v>
      </c>
      <c r="D41" s="2" t="s">
        <v>34</v>
      </c>
      <c r="E41" s="2" t="s">
        <v>34</v>
      </c>
    </row>
    <row r="42" spans="2:5">
      <c r="B42" s="2" t="s">
        <v>34</v>
      </c>
      <c r="C42" s="2" t="s">
        <v>34</v>
      </c>
      <c r="D42" s="2" t="s">
        <v>34</v>
      </c>
      <c r="E42" s="2" t="s">
        <v>33</v>
      </c>
    </row>
    <row r="43" spans="2:5">
      <c r="B43" s="2" t="s">
        <v>34</v>
      </c>
      <c r="C43" s="2" t="s">
        <v>34</v>
      </c>
      <c r="D43" s="2" t="s">
        <v>34</v>
      </c>
      <c r="E43" s="2" t="s">
        <v>34</v>
      </c>
    </row>
    <row r="44" spans="2:5">
      <c r="B44" s="2" t="s">
        <v>34</v>
      </c>
      <c r="C44" s="2" t="s">
        <v>34</v>
      </c>
      <c r="D44" s="2" t="s">
        <v>34</v>
      </c>
      <c r="E44" s="2" t="s">
        <v>34</v>
      </c>
    </row>
    <row r="45" spans="2:5">
      <c r="B45" s="2" t="s">
        <v>34</v>
      </c>
      <c r="C45" s="2" t="s">
        <v>34</v>
      </c>
      <c r="D45" s="2" t="s">
        <v>34</v>
      </c>
      <c r="E45" s="2" t="s">
        <v>34</v>
      </c>
    </row>
    <row r="46" spans="2:5">
      <c r="B46" s="2" t="s">
        <v>34</v>
      </c>
      <c r="C46" s="2" t="s">
        <v>34</v>
      </c>
      <c r="D46" s="2" t="s">
        <v>34</v>
      </c>
      <c r="E46" s="2" t="s">
        <v>34</v>
      </c>
    </row>
    <row r="47" spans="2:5">
      <c r="B47" s="2" t="s">
        <v>34</v>
      </c>
      <c r="C47" s="2" t="s">
        <v>34</v>
      </c>
      <c r="D47" s="2" t="s">
        <v>34</v>
      </c>
      <c r="E47" s="2" t="s">
        <v>34</v>
      </c>
    </row>
    <row r="48" spans="2:5">
      <c r="B48" s="2" t="s">
        <v>34</v>
      </c>
      <c r="C48" s="2" t="s">
        <v>34</v>
      </c>
      <c r="D48" s="2" t="s">
        <v>34</v>
      </c>
      <c r="E48" s="2" t="s">
        <v>34</v>
      </c>
    </row>
    <row r="49" spans="2:5">
      <c r="B49" s="2" t="s">
        <v>34</v>
      </c>
      <c r="C49" s="2" t="s">
        <v>34</v>
      </c>
      <c r="D49" s="2" t="s">
        <v>34</v>
      </c>
      <c r="E49" s="2" t="s">
        <v>34</v>
      </c>
    </row>
    <row r="50" spans="2:5">
      <c r="B50" s="2" t="s">
        <v>34</v>
      </c>
      <c r="C50" s="2" t="s">
        <v>34</v>
      </c>
      <c r="D50" s="2" t="s">
        <v>34</v>
      </c>
      <c r="E50" s="2" t="s">
        <v>34</v>
      </c>
    </row>
    <row r="51" spans="2:5">
      <c r="B51" s="2" t="s">
        <v>34</v>
      </c>
      <c r="C51" s="2" t="s">
        <v>34</v>
      </c>
      <c r="D51" s="2" t="s">
        <v>34</v>
      </c>
      <c r="E51" s="2" t="s">
        <v>34</v>
      </c>
    </row>
    <row r="52" spans="2:5">
      <c r="B52" s="2" t="s">
        <v>34</v>
      </c>
      <c r="C52" s="2" t="s">
        <v>34</v>
      </c>
      <c r="D52" s="2" t="s">
        <v>34</v>
      </c>
      <c r="E52" s="2" t="s">
        <v>34</v>
      </c>
    </row>
    <row r="53" spans="2:5">
      <c r="B53" s="2" t="s">
        <v>33</v>
      </c>
      <c r="C53" s="2" t="s">
        <v>34</v>
      </c>
      <c r="D53" s="2" t="s">
        <v>34</v>
      </c>
      <c r="E53" s="2" t="s">
        <v>33</v>
      </c>
    </row>
    <row r="54" spans="2:5">
      <c r="B54" s="2" t="s">
        <v>34</v>
      </c>
      <c r="C54" s="2" t="s">
        <v>34</v>
      </c>
      <c r="D54" s="2" t="s">
        <v>34</v>
      </c>
      <c r="E54" s="2" t="s">
        <v>34</v>
      </c>
    </row>
    <row r="55" spans="2:5">
      <c r="B55" s="2" t="s">
        <v>34</v>
      </c>
      <c r="C55" s="2" t="s">
        <v>34</v>
      </c>
      <c r="D55" s="2" t="s">
        <v>34</v>
      </c>
      <c r="E55" s="2" t="s">
        <v>34</v>
      </c>
    </row>
    <row r="56" spans="2:5">
      <c r="B56" s="2" t="s">
        <v>34</v>
      </c>
      <c r="C56" s="2" t="s">
        <v>34</v>
      </c>
      <c r="D56" s="2" t="s">
        <v>34</v>
      </c>
      <c r="E56" s="2" t="s">
        <v>34</v>
      </c>
    </row>
    <row r="57" spans="2:5">
      <c r="B57" s="2" t="s">
        <v>34</v>
      </c>
      <c r="C57" s="2" t="s">
        <v>34</v>
      </c>
      <c r="D57" s="2" t="s">
        <v>34</v>
      </c>
      <c r="E57" s="2" t="s">
        <v>34</v>
      </c>
    </row>
    <row r="58" spans="2:5">
      <c r="B58" s="2" t="s">
        <v>34</v>
      </c>
      <c r="C58" s="2" t="s">
        <v>34</v>
      </c>
      <c r="D58" s="2" t="s">
        <v>34</v>
      </c>
      <c r="E58" s="2" t="s">
        <v>34</v>
      </c>
    </row>
    <row r="59" spans="2:5">
      <c r="B59" s="2" t="s">
        <v>33</v>
      </c>
      <c r="C59" s="2" t="s">
        <v>34</v>
      </c>
      <c r="D59" s="2" t="s">
        <v>34</v>
      </c>
      <c r="E59" s="2" t="s">
        <v>34</v>
      </c>
    </row>
    <row r="60" spans="2:5">
      <c r="B60" s="2" t="s">
        <v>34</v>
      </c>
      <c r="C60" s="2" t="s">
        <v>33</v>
      </c>
      <c r="D60" s="2" t="s">
        <v>34</v>
      </c>
      <c r="E60" s="2" t="s">
        <v>34</v>
      </c>
    </row>
    <row r="61" spans="2:5">
      <c r="B61" s="2" t="s">
        <v>34</v>
      </c>
      <c r="C61" s="2" t="s">
        <v>34</v>
      </c>
      <c r="D61" s="2" t="s">
        <v>34</v>
      </c>
      <c r="E61" s="2" t="s">
        <v>34</v>
      </c>
    </row>
    <row r="62" spans="2:5">
      <c r="B62" s="2" t="s">
        <v>34</v>
      </c>
      <c r="C62" s="2" t="s">
        <v>34</v>
      </c>
      <c r="D62" s="2" t="s">
        <v>34</v>
      </c>
      <c r="E62" s="2" t="s">
        <v>34</v>
      </c>
    </row>
    <row r="63" spans="2:5">
      <c r="B63" s="2" t="s">
        <v>34</v>
      </c>
      <c r="C63" s="2" t="s">
        <v>33</v>
      </c>
      <c r="D63" s="2" t="s">
        <v>34</v>
      </c>
      <c r="E63" s="2" t="s">
        <v>34</v>
      </c>
    </row>
    <row r="64" spans="2:5">
      <c r="B64" s="2" t="s">
        <v>34</v>
      </c>
      <c r="C64" s="2" t="s">
        <v>34</v>
      </c>
      <c r="D64" s="2" t="s">
        <v>34</v>
      </c>
      <c r="E64" s="2" t="s">
        <v>34</v>
      </c>
    </row>
    <row r="65" spans="2:5">
      <c r="B65" s="2" t="s">
        <v>33</v>
      </c>
      <c r="C65" s="2" t="s">
        <v>33</v>
      </c>
      <c r="D65" s="2" t="s">
        <v>34</v>
      </c>
      <c r="E65" s="2" t="s">
        <v>34</v>
      </c>
    </row>
    <row r="66" spans="2:5">
      <c r="B66" s="2" t="s">
        <v>34</v>
      </c>
      <c r="C66" s="2" t="s">
        <v>33</v>
      </c>
      <c r="D66" s="2" t="s">
        <v>34</v>
      </c>
      <c r="E66" s="2" t="s">
        <v>34</v>
      </c>
    </row>
    <row r="67" spans="2:5">
      <c r="B67" s="2" t="s">
        <v>34</v>
      </c>
      <c r="C67" s="2" t="s">
        <v>34</v>
      </c>
      <c r="D67" s="2" t="s">
        <v>34</v>
      </c>
      <c r="E67" s="2" t="s">
        <v>34</v>
      </c>
    </row>
    <row r="68" spans="2:5">
      <c r="B68" s="2" t="s">
        <v>34</v>
      </c>
      <c r="C68" s="2" t="s">
        <v>33</v>
      </c>
      <c r="D68" s="2" t="s">
        <v>34</v>
      </c>
      <c r="E68" s="2" t="s">
        <v>33</v>
      </c>
    </row>
    <row r="69" spans="2:5">
      <c r="B69" s="2" t="s">
        <v>34</v>
      </c>
      <c r="C69" s="2" t="s">
        <v>33</v>
      </c>
      <c r="D69" s="2" t="s">
        <v>34</v>
      </c>
      <c r="E69" s="2" t="s">
        <v>34</v>
      </c>
    </row>
    <row r="70" spans="2:5">
      <c r="B70" s="2" t="s">
        <v>34</v>
      </c>
      <c r="C70" s="2" t="s">
        <v>34</v>
      </c>
      <c r="D70" s="2" t="s">
        <v>34</v>
      </c>
      <c r="E70" s="2" t="s">
        <v>34</v>
      </c>
    </row>
    <row r="71" spans="2:5">
      <c r="B71" s="2" t="s">
        <v>33</v>
      </c>
      <c r="C71" s="2" t="s">
        <v>33</v>
      </c>
      <c r="D71" s="2" t="s">
        <v>34</v>
      </c>
      <c r="E71" s="2" t="s">
        <v>34</v>
      </c>
    </row>
    <row r="72" spans="2:5">
      <c r="B72" s="2" t="s">
        <v>34</v>
      </c>
      <c r="C72" s="2" t="s">
        <v>33</v>
      </c>
      <c r="D72" s="2" t="s">
        <v>34</v>
      </c>
      <c r="E72" s="2" t="s">
        <v>34</v>
      </c>
    </row>
    <row r="73" spans="2:5">
      <c r="B73" s="2" t="s">
        <v>34</v>
      </c>
      <c r="C73" s="2" t="s">
        <v>34</v>
      </c>
      <c r="D73" s="2" t="s">
        <v>34</v>
      </c>
      <c r="E73" s="2" t="s">
        <v>34</v>
      </c>
    </row>
    <row r="74" spans="2:5">
      <c r="B74" s="2" t="s">
        <v>34</v>
      </c>
      <c r="C74" s="2" t="s">
        <v>33</v>
      </c>
      <c r="D74" s="2" t="s">
        <v>34</v>
      </c>
      <c r="E74" s="2" t="s">
        <v>33</v>
      </c>
    </row>
    <row r="75" spans="2:5">
      <c r="B75" s="2" t="s">
        <v>34</v>
      </c>
      <c r="C75" s="2" t="s">
        <v>34</v>
      </c>
      <c r="D75" s="2" t="s">
        <v>34</v>
      </c>
      <c r="E75" s="2" t="s">
        <v>34</v>
      </c>
    </row>
    <row r="76" spans="2:5">
      <c r="B76" s="2" t="s">
        <v>34</v>
      </c>
      <c r="C76" s="2" t="s">
        <v>34</v>
      </c>
      <c r="D76" s="2" t="s">
        <v>34</v>
      </c>
      <c r="E76" s="2" t="s">
        <v>34</v>
      </c>
    </row>
    <row r="77" spans="2:5">
      <c r="B77" s="2" t="s">
        <v>34</v>
      </c>
      <c r="C77" s="2" t="s">
        <v>34</v>
      </c>
      <c r="D77" s="2" t="s">
        <v>34</v>
      </c>
      <c r="E77" s="2" t="s">
        <v>34</v>
      </c>
    </row>
    <row r="78" spans="2:5">
      <c r="B78" s="2" t="s">
        <v>34</v>
      </c>
      <c r="C78" s="2" t="s">
        <v>33</v>
      </c>
      <c r="D78" s="2" t="s">
        <v>33</v>
      </c>
      <c r="E78" s="2" t="s">
        <v>34</v>
      </c>
    </row>
    <row r="79" spans="2:5">
      <c r="B79" s="2" t="s">
        <v>34</v>
      </c>
      <c r="C79" s="2" t="s">
        <v>34</v>
      </c>
      <c r="D79" s="2" t="s">
        <v>34</v>
      </c>
      <c r="E79" s="2" t="s">
        <v>34</v>
      </c>
    </row>
    <row r="80" spans="2:5">
      <c r="B80" s="2" t="s">
        <v>34</v>
      </c>
      <c r="C80" s="2" t="s">
        <v>34</v>
      </c>
      <c r="D80" s="2" t="s">
        <v>34</v>
      </c>
      <c r="E80" s="2" t="s">
        <v>33</v>
      </c>
    </row>
    <row r="81" spans="2:5">
      <c r="B81" s="2" t="s">
        <v>34</v>
      </c>
      <c r="C81" s="2" t="s">
        <v>34</v>
      </c>
      <c r="D81" s="2" t="s">
        <v>33</v>
      </c>
      <c r="E81" s="2" t="s">
        <v>34</v>
      </c>
    </row>
    <row r="82" spans="2:5">
      <c r="B82" s="2" t="s">
        <v>34</v>
      </c>
      <c r="C82" s="2" t="s">
        <v>33</v>
      </c>
      <c r="D82" s="2" t="s">
        <v>34</v>
      </c>
      <c r="E82" s="2" t="s">
        <v>34</v>
      </c>
    </row>
    <row r="83" spans="2:5">
      <c r="B83" s="2" t="s">
        <v>34</v>
      </c>
      <c r="C83" s="2" t="s">
        <v>34</v>
      </c>
      <c r="D83" s="2" t="s">
        <v>33</v>
      </c>
      <c r="E83" s="2" t="s">
        <v>34</v>
      </c>
    </row>
    <row r="84" spans="2:5">
      <c r="B84" s="2" t="s">
        <v>34</v>
      </c>
      <c r="C84" s="2" t="s">
        <v>34</v>
      </c>
      <c r="D84" s="2" t="s">
        <v>33</v>
      </c>
      <c r="E84" s="2" t="s">
        <v>34</v>
      </c>
    </row>
    <row r="85" spans="2:5">
      <c r="B85" s="2" t="s">
        <v>34</v>
      </c>
      <c r="C85" s="2" t="s">
        <v>34</v>
      </c>
      <c r="D85" s="2" t="s">
        <v>34</v>
      </c>
      <c r="E85" s="2" t="s">
        <v>34</v>
      </c>
    </row>
    <row r="86" spans="2:5">
      <c r="B86" s="2" t="s">
        <v>34</v>
      </c>
      <c r="C86" s="2" t="s">
        <v>34</v>
      </c>
      <c r="D86" s="2" t="s">
        <v>33</v>
      </c>
      <c r="E86" s="2" t="s">
        <v>33</v>
      </c>
    </row>
    <row r="87" spans="2:5">
      <c r="B87" s="2" t="s">
        <v>34</v>
      </c>
      <c r="C87" s="2" t="s">
        <v>33</v>
      </c>
      <c r="D87" s="2" t="s">
        <v>33</v>
      </c>
      <c r="E87" s="2" t="s">
        <v>34</v>
      </c>
    </row>
    <row r="88" spans="2:5">
      <c r="B88" s="2" t="s">
        <v>34</v>
      </c>
      <c r="C88" s="2" t="s">
        <v>33</v>
      </c>
      <c r="D88" s="2" t="s">
        <v>34</v>
      </c>
      <c r="E88" s="2" t="s">
        <v>34</v>
      </c>
    </row>
    <row r="89" spans="2:5">
      <c r="B89" s="2" t="s">
        <v>33</v>
      </c>
      <c r="C89" s="2" t="s">
        <v>34</v>
      </c>
      <c r="D89" s="2" t="s">
        <v>33</v>
      </c>
      <c r="E89" s="2" t="s">
        <v>34</v>
      </c>
    </row>
    <row r="90" spans="2:5">
      <c r="B90" s="2" t="s">
        <v>34</v>
      </c>
      <c r="C90" s="2" t="s">
        <v>34</v>
      </c>
      <c r="D90" s="2" t="s">
        <v>33</v>
      </c>
      <c r="E90" s="2" t="s">
        <v>34</v>
      </c>
    </row>
    <row r="91" spans="2:5">
      <c r="B91" s="2" t="s">
        <v>33</v>
      </c>
      <c r="C91" s="2" t="s">
        <v>33</v>
      </c>
      <c r="D91" s="2" t="s">
        <v>34</v>
      </c>
      <c r="E91" s="2" t="s">
        <v>34</v>
      </c>
    </row>
    <row r="92" spans="2:5">
      <c r="B92" s="2" t="s">
        <v>34</v>
      </c>
      <c r="C92" s="2" t="s">
        <v>34</v>
      </c>
      <c r="D92" s="2" t="s">
        <v>33</v>
      </c>
      <c r="E92" s="2" t="s">
        <v>34</v>
      </c>
    </row>
    <row r="93" spans="2:5">
      <c r="B93" s="2" t="s">
        <v>34</v>
      </c>
      <c r="C93" s="2" t="s">
        <v>34</v>
      </c>
      <c r="D93" s="2" t="s">
        <v>34</v>
      </c>
      <c r="E93" s="2" t="s">
        <v>34</v>
      </c>
    </row>
    <row r="94" spans="2:5">
      <c r="B94" s="2" t="s">
        <v>33</v>
      </c>
      <c r="C94" s="2" t="s">
        <v>34</v>
      </c>
      <c r="D94" s="2" t="s">
        <v>34</v>
      </c>
      <c r="E94" s="2" t="s">
        <v>34</v>
      </c>
    </row>
    <row r="95" spans="2:5">
      <c r="B95" s="2" t="s">
        <v>34</v>
      </c>
      <c r="C95" s="2" t="s">
        <v>33</v>
      </c>
      <c r="D95" s="2" t="s">
        <v>34</v>
      </c>
      <c r="E95" s="2" t="s">
        <v>34</v>
      </c>
    </row>
    <row r="96" spans="2:5">
      <c r="B96" s="2" t="s">
        <v>34</v>
      </c>
      <c r="C96" s="2" t="s">
        <v>33</v>
      </c>
      <c r="D96" s="2" t="s">
        <v>33</v>
      </c>
      <c r="E96" s="2" t="s">
        <v>34</v>
      </c>
    </row>
    <row r="97" spans="2:5">
      <c r="B97" s="2" t="s">
        <v>33</v>
      </c>
      <c r="C97" s="2" t="s">
        <v>33</v>
      </c>
      <c r="D97" s="2" t="s">
        <v>34</v>
      </c>
      <c r="E97" s="2" t="s">
        <v>34</v>
      </c>
    </row>
    <row r="98" spans="2:5">
      <c r="B98" s="2" t="s">
        <v>33</v>
      </c>
      <c r="C98" s="2" t="s">
        <v>34</v>
      </c>
      <c r="D98" s="2" t="s">
        <v>34</v>
      </c>
      <c r="E98" s="2" t="s">
        <v>34</v>
      </c>
    </row>
    <row r="99" spans="2:5">
      <c r="B99" s="2" t="s">
        <v>34</v>
      </c>
      <c r="C99" s="2" t="s">
        <v>34</v>
      </c>
      <c r="D99" s="2" t="s">
        <v>34</v>
      </c>
      <c r="E99" s="2" t="s">
        <v>34</v>
      </c>
    </row>
    <row r="100" spans="2:5">
      <c r="B100" s="2" t="s">
        <v>33</v>
      </c>
      <c r="C100" s="2" t="s">
        <v>34</v>
      </c>
      <c r="D100" s="2" t="s">
        <v>33</v>
      </c>
      <c r="E100" s="2" t="s">
        <v>34</v>
      </c>
    </row>
    <row r="101" spans="2:5">
      <c r="B101" s="2" t="s">
        <v>33</v>
      </c>
      <c r="C101" s="2" t="s">
        <v>33</v>
      </c>
      <c r="D101" s="2" t="s">
        <v>34</v>
      </c>
      <c r="E101" s="2" t="s">
        <v>34</v>
      </c>
    </row>
    <row r="102" spans="2:5">
      <c r="B102" s="2" t="s">
        <v>34</v>
      </c>
      <c r="C102" s="2" t="s">
        <v>33</v>
      </c>
      <c r="D102" s="2" t="s">
        <v>34</v>
      </c>
      <c r="E102" s="2" t="s">
        <v>34</v>
      </c>
    </row>
    <row r="103" spans="2:5">
      <c r="B103" s="2" t="s">
        <v>33</v>
      </c>
      <c r="C103" s="2" t="s">
        <v>33</v>
      </c>
      <c r="D103" s="2" t="s">
        <v>34</v>
      </c>
      <c r="E103" s="2" t="s">
        <v>34</v>
      </c>
    </row>
    <row r="104" spans="2:5">
      <c r="B104" s="2" t="s">
        <v>33</v>
      </c>
      <c r="C104" s="2" t="s">
        <v>34</v>
      </c>
      <c r="D104" s="2" t="s">
        <v>34</v>
      </c>
      <c r="E104" s="2" t="s">
        <v>33</v>
      </c>
    </row>
    <row r="105" spans="2:5">
      <c r="B105" s="2" t="s">
        <v>33</v>
      </c>
      <c r="C105" s="2" t="s">
        <v>33</v>
      </c>
      <c r="D105" s="2" t="s">
        <v>33</v>
      </c>
      <c r="E105" s="2" t="s">
        <v>34</v>
      </c>
    </row>
    <row r="106" spans="2:5">
      <c r="B106" s="2" t="s">
        <v>33</v>
      </c>
      <c r="C106" s="2" t="s">
        <v>34</v>
      </c>
      <c r="D106" s="2" t="s">
        <v>33</v>
      </c>
      <c r="E106" s="2" t="s">
        <v>33</v>
      </c>
    </row>
    <row r="107" spans="2:5">
      <c r="B107" s="2" t="s">
        <v>33</v>
      </c>
      <c r="C107" s="2" t="s">
        <v>33</v>
      </c>
      <c r="D107" s="2" t="s">
        <v>34</v>
      </c>
      <c r="E107" s="2" t="s">
        <v>34</v>
      </c>
    </row>
    <row r="108" spans="2:5">
      <c r="B108" s="2" t="s">
        <v>34</v>
      </c>
      <c r="C108" s="2" t="s">
        <v>34</v>
      </c>
      <c r="D108" s="2" t="s">
        <v>34</v>
      </c>
      <c r="E108" s="2" t="s">
        <v>34</v>
      </c>
    </row>
    <row r="109" spans="2:5">
      <c r="B109" s="2" t="s">
        <v>33</v>
      </c>
      <c r="C109" s="2" t="s">
        <v>34</v>
      </c>
      <c r="D109" s="2" t="s">
        <v>33</v>
      </c>
      <c r="E109" s="2" t="s">
        <v>33</v>
      </c>
    </row>
    <row r="110" spans="2:5">
      <c r="B110" s="2" t="s">
        <v>34</v>
      </c>
      <c r="C110" s="2" t="s">
        <v>34</v>
      </c>
      <c r="D110" s="2" t="s">
        <v>34</v>
      </c>
      <c r="E110" s="2" t="s">
        <v>34</v>
      </c>
    </row>
    <row r="111" spans="2:5">
      <c r="B111" s="2" t="s">
        <v>34</v>
      </c>
      <c r="C111" s="2" t="s">
        <v>33</v>
      </c>
      <c r="D111" s="2" t="s">
        <v>34</v>
      </c>
      <c r="E111" s="2" t="s">
        <v>34</v>
      </c>
    </row>
    <row r="112" spans="2:5">
      <c r="B112" s="2" t="s">
        <v>34</v>
      </c>
      <c r="C112" s="2" t="s">
        <v>33</v>
      </c>
      <c r="D112" s="2" t="s">
        <v>34</v>
      </c>
      <c r="E112" s="2" t="s">
        <v>33</v>
      </c>
    </row>
    <row r="113" spans="2:5">
      <c r="B113" s="2" t="s">
        <v>34</v>
      </c>
      <c r="C113" s="2" t="s">
        <v>34</v>
      </c>
      <c r="D113" s="2" t="s">
        <v>33</v>
      </c>
      <c r="E113" s="2" t="s">
        <v>33</v>
      </c>
    </row>
    <row r="114" spans="2:5">
      <c r="B114" s="2" t="s">
        <v>34</v>
      </c>
      <c r="C114" s="2" t="s">
        <v>33</v>
      </c>
      <c r="D114" s="2" t="s">
        <v>33</v>
      </c>
      <c r="E114" s="2" t="s">
        <v>34</v>
      </c>
    </row>
    <row r="115" spans="2:5">
      <c r="B115" s="2" t="s">
        <v>34</v>
      </c>
      <c r="C115" s="2" t="s">
        <v>34</v>
      </c>
      <c r="D115" s="2" t="s">
        <v>33</v>
      </c>
      <c r="E115" s="2" t="s">
        <v>33</v>
      </c>
    </row>
    <row r="116" spans="2:5">
      <c r="B116" s="2" t="s">
        <v>34</v>
      </c>
      <c r="C116" s="2" t="s">
        <v>33</v>
      </c>
      <c r="D116" s="2" t="s">
        <v>34</v>
      </c>
      <c r="E116" s="2" t="s">
        <v>33</v>
      </c>
    </row>
    <row r="117" spans="2:5">
      <c r="B117" s="2" t="s">
        <v>34</v>
      </c>
      <c r="C117" s="2" t="s">
        <v>34</v>
      </c>
      <c r="D117" s="2" t="s">
        <v>34</v>
      </c>
      <c r="E117" s="2" t="s">
        <v>34</v>
      </c>
    </row>
    <row r="118" spans="2:5">
      <c r="B118" s="2" t="s">
        <v>34</v>
      </c>
      <c r="C118" s="2" t="s">
        <v>34</v>
      </c>
      <c r="D118" s="2" t="s">
        <v>34</v>
      </c>
      <c r="E118" s="2" t="s">
        <v>33</v>
      </c>
    </row>
    <row r="119" spans="2:5">
      <c r="B119" s="2" t="s">
        <v>34</v>
      </c>
      <c r="C119" s="2" t="s">
        <v>34</v>
      </c>
      <c r="D119" s="2" t="s">
        <v>33</v>
      </c>
      <c r="E119" s="2" t="s">
        <v>33</v>
      </c>
    </row>
    <row r="120" spans="2:5">
      <c r="B120" s="2" t="s">
        <v>34</v>
      </c>
      <c r="C120" s="2" t="s">
        <v>33</v>
      </c>
      <c r="D120" s="2" t="s">
        <v>33</v>
      </c>
      <c r="E120" s="2" t="s">
        <v>33</v>
      </c>
    </row>
    <row r="121" spans="2:5">
      <c r="B121" s="2" t="s">
        <v>34</v>
      </c>
      <c r="C121" s="2" t="s">
        <v>34</v>
      </c>
      <c r="D121" s="2" t="s">
        <v>33</v>
      </c>
      <c r="E121" s="2" t="s">
        <v>33</v>
      </c>
    </row>
    <row r="122" spans="2:5">
      <c r="B122" s="2" t="s">
        <v>34</v>
      </c>
      <c r="C122" s="2" t="s">
        <v>34</v>
      </c>
      <c r="D122" s="2" t="s">
        <v>34</v>
      </c>
      <c r="E122" s="2" t="s">
        <v>33</v>
      </c>
    </row>
    <row r="123" spans="2:5">
      <c r="B123" s="2" t="s">
        <v>34</v>
      </c>
      <c r="C123" s="2" t="s">
        <v>34</v>
      </c>
      <c r="D123" s="2" t="s">
        <v>33</v>
      </c>
      <c r="E123" s="2" t="s">
        <v>34</v>
      </c>
    </row>
    <row r="124" spans="2:5">
      <c r="B124" s="2" t="s">
        <v>34</v>
      </c>
      <c r="C124" s="2" t="s">
        <v>34</v>
      </c>
      <c r="D124" s="2" t="s">
        <v>34</v>
      </c>
      <c r="E124" s="2" t="s">
        <v>33</v>
      </c>
    </row>
    <row r="125" spans="2:5">
      <c r="B125" s="2" t="s">
        <v>34</v>
      </c>
      <c r="C125" s="2" t="s">
        <v>34</v>
      </c>
      <c r="D125" s="2" t="s">
        <v>33</v>
      </c>
      <c r="E125" s="2" t="s">
        <v>34</v>
      </c>
    </row>
    <row r="126" spans="2:5">
      <c r="B126" s="2" t="s">
        <v>34</v>
      </c>
      <c r="C126" s="2" t="s">
        <v>34</v>
      </c>
      <c r="D126" s="2" t="s">
        <v>34</v>
      </c>
      <c r="E126" s="2" t="s">
        <v>34</v>
      </c>
    </row>
    <row r="127" spans="2:5">
      <c r="B127" s="2" t="s">
        <v>34</v>
      </c>
      <c r="C127" s="2" t="s">
        <v>34</v>
      </c>
      <c r="D127" s="2" t="s">
        <v>34</v>
      </c>
      <c r="E127" s="2" t="s">
        <v>34</v>
      </c>
    </row>
    <row r="128" spans="2:5">
      <c r="B128" s="2" t="s">
        <v>34</v>
      </c>
      <c r="C128" s="2" t="s">
        <v>34</v>
      </c>
      <c r="D128" s="2" t="s">
        <v>34</v>
      </c>
      <c r="E128" s="2" t="s">
        <v>34</v>
      </c>
    </row>
    <row r="129" spans="2:5">
      <c r="B129" s="2" t="s">
        <v>34</v>
      </c>
      <c r="C129" s="2" t="s">
        <v>34</v>
      </c>
      <c r="D129" s="2" t="s">
        <v>33</v>
      </c>
      <c r="E129" s="2" t="s">
        <v>34</v>
      </c>
    </row>
    <row r="130" spans="2:5">
      <c r="B130" s="2" t="s">
        <v>34</v>
      </c>
      <c r="C130" s="2" t="s">
        <v>34</v>
      </c>
      <c r="D130" s="2" t="s">
        <v>33</v>
      </c>
      <c r="E130" s="2" t="s">
        <v>34</v>
      </c>
    </row>
    <row r="131" spans="2:5">
      <c r="B131" s="2" t="s">
        <v>34</v>
      </c>
      <c r="C131" s="2" t="s">
        <v>33</v>
      </c>
      <c r="D131" s="2" t="s">
        <v>34</v>
      </c>
      <c r="E131" s="2" t="s">
        <v>34</v>
      </c>
    </row>
    <row r="132" spans="2:5">
      <c r="B132" s="2" t="s">
        <v>34</v>
      </c>
      <c r="C132" s="2" t="s">
        <v>34</v>
      </c>
      <c r="D132" s="2" t="s">
        <v>33</v>
      </c>
      <c r="E132" s="2" t="s">
        <v>34</v>
      </c>
    </row>
    <row r="133" spans="2:5">
      <c r="B133" s="2" t="s">
        <v>34</v>
      </c>
      <c r="C133" s="2" t="s">
        <v>34</v>
      </c>
      <c r="D133" s="2" t="s">
        <v>34</v>
      </c>
      <c r="E133" s="2" t="s">
        <v>34</v>
      </c>
    </row>
    <row r="134" spans="2:5">
      <c r="B134" s="2" t="s">
        <v>34</v>
      </c>
      <c r="C134" s="2" t="s">
        <v>34</v>
      </c>
      <c r="D134" s="2" t="s">
        <v>33</v>
      </c>
      <c r="E134" s="2" t="s">
        <v>34</v>
      </c>
    </row>
    <row r="135" spans="2:5">
      <c r="B135" s="2" t="s">
        <v>34</v>
      </c>
      <c r="C135" s="2" t="s">
        <v>34</v>
      </c>
      <c r="D135" s="2" t="s">
        <v>34</v>
      </c>
      <c r="E135" s="2" t="s">
        <v>34</v>
      </c>
    </row>
    <row r="136" spans="2:5">
      <c r="B136" s="2" t="s">
        <v>34</v>
      </c>
      <c r="C136" s="2" t="s">
        <v>34</v>
      </c>
      <c r="D136" s="2" t="s">
        <v>34</v>
      </c>
      <c r="E136" s="2" t="s">
        <v>34</v>
      </c>
    </row>
    <row r="137" spans="2:5">
      <c r="B137" s="2" t="s">
        <v>34</v>
      </c>
      <c r="C137" s="2" t="s">
        <v>34</v>
      </c>
      <c r="D137" s="2" t="s">
        <v>34</v>
      </c>
      <c r="E137" s="2" t="s">
        <v>34</v>
      </c>
    </row>
    <row r="138" spans="2:5">
      <c r="B138" s="2" t="s">
        <v>33</v>
      </c>
      <c r="C138" s="2" t="s">
        <v>34</v>
      </c>
      <c r="D138" s="2" t="s">
        <v>33</v>
      </c>
      <c r="E138" s="2" t="s">
        <v>34</v>
      </c>
    </row>
    <row r="139" spans="2:5">
      <c r="B139" s="2" t="s">
        <v>34</v>
      </c>
      <c r="C139" s="2" t="s">
        <v>33</v>
      </c>
      <c r="D139" s="2" t="s">
        <v>34</v>
      </c>
      <c r="E139" s="2" t="s">
        <v>34</v>
      </c>
    </row>
    <row r="140" spans="2:5">
      <c r="B140" s="2" t="s">
        <v>34</v>
      </c>
      <c r="C140" s="2" t="s">
        <v>34</v>
      </c>
      <c r="D140" s="2" t="s">
        <v>34</v>
      </c>
      <c r="E140" s="2" t="s">
        <v>34</v>
      </c>
    </row>
    <row r="141" spans="2:5">
      <c r="B141" s="2" t="s">
        <v>34</v>
      </c>
      <c r="C141" s="2" t="s">
        <v>33</v>
      </c>
      <c r="D141" s="2" t="s">
        <v>34</v>
      </c>
      <c r="E141" s="2" t="s">
        <v>34</v>
      </c>
    </row>
    <row r="142" spans="2:5">
      <c r="B142" s="2" t="s">
        <v>34</v>
      </c>
      <c r="C142" s="2" t="s">
        <v>34</v>
      </c>
      <c r="D142" s="2" t="s">
        <v>34</v>
      </c>
      <c r="E142" s="2" t="s">
        <v>34</v>
      </c>
    </row>
    <row r="143" spans="2:5">
      <c r="B143" s="2" t="s">
        <v>34</v>
      </c>
      <c r="C143" s="2" t="s">
        <v>34</v>
      </c>
      <c r="D143" s="2" t="s">
        <v>34</v>
      </c>
      <c r="E143" s="2" t="s">
        <v>34</v>
      </c>
    </row>
    <row r="144" spans="2:5">
      <c r="B144" s="2" t="s">
        <v>34</v>
      </c>
      <c r="C144" s="2" t="s">
        <v>33</v>
      </c>
      <c r="D144" s="2" t="s">
        <v>34</v>
      </c>
      <c r="E144" s="2" t="s">
        <v>34</v>
      </c>
    </row>
    <row r="145" spans="2:5">
      <c r="B145" s="2" t="s">
        <v>34</v>
      </c>
      <c r="C145" s="2" t="s">
        <v>34</v>
      </c>
      <c r="D145" s="2" t="s">
        <v>34</v>
      </c>
      <c r="E145" s="2" t="s">
        <v>34</v>
      </c>
    </row>
    <row r="146" spans="2:5">
      <c r="B146" s="2" t="s">
        <v>34</v>
      </c>
      <c r="C146" s="2" t="s">
        <v>34</v>
      </c>
      <c r="D146" s="2" t="s">
        <v>34</v>
      </c>
      <c r="E146" s="2" t="s">
        <v>34</v>
      </c>
    </row>
    <row r="147" spans="2:5">
      <c r="B147" s="2" t="s">
        <v>33</v>
      </c>
      <c r="C147" s="2" t="s">
        <v>34</v>
      </c>
      <c r="D147" s="2" t="s">
        <v>34</v>
      </c>
      <c r="E147" s="2" t="s">
        <v>34</v>
      </c>
    </row>
    <row r="148" spans="2:5">
      <c r="B148" s="2" t="s">
        <v>34</v>
      </c>
      <c r="C148" s="2" t="s">
        <v>34</v>
      </c>
      <c r="D148" s="2" t="s">
        <v>34</v>
      </c>
      <c r="E148" s="2" t="s">
        <v>34</v>
      </c>
    </row>
    <row r="149" spans="2:5">
      <c r="B149" s="2" t="s">
        <v>34</v>
      </c>
      <c r="C149" s="2" t="s">
        <v>34</v>
      </c>
      <c r="D149" s="2" t="s">
        <v>33</v>
      </c>
      <c r="E149" s="2" t="s">
        <v>34</v>
      </c>
    </row>
    <row r="150" spans="2:5">
      <c r="B150" s="2" t="s">
        <v>34</v>
      </c>
      <c r="C150" s="2" t="s">
        <v>34</v>
      </c>
      <c r="D150" s="2" t="s">
        <v>34</v>
      </c>
      <c r="E150" s="2" t="s">
        <v>34</v>
      </c>
    </row>
    <row r="151" spans="2:5">
      <c r="B151" s="2" t="s">
        <v>34</v>
      </c>
      <c r="C151" s="2" t="s">
        <v>34</v>
      </c>
      <c r="D151" s="2" t="s">
        <v>34</v>
      </c>
      <c r="E151" s="2" t="s">
        <v>34</v>
      </c>
    </row>
    <row r="152" spans="2:5">
      <c r="B152" s="2" t="s">
        <v>34</v>
      </c>
      <c r="C152" s="2" t="s">
        <v>34</v>
      </c>
      <c r="D152" s="2" t="s">
        <v>34</v>
      </c>
      <c r="E152" s="2" t="s">
        <v>34</v>
      </c>
    </row>
    <row r="153" spans="2:5">
      <c r="B153" s="2" t="s">
        <v>34</v>
      </c>
      <c r="C153" s="2" t="s">
        <v>34</v>
      </c>
      <c r="D153" s="2" t="s">
        <v>34</v>
      </c>
      <c r="E153" s="2" t="s">
        <v>33</v>
      </c>
    </row>
    <row r="154" spans="2:5">
      <c r="B154" s="2" t="s">
        <v>33</v>
      </c>
      <c r="C154" s="2" t="s">
        <v>34</v>
      </c>
      <c r="D154" s="2" t="s">
        <v>34</v>
      </c>
      <c r="E154" s="2" t="s">
        <v>34</v>
      </c>
    </row>
    <row r="155" spans="2:5">
      <c r="B155" s="2" t="s">
        <v>34</v>
      </c>
      <c r="C155" s="2" t="s">
        <v>34</v>
      </c>
      <c r="D155" s="2" t="s">
        <v>34</v>
      </c>
      <c r="E155" s="2" t="s">
        <v>34</v>
      </c>
    </row>
    <row r="156" spans="2:5">
      <c r="B156" s="2" t="s">
        <v>34</v>
      </c>
      <c r="C156" s="2" t="s">
        <v>34</v>
      </c>
      <c r="D156" s="2" t="s">
        <v>34</v>
      </c>
      <c r="E156" s="2" t="s">
        <v>34</v>
      </c>
    </row>
    <row r="157" spans="2:5">
      <c r="B157" s="2" t="s">
        <v>34</v>
      </c>
      <c r="C157" s="2" t="s">
        <v>33</v>
      </c>
      <c r="D157" s="2" t="s">
        <v>33</v>
      </c>
      <c r="E157" s="2" t="s">
        <v>34</v>
      </c>
    </row>
    <row r="158" spans="2:5">
      <c r="B158" s="2" t="s">
        <v>34</v>
      </c>
      <c r="C158" s="2" t="s">
        <v>34</v>
      </c>
      <c r="D158" s="2" t="s">
        <v>34</v>
      </c>
      <c r="E158" s="2" t="s">
        <v>34</v>
      </c>
    </row>
    <row r="159" spans="2:5">
      <c r="B159" s="2" t="s">
        <v>34</v>
      </c>
      <c r="C159" s="2" t="s">
        <v>34</v>
      </c>
      <c r="D159" s="2" t="s">
        <v>33</v>
      </c>
      <c r="E159" s="2" t="s">
        <v>34</v>
      </c>
    </row>
    <row r="160" spans="2:5">
      <c r="B160" s="2" t="s">
        <v>34</v>
      </c>
      <c r="C160" s="2" t="s">
        <v>34</v>
      </c>
      <c r="D160" s="2" t="s">
        <v>34</v>
      </c>
      <c r="E160" s="2" t="s">
        <v>34</v>
      </c>
    </row>
    <row r="161" spans="2:5">
      <c r="B161" s="2" t="s">
        <v>34</v>
      </c>
      <c r="C161" s="2" t="s">
        <v>34</v>
      </c>
      <c r="D161" s="2" t="s">
        <v>34</v>
      </c>
      <c r="E161" s="2" t="s">
        <v>34</v>
      </c>
    </row>
    <row r="162" spans="2:5">
      <c r="B162" s="2" t="s">
        <v>34</v>
      </c>
      <c r="C162" s="2" t="s">
        <v>34</v>
      </c>
      <c r="D162" s="2" t="s">
        <v>33</v>
      </c>
      <c r="E162" s="2" t="s">
        <v>33</v>
      </c>
    </row>
    <row r="163" spans="2:5">
      <c r="B163" s="2" t="s">
        <v>34</v>
      </c>
      <c r="C163" s="2" t="s">
        <v>34</v>
      </c>
      <c r="D163" s="2" t="s">
        <v>34</v>
      </c>
      <c r="E163" s="2" t="s">
        <v>34</v>
      </c>
    </row>
    <row r="164" spans="2:5">
      <c r="B164" s="2" t="s">
        <v>34</v>
      </c>
      <c r="C164" s="2" t="s">
        <v>34</v>
      </c>
      <c r="D164" s="2" t="s">
        <v>34</v>
      </c>
      <c r="E164" s="2" t="s">
        <v>34</v>
      </c>
    </row>
    <row r="165" spans="2:5">
      <c r="B165" s="2" t="s">
        <v>34</v>
      </c>
      <c r="C165" s="2" t="s">
        <v>34</v>
      </c>
      <c r="D165" s="2" t="s">
        <v>34</v>
      </c>
      <c r="E165" s="2" t="s">
        <v>34</v>
      </c>
    </row>
    <row r="166" spans="2:5">
      <c r="B166" s="2" t="s">
        <v>34</v>
      </c>
      <c r="C166" s="2" t="s">
        <v>34</v>
      </c>
      <c r="D166" s="2" t="s">
        <v>34</v>
      </c>
      <c r="E166" s="2" t="s">
        <v>34</v>
      </c>
    </row>
    <row r="167" spans="2:5">
      <c r="B167" s="2" t="s">
        <v>34</v>
      </c>
      <c r="C167" s="2" t="s">
        <v>34</v>
      </c>
      <c r="D167" s="2" t="s">
        <v>34</v>
      </c>
      <c r="E167" s="2" t="s">
        <v>34</v>
      </c>
    </row>
    <row r="168" spans="2:5">
      <c r="B168" s="2" t="s">
        <v>34</v>
      </c>
      <c r="C168" s="2" t="s">
        <v>34</v>
      </c>
      <c r="D168" s="2" t="s">
        <v>34</v>
      </c>
      <c r="E168" s="2" t="s">
        <v>34</v>
      </c>
    </row>
    <row r="169" spans="2:5">
      <c r="B169" s="2" t="s">
        <v>34</v>
      </c>
      <c r="C169" s="2" t="s">
        <v>34</v>
      </c>
      <c r="D169" s="2" t="s">
        <v>34</v>
      </c>
      <c r="E169" s="2" t="s">
        <v>33</v>
      </c>
    </row>
    <row r="170" spans="2:5">
      <c r="B170" s="2" t="s">
        <v>34</v>
      </c>
      <c r="C170" s="2" t="s">
        <v>34</v>
      </c>
      <c r="D170" s="2" t="s">
        <v>34</v>
      </c>
      <c r="E170" s="2" t="s">
        <v>34</v>
      </c>
    </row>
    <row r="171" spans="2:5">
      <c r="B171" s="2" t="s">
        <v>34</v>
      </c>
      <c r="C171" s="2" t="s">
        <v>34</v>
      </c>
      <c r="D171" s="2" t="s">
        <v>34</v>
      </c>
      <c r="E171" s="2" t="s">
        <v>34</v>
      </c>
    </row>
    <row r="172" spans="2:5">
      <c r="B172" s="2" t="s">
        <v>34</v>
      </c>
      <c r="C172" s="2" t="s">
        <v>34</v>
      </c>
      <c r="D172" s="2" t="s">
        <v>34</v>
      </c>
      <c r="E172" s="2" t="s">
        <v>34</v>
      </c>
    </row>
    <row r="173" spans="2:5">
      <c r="B173" s="2" t="s">
        <v>34</v>
      </c>
      <c r="C173" s="2" t="s">
        <v>34</v>
      </c>
      <c r="D173" s="2" t="s">
        <v>34</v>
      </c>
      <c r="E173" s="2" t="s">
        <v>34</v>
      </c>
    </row>
    <row r="174" spans="2:5">
      <c r="B174" s="2" t="s">
        <v>34</v>
      </c>
      <c r="C174" s="2" t="s">
        <v>34</v>
      </c>
      <c r="D174" s="2" t="s">
        <v>34</v>
      </c>
      <c r="E174" s="2" t="s">
        <v>34</v>
      </c>
    </row>
    <row r="175" spans="2:5">
      <c r="B175" s="2" t="s">
        <v>34</v>
      </c>
      <c r="C175" s="2" t="s">
        <v>33</v>
      </c>
      <c r="D175" s="2" t="s">
        <v>33</v>
      </c>
      <c r="E175" s="2" t="s">
        <v>34</v>
      </c>
    </row>
    <row r="176" spans="2:5">
      <c r="B176" s="2" t="s">
        <v>34</v>
      </c>
      <c r="C176" s="2" t="s">
        <v>34</v>
      </c>
      <c r="D176" s="2" t="s">
        <v>34</v>
      </c>
      <c r="E176" s="2" t="s">
        <v>34</v>
      </c>
    </row>
    <row r="177" spans="2:5">
      <c r="B177" s="2" t="s">
        <v>33</v>
      </c>
      <c r="C177" s="2" t="s">
        <v>34</v>
      </c>
      <c r="D177" s="2" t="s">
        <v>34</v>
      </c>
      <c r="E177" s="2" t="s">
        <v>34</v>
      </c>
    </row>
    <row r="178" spans="2:5">
      <c r="B178" s="2" t="s">
        <v>34</v>
      </c>
      <c r="C178" s="2" t="s">
        <v>34</v>
      </c>
      <c r="D178" s="2" t="s">
        <v>34</v>
      </c>
      <c r="E178" s="2" t="s">
        <v>34</v>
      </c>
    </row>
    <row r="179" spans="2:5">
      <c r="B179" s="2" t="s">
        <v>34</v>
      </c>
      <c r="C179" s="2" t="s">
        <v>34</v>
      </c>
      <c r="D179" s="2" t="s">
        <v>34</v>
      </c>
      <c r="E179" s="2" t="s">
        <v>34</v>
      </c>
    </row>
    <row r="180" spans="2:5">
      <c r="B180" s="2" t="s">
        <v>34</v>
      </c>
      <c r="C180" s="2" t="s">
        <v>34</v>
      </c>
      <c r="D180" s="2" t="s">
        <v>34</v>
      </c>
      <c r="E180" s="2" t="s">
        <v>34</v>
      </c>
    </row>
    <row r="181" spans="2:5">
      <c r="B181" s="2" t="s">
        <v>34</v>
      </c>
      <c r="C181" s="2" t="s">
        <v>34</v>
      </c>
      <c r="D181" s="2" t="s">
        <v>34</v>
      </c>
      <c r="E181" s="2" t="s">
        <v>34</v>
      </c>
    </row>
    <row r="182" spans="2:5">
      <c r="B182" s="2" t="s">
        <v>34</v>
      </c>
      <c r="C182" s="2" t="s">
        <v>34</v>
      </c>
      <c r="D182" s="2" t="s">
        <v>34</v>
      </c>
      <c r="E182" s="2" t="s">
        <v>34</v>
      </c>
    </row>
    <row r="183" spans="2:5">
      <c r="B183" s="2" t="s">
        <v>34</v>
      </c>
      <c r="C183" s="2" t="s">
        <v>34</v>
      </c>
      <c r="D183" s="2" t="s">
        <v>34</v>
      </c>
      <c r="E183" s="2" t="s">
        <v>34</v>
      </c>
    </row>
    <row r="184" spans="2:5">
      <c r="B184" s="2" t="s">
        <v>34</v>
      </c>
      <c r="C184" s="2" t="s">
        <v>34</v>
      </c>
      <c r="D184" s="2" t="s">
        <v>34</v>
      </c>
      <c r="E184" s="2" t="s">
        <v>34</v>
      </c>
    </row>
    <row r="185" spans="2:5">
      <c r="B185" s="2" t="s">
        <v>34</v>
      </c>
      <c r="C185" s="2" t="s">
        <v>34</v>
      </c>
      <c r="D185" s="2" t="s">
        <v>34</v>
      </c>
      <c r="E185" s="2" t="s">
        <v>34</v>
      </c>
    </row>
    <row r="186" spans="2:5">
      <c r="B186" s="2" t="s">
        <v>34</v>
      </c>
      <c r="C186" s="2" t="s">
        <v>34</v>
      </c>
      <c r="D186" s="2" t="s">
        <v>34</v>
      </c>
      <c r="E186" s="2" t="s">
        <v>34</v>
      </c>
    </row>
    <row r="187" spans="2:5">
      <c r="B187" s="2" t="s">
        <v>34</v>
      </c>
      <c r="C187" s="2" t="s">
        <v>34</v>
      </c>
      <c r="D187" s="2" t="s">
        <v>34</v>
      </c>
      <c r="E187" s="2" t="s">
        <v>34</v>
      </c>
    </row>
    <row r="188" spans="2:5">
      <c r="B188" s="2" t="s">
        <v>34</v>
      </c>
      <c r="C188" s="2" t="s">
        <v>34</v>
      </c>
      <c r="D188" s="2" t="s">
        <v>34</v>
      </c>
      <c r="E188" s="2" t="s">
        <v>34</v>
      </c>
    </row>
    <row r="189" spans="2:5">
      <c r="B189" s="2" t="s">
        <v>34</v>
      </c>
      <c r="C189" s="2" t="s">
        <v>34</v>
      </c>
      <c r="D189" s="2" t="s">
        <v>34</v>
      </c>
      <c r="E189" s="2" t="s">
        <v>34</v>
      </c>
    </row>
    <row r="190" spans="2:5">
      <c r="B190" s="2" t="s">
        <v>34</v>
      </c>
      <c r="C190" s="2" t="s">
        <v>34</v>
      </c>
      <c r="D190" s="2" t="s">
        <v>34</v>
      </c>
      <c r="E190" s="2" t="s">
        <v>34</v>
      </c>
    </row>
    <row r="191" spans="2:5">
      <c r="B191" s="2" t="s">
        <v>34</v>
      </c>
      <c r="C191" s="2" t="s">
        <v>34</v>
      </c>
      <c r="D191" s="2" t="s">
        <v>34</v>
      </c>
      <c r="E191" s="2" t="s">
        <v>34</v>
      </c>
    </row>
    <row r="192" spans="2:5">
      <c r="B192" s="2" t="s">
        <v>34</v>
      </c>
      <c r="C192" s="2" t="s">
        <v>34</v>
      </c>
      <c r="D192" s="2" t="s">
        <v>34</v>
      </c>
      <c r="E192" s="2" t="s">
        <v>33</v>
      </c>
    </row>
    <row r="193" spans="2:5">
      <c r="B193" s="2" t="s">
        <v>33</v>
      </c>
      <c r="C193" s="2" t="s">
        <v>34</v>
      </c>
      <c r="D193" s="2" t="s">
        <v>33</v>
      </c>
      <c r="E193" s="2" t="s">
        <v>34</v>
      </c>
    </row>
    <row r="194" spans="2:5">
      <c r="B194" s="2" t="s">
        <v>34</v>
      </c>
      <c r="C194" s="2" t="s">
        <v>34</v>
      </c>
      <c r="D194" s="2" t="s">
        <v>34</v>
      </c>
      <c r="E194" s="2" t="s">
        <v>34</v>
      </c>
    </row>
    <row r="195" spans="2:5">
      <c r="B195" s="2" t="s">
        <v>34</v>
      </c>
      <c r="C195" s="2" t="s">
        <v>34</v>
      </c>
      <c r="D195" s="2" t="s">
        <v>34</v>
      </c>
      <c r="E195" s="2" t="s">
        <v>34</v>
      </c>
    </row>
    <row r="196" spans="2:5">
      <c r="B196" s="2" t="s">
        <v>34</v>
      </c>
      <c r="C196" s="2" t="s">
        <v>34</v>
      </c>
      <c r="D196" s="2" t="s">
        <v>34</v>
      </c>
      <c r="E196" s="2" t="s">
        <v>34</v>
      </c>
    </row>
    <row r="197" spans="2:5">
      <c r="B197" s="2" t="s">
        <v>34</v>
      </c>
      <c r="C197" s="2" t="s">
        <v>34</v>
      </c>
      <c r="D197" s="2" t="s">
        <v>34</v>
      </c>
      <c r="E197" s="2" t="s">
        <v>34</v>
      </c>
    </row>
    <row r="198" spans="2:5">
      <c r="B198" s="2" t="s">
        <v>34</v>
      </c>
      <c r="C198" s="2" t="s">
        <v>34</v>
      </c>
      <c r="D198" s="2" t="s">
        <v>34</v>
      </c>
      <c r="E198" s="2" t="s">
        <v>34</v>
      </c>
    </row>
    <row r="199" spans="2:5">
      <c r="B199" s="2" t="s">
        <v>34</v>
      </c>
      <c r="C199" s="2" t="s">
        <v>34</v>
      </c>
      <c r="D199" s="2" t="s">
        <v>34</v>
      </c>
      <c r="E199" s="2" t="s">
        <v>34</v>
      </c>
    </row>
    <row r="200" spans="2:5">
      <c r="B200" s="2" t="s">
        <v>34</v>
      </c>
      <c r="C200" s="2" t="s">
        <v>34</v>
      </c>
      <c r="D200" s="2" t="s">
        <v>34</v>
      </c>
      <c r="E200" s="2" t="s">
        <v>34</v>
      </c>
    </row>
    <row r="201" spans="2:5">
      <c r="B201" s="2" t="s">
        <v>34</v>
      </c>
      <c r="C201" s="2" t="s">
        <v>34</v>
      </c>
      <c r="D201" s="2" t="s">
        <v>34</v>
      </c>
      <c r="E201" s="2" t="s">
        <v>34</v>
      </c>
    </row>
    <row r="202" spans="2:5">
      <c r="B202" s="2" t="s">
        <v>33</v>
      </c>
      <c r="C202" s="2" t="s">
        <v>34</v>
      </c>
      <c r="D202" s="2" t="s">
        <v>34</v>
      </c>
      <c r="E202" s="2" t="s">
        <v>34</v>
      </c>
    </row>
    <row r="203" spans="2:5">
      <c r="B203" s="2" t="s">
        <v>34</v>
      </c>
      <c r="C203" s="2" t="s">
        <v>34</v>
      </c>
      <c r="D203" s="2" t="s">
        <v>34</v>
      </c>
      <c r="E203" s="2" t="s">
        <v>34</v>
      </c>
    </row>
    <row r="204" spans="2:5">
      <c r="B204" s="2" t="s">
        <v>34</v>
      </c>
      <c r="C204" s="2" t="s">
        <v>34</v>
      </c>
      <c r="D204" s="2" t="s">
        <v>34</v>
      </c>
      <c r="E204" s="2" t="s">
        <v>34</v>
      </c>
    </row>
    <row r="205" spans="2:5">
      <c r="B205" s="2" t="s">
        <v>34</v>
      </c>
      <c r="C205" s="2" t="s">
        <v>34</v>
      </c>
      <c r="D205" s="2" t="s">
        <v>34</v>
      </c>
      <c r="E205" s="2" t="s">
        <v>34</v>
      </c>
    </row>
    <row r="206" spans="2:5">
      <c r="B206" s="2" t="s">
        <v>34</v>
      </c>
      <c r="C206" s="2" t="s">
        <v>34</v>
      </c>
      <c r="D206" s="2" t="s">
        <v>34</v>
      </c>
      <c r="E206" s="2" t="s">
        <v>34</v>
      </c>
    </row>
    <row r="207" spans="2:5">
      <c r="B207" s="2" t="s">
        <v>34</v>
      </c>
      <c r="C207" s="2" t="s">
        <v>34</v>
      </c>
      <c r="D207" s="2" t="s">
        <v>34</v>
      </c>
      <c r="E207" s="2" t="s">
        <v>34</v>
      </c>
    </row>
    <row r="208" spans="2:5">
      <c r="B208" s="2" t="s">
        <v>34</v>
      </c>
      <c r="C208" s="2" t="s">
        <v>34</v>
      </c>
      <c r="D208" s="2" t="s">
        <v>34</v>
      </c>
      <c r="E208" s="2" t="s">
        <v>33</v>
      </c>
    </row>
    <row r="209" spans="2:5">
      <c r="B209" s="2" t="s">
        <v>34</v>
      </c>
      <c r="C209" s="2" t="s">
        <v>34</v>
      </c>
      <c r="D209" s="2" t="s">
        <v>34</v>
      </c>
      <c r="E209" s="2" t="s">
        <v>34</v>
      </c>
    </row>
    <row r="210" spans="2:5">
      <c r="B210" s="2" t="s">
        <v>34</v>
      </c>
      <c r="C210" s="2" t="s">
        <v>34</v>
      </c>
      <c r="D210" s="2" t="s">
        <v>34</v>
      </c>
      <c r="E210" s="2" t="s">
        <v>34</v>
      </c>
    </row>
    <row r="211" spans="2:5">
      <c r="B211" s="2" t="s">
        <v>34</v>
      </c>
      <c r="C211" s="2" t="s">
        <v>34</v>
      </c>
      <c r="D211" s="2" t="s">
        <v>34</v>
      </c>
      <c r="E211" s="2" t="s">
        <v>34</v>
      </c>
    </row>
    <row r="212" spans="2:5">
      <c r="B212" s="2" t="s">
        <v>34</v>
      </c>
      <c r="C212" s="2" t="s">
        <v>34</v>
      </c>
      <c r="D212" s="2" t="s">
        <v>34</v>
      </c>
      <c r="E212" s="2" t="s">
        <v>34</v>
      </c>
    </row>
    <row r="213" spans="2:5">
      <c r="B213" s="2" t="s">
        <v>34</v>
      </c>
      <c r="C213" s="2" t="s">
        <v>34</v>
      </c>
      <c r="D213" s="2" t="s">
        <v>34</v>
      </c>
      <c r="E213" s="2" t="s">
        <v>34</v>
      </c>
    </row>
    <row r="214" spans="2:5">
      <c r="B214" s="2" t="s">
        <v>34</v>
      </c>
      <c r="C214" s="2" t="s">
        <v>33</v>
      </c>
      <c r="D214" s="2" t="s">
        <v>34</v>
      </c>
      <c r="E214" s="2" t="s">
        <v>34</v>
      </c>
    </row>
    <row r="215" spans="2:5">
      <c r="B215" s="2" t="s">
        <v>34</v>
      </c>
      <c r="C215" s="2" t="s">
        <v>34</v>
      </c>
      <c r="D215" s="2" t="s">
        <v>34</v>
      </c>
      <c r="E215" s="2" t="s">
        <v>34</v>
      </c>
    </row>
    <row r="216" spans="2:5">
      <c r="B216" s="2" t="s">
        <v>34</v>
      </c>
      <c r="C216" s="2" t="s">
        <v>34</v>
      </c>
      <c r="D216" s="2" t="s">
        <v>34</v>
      </c>
      <c r="E216" s="2" t="s">
        <v>34</v>
      </c>
    </row>
    <row r="217" spans="2:5">
      <c r="B217" s="2" t="s">
        <v>34</v>
      </c>
      <c r="C217" s="2" t="s">
        <v>34</v>
      </c>
      <c r="D217" s="2" t="s">
        <v>34</v>
      </c>
      <c r="E217" s="2" t="s">
        <v>33</v>
      </c>
    </row>
    <row r="218" spans="2:5">
      <c r="B218" s="2" t="s">
        <v>34</v>
      </c>
      <c r="C218" s="2" t="s">
        <v>34</v>
      </c>
      <c r="D218" s="2" t="s">
        <v>34</v>
      </c>
      <c r="E218" s="2" t="s">
        <v>34</v>
      </c>
    </row>
    <row r="219" spans="2:5">
      <c r="B219" s="2" t="s">
        <v>34</v>
      </c>
      <c r="C219" s="2" t="s">
        <v>34</v>
      </c>
      <c r="D219" s="2" t="s">
        <v>34</v>
      </c>
      <c r="E219" s="2" t="s">
        <v>34</v>
      </c>
    </row>
    <row r="220" spans="2:5">
      <c r="B220" s="2" t="s">
        <v>34</v>
      </c>
      <c r="C220" s="2" t="s">
        <v>34</v>
      </c>
      <c r="D220" s="2" t="s">
        <v>34</v>
      </c>
      <c r="E220" s="2" t="s">
        <v>34</v>
      </c>
    </row>
    <row r="221" spans="2:5">
      <c r="B221" s="2" t="s">
        <v>34</v>
      </c>
      <c r="C221" s="2" t="s">
        <v>34</v>
      </c>
      <c r="D221" s="2" t="s">
        <v>34</v>
      </c>
      <c r="E221" s="2" t="s">
        <v>34</v>
      </c>
    </row>
    <row r="222" spans="2:5">
      <c r="B222" s="2" t="s">
        <v>34</v>
      </c>
      <c r="C222" s="2" t="s">
        <v>34</v>
      </c>
      <c r="D222" s="2" t="s">
        <v>34</v>
      </c>
      <c r="E222" s="2" t="s">
        <v>34</v>
      </c>
    </row>
    <row r="223" spans="2:5">
      <c r="B223" s="2" t="s">
        <v>34</v>
      </c>
      <c r="C223" s="2" t="s">
        <v>34</v>
      </c>
      <c r="D223" s="2" t="s">
        <v>34</v>
      </c>
      <c r="E223" s="2" t="s">
        <v>34</v>
      </c>
    </row>
    <row r="224" spans="2:5">
      <c r="B224" s="2" t="s">
        <v>34</v>
      </c>
      <c r="C224" s="2" t="s">
        <v>33</v>
      </c>
      <c r="D224" s="2" t="s">
        <v>34</v>
      </c>
      <c r="E224" s="2" t="s">
        <v>34</v>
      </c>
    </row>
    <row r="225" spans="2:5">
      <c r="B225" s="2" t="s">
        <v>34</v>
      </c>
      <c r="C225" s="2" t="s">
        <v>34</v>
      </c>
      <c r="D225" s="2" t="s">
        <v>34</v>
      </c>
      <c r="E225" s="2" t="s">
        <v>34</v>
      </c>
    </row>
    <row r="226" spans="2:5">
      <c r="B226" s="2" t="s">
        <v>34</v>
      </c>
      <c r="C226" s="2" t="s">
        <v>34</v>
      </c>
      <c r="D226" s="2" t="s">
        <v>34</v>
      </c>
      <c r="E226" s="2" t="s">
        <v>34</v>
      </c>
    </row>
    <row r="227" spans="2:5">
      <c r="B227" s="2" t="s">
        <v>34</v>
      </c>
      <c r="C227" s="2" t="s">
        <v>34</v>
      </c>
      <c r="D227" s="2" t="s">
        <v>34</v>
      </c>
      <c r="E227" s="2" t="s">
        <v>34</v>
      </c>
    </row>
    <row r="228" spans="2:5">
      <c r="B228" s="2" t="s">
        <v>34</v>
      </c>
      <c r="C228" s="2" t="s">
        <v>34</v>
      </c>
      <c r="D228" s="2" t="s">
        <v>34</v>
      </c>
      <c r="E228" s="2" t="s">
        <v>34</v>
      </c>
    </row>
    <row r="229" spans="2:5">
      <c r="B229" s="2" t="s">
        <v>34</v>
      </c>
      <c r="C229" s="2" t="s">
        <v>34</v>
      </c>
      <c r="D229" s="2" t="s">
        <v>34</v>
      </c>
      <c r="E229" s="2" t="s">
        <v>34</v>
      </c>
    </row>
    <row r="230" spans="2:5">
      <c r="B230" s="2" t="s">
        <v>33</v>
      </c>
      <c r="C230" s="2" t="s">
        <v>33</v>
      </c>
      <c r="D230" s="2" t="s">
        <v>34</v>
      </c>
      <c r="E230" s="2" t="s">
        <v>34</v>
      </c>
    </row>
    <row r="231" spans="2:5">
      <c r="B231" s="2" t="s">
        <v>34</v>
      </c>
      <c r="C231" s="2" t="s">
        <v>34</v>
      </c>
      <c r="D231" s="2" t="s">
        <v>34</v>
      </c>
      <c r="E231" s="2" t="s">
        <v>34</v>
      </c>
    </row>
    <row r="232" spans="2:5">
      <c r="B232" s="2" t="s">
        <v>34</v>
      </c>
      <c r="C232" s="2" t="s">
        <v>34</v>
      </c>
      <c r="D232" s="2" t="s">
        <v>33</v>
      </c>
      <c r="E232" s="2" t="s">
        <v>34</v>
      </c>
    </row>
    <row r="233" spans="2:5">
      <c r="B233" s="2" t="s">
        <v>34</v>
      </c>
      <c r="C233" s="2" t="s">
        <v>33</v>
      </c>
      <c r="D233" s="2" t="s">
        <v>34</v>
      </c>
      <c r="E233" s="2" t="s">
        <v>34</v>
      </c>
    </row>
    <row r="234" spans="2:5">
      <c r="B234" s="2" t="s">
        <v>33</v>
      </c>
      <c r="C234" s="2" t="s">
        <v>34</v>
      </c>
      <c r="D234" s="2" t="s">
        <v>34</v>
      </c>
      <c r="E234" s="2" t="s">
        <v>34</v>
      </c>
    </row>
    <row r="235" spans="2:5">
      <c r="B235" s="2" t="s">
        <v>34</v>
      </c>
      <c r="C235" s="2" t="s">
        <v>34</v>
      </c>
      <c r="D235" s="2" t="s">
        <v>34</v>
      </c>
      <c r="E235" s="2" t="s">
        <v>34</v>
      </c>
    </row>
    <row r="236" spans="2:5">
      <c r="B236" s="2" t="s">
        <v>33</v>
      </c>
      <c r="C236" s="2" t="s">
        <v>34</v>
      </c>
      <c r="D236" s="2" t="s">
        <v>34</v>
      </c>
      <c r="E236" s="2" t="s">
        <v>34</v>
      </c>
    </row>
    <row r="237" spans="2:5">
      <c r="B237" s="2" t="s">
        <v>34</v>
      </c>
      <c r="C237" s="2" t="s">
        <v>34</v>
      </c>
      <c r="D237" s="2" t="s">
        <v>34</v>
      </c>
      <c r="E237" s="2" t="s">
        <v>34</v>
      </c>
    </row>
    <row r="238" spans="2:5">
      <c r="B238" s="2" t="s">
        <v>34</v>
      </c>
      <c r="C238" s="2" t="s">
        <v>34</v>
      </c>
      <c r="D238" s="2" t="s">
        <v>34</v>
      </c>
      <c r="E238" s="2" t="s">
        <v>34</v>
      </c>
    </row>
    <row r="239" spans="2:5">
      <c r="B239" s="2" t="s">
        <v>34</v>
      </c>
      <c r="C239" s="2" t="s">
        <v>34</v>
      </c>
      <c r="D239" s="2" t="s">
        <v>34</v>
      </c>
      <c r="E239" s="2" t="s">
        <v>34</v>
      </c>
    </row>
    <row r="240" spans="2:5">
      <c r="B240" s="2" t="s">
        <v>34</v>
      </c>
      <c r="C240" s="2" t="s">
        <v>34</v>
      </c>
      <c r="D240" s="2" t="s">
        <v>34</v>
      </c>
      <c r="E240" s="2" t="s">
        <v>34</v>
      </c>
    </row>
    <row r="241" spans="2:5">
      <c r="B241" s="2" t="s">
        <v>34</v>
      </c>
      <c r="C241" s="2" t="s">
        <v>34</v>
      </c>
      <c r="D241" s="2" t="s">
        <v>34</v>
      </c>
      <c r="E241" s="2" t="s">
        <v>34</v>
      </c>
    </row>
    <row r="242" spans="2:5">
      <c r="B242" s="2" t="s">
        <v>34</v>
      </c>
      <c r="C242" s="2" t="s">
        <v>33</v>
      </c>
      <c r="D242" s="2" t="s">
        <v>33</v>
      </c>
      <c r="E242" s="2" t="s">
        <v>34</v>
      </c>
    </row>
    <row r="243" spans="2:5">
      <c r="B243" s="2" t="s">
        <v>34</v>
      </c>
      <c r="C243" s="2" t="s">
        <v>34</v>
      </c>
      <c r="D243" s="2" t="s">
        <v>34</v>
      </c>
      <c r="E243" s="2" t="s">
        <v>34</v>
      </c>
    </row>
    <row r="244" spans="2:5">
      <c r="B244" s="2" t="s">
        <v>34</v>
      </c>
      <c r="C244" s="2" t="s">
        <v>34</v>
      </c>
      <c r="D244" s="2" t="s">
        <v>34</v>
      </c>
      <c r="E244" s="2" t="s">
        <v>34</v>
      </c>
    </row>
    <row r="245" spans="2:5">
      <c r="B245" s="2" t="s">
        <v>34</v>
      </c>
      <c r="C245" s="2" t="s">
        <v>34</v>
      </c>
      <c r="D245" s="2" t="s">
        <v>34</v>
      </c>
      <c r="E245" s="2" t="s">
        <v>33</v>
      </c>
    </row>
    <row r="246" spans="2:5">
      <c r="B246" s="2" t="s">
        <v>34</v>
      </c>
      <c r="C246" s="2" t="s">
        <v>34</v>
      </c>
      <c r="D246" s="2" t="s">
        <v>34</v>
      </c>
      <c r="E246" s="2" t="s">
        <v>34</v>
      </c>
    </row>
    <row r="247" spans="2:5">
      <c r="B247" s="2" t="s">
        <v>34</v>
      </c>
      <c r="C247" s="2" t="s">
        <v>34</v>
      </c>
      <c r="D247" s="2" t="s">
        <v>34</v>
      </c>
      <c r="E247" s="2" t="s">
        <v>34</v>
      </c>
    </row>
    <row r="248" spans="2:5">
      <c r="B248" s="2" t="s">
        <v>33</v>
      </c>
      <c r="C248" s="2" t="s">
        <v>34</v>
      </c>
      <c r="D248" s="2" t="s">
        <v>33</v>
      </c>
      <c r="E248" s="2" t="s">
        <v>34</v>
      </c>
    </row>
    <row r="249" spans="2:5">
      <c r="B249" s="2" t="s">
        <v>34</v>
      </c>
      <c r="C249" s="2" t="s">
        <v>34</v>
      </c>
      <c r="D249" s="2" t="s">
        <v>34</v>
      </c>
      <c r="E249" s="2" t="s">
        <v>33</v>
      </c>
    </row>
    <row r="250" spans="2:5">
      <c r="B250" s="2" t="s">
        <v>34</v>
      </c>
      <c r="C250" s="2" t="s">
        <v>34</v>
      </c>
      <c r="D250" s="2" t="s">
        <v>34</v>
      </c>
      <c r="E250" s="2" t="s">
        <v>34</v>
      </c>
    </row>
    <row r="251" spans="2:5">
      <c r="B251" s="2" t="s">
        <v>34</v>
      </c>
      <c r="C251" s="2" t="s">
        <v>34</v>
      </c>
      <c r="D251" s="2" t="s">
        <v>33</v>
      </c>
      <c r="E251" s="2" t="s">
        <v>33</v>
      </c>
    </row>
    <row r="252" spans="2:5">
      <c r="B252" s="2" t="s">
        <v>34</v>
      </c>
      <c r="C252" s="2" t="s">
        <v>34</v>
      </c>
      <c r="D252" s="2" t="s">
        <v>34</v>
      </c>
      <c r="E252" s="2" t="s">
        <v>34</v>
      </c>
    </row>
    <row r="253" spans="2:5">
      <c r="B253" s="2" t="s">
        <v>34</v>
      </c>
      <c r="C253" s="2" t="s">
        <v>34</v>
      </c>
      <c r="D253" s="2" t="s">
        <v>34</v>
      </c>
      <c r="E253" s="2" t="s">
        <v>34</v>
      </c>
    </row>
    <row r="254" spans="2:5">
      <c r="B254" s="2" t="s">
        <v>34</v>
      </c>
      <c r="C254" s="2" t="s">
        <v>34</v>
      </c>
      <c r="D254" s="2" t="s">
        <v>34</v>
      </c>
      <c r="E254" s="2" t="s">
        <v>34</v>
      </c>
    </row>
    <row r="255" spans="2:5">
      <c r="B255" s="2" t="s">
        <v>34</v>
      </c>
      <c r="C255" s="2" t="s">
        <v>34</v>
      </c>
      <c r="D255" s="2" t="s">
        <v>34</v>
      </c>
      <c r="E255" s="2" t="s">
        <v>34</v>
      </c>
    </row>
    <row r="256" spans="2:5">
      <c r="B256" s="2" t="s">
        <v>34</v>
      </c>
      <c r="C256" s="2" t="s">
        <v>34</v>
      </c>
      <c r="D256" s="2" t="s">
        <v>34</v>
      </c>
      <c r="E256" s="2" t="s">
        <v>34</v>
      </c>
    </row>
    <row r="257" spans="2:5">
      <c r="B257" s="2" t="s">
        <v>34</v>
      </c>
      <c r="C257" s="2" t="s">
        <v>34</v>
      </c>
      <c r="D257" s="2" t="s">
        <v>34</v>
      </c>
      <c r="E257" s="2" t="s">
        <v>34</v>
      </c>
    </row>
    <row r="258" spans="2:5">
      <c r="B258" s="2" t="s">
        <v>34</v>
      </c>
      <c r="C258" s="2" t="s">
        <v>34</v>
      </c>
      <c r="D258" s="2" t="s">
        <v>34</v>
      </c>
      <c r="E258" s="2" t="s">
        <v>34</v>
      </c>
    </row>
    <row r="259" spans="2:5">
      <c r="B259" s="2" t="s">
        <v>34</v>
      </c>
      <c r="C259" s="2" t="s">
        <v>34</v>
      </c>
      <c r="D259" s="2" t="s">
        <v>34</v>
      </c>
      <c r="E259" s="2" t="s">
        <v>34</v>
      </c>
    </row>
    <row r="260" spans="2:5">
      <c r="B260" s="2" t="s">
        <v>34</v>
      </c>
      <c r="C260" s="2" t="s">
        <v>34</v>
      </c>
      <c r="D260" s="2" t="s">
        <v>33</v>
      </c>
      <c r="E260" s="2" t="s">
        <v>34</v>
      </c>
    </row>
    <row r="261" spans="2:5">
      <c r="B261" s="2" t="s">
        <v>34</v>
      </c>
      <c r="C261" s="2" t="s">
        <v>33</v>
      </c>
      <c r="D261" s="2" t="s">
        <v>34</v>
      </c>
      <c r="E261" s="2" t="s">
        <v>34</v>
      </c>
    </row>
    <row r="262" spans="2:5">
      <c r="B262" s="2" t="s">
        <v>34</v>
      </c>
      <c r="C262" s="2" t="s">
        <v>34</v>
      </c>
      <c r="D262" s="2" t="s">
        <v>34</v>
      </c>
      <c r="E262" s="2" t="s">
        <v>34</v>
      </c>
    </row>
    <row r="263" spans="2:5">
      <c r="B263" s="2" t="s">
        <v>34</v>
      </c>
      <c r="C263" s="2" t="s">
        <v>33</v>
      </c>
      <c r="D263" s="2" t="s">
        <v>34</v>
      </c>
      <c r="E263" s="2" t="s">
        <v>33</v>
      </c>
    </row>
    <row r="264" spans="2:5">
      <c r="B264" s="2" t="s">
        <v>34</v>
      </c>
      <c r="C264" s="2" t="s">
        <v>34</v>
      </c>
      <c r="D264" s="2" t="s">
        <v>34</v>
      </c>
      <c r="E264" s="2" t="s">
        <v>34</v>
      </c>
    </row>
    <row r="265" spans="2:5">
      <c r="B265" s="2" t="s">
        <v>34</v>
      </c>
      <c r="C265" s="2" t="s">
        <v>34</v>
      </c>
      <c r="D265" s="2" t="s">
        <v>34</v>
      </c>
      <c r="E265" s="2" t="s">
        <v>34</v>
      </c>
    </row>
    <row r="266" spans="2:5">
      <c r="B266" s="2" t="s">
        <v>34</v>
      </c>
      <c r="C266" s="2" t="s">
        <v>34</v>
      </c>
      <c r="D266" s="2" t="s">
        <v>34</v>
      </c>
      <c r="E266" s="2" t="s">
        <v>34</v>
      </c>
    </row>
    <row r="267" spans="2:5">
      <c r="B267" s="2" t="s">
        <v>34</v>
      </c>
      <c r="C267" s="2" t="s">
        <v>34</v>
      </c>
      <c r="D267" s="2" t="s">
        <v>34</v>
      </c>
      <c r="E267" s="2" t="s">
        <v>34</v>
      </c>
    </row>
    <row r="268" spans="2:5">
      <c r="B268" s="2" t="s">
        <v>34</v>
      </c>
      <c r="C268" s="2" t="s">
        <v>34</v>
      </c>
      <c r="D268" s="2" t="s">
        <v>34</v>
      </c>
      <c r="E268" s="2" t="s">
        <v>34</v>
      </c>
    </row>
    <row r="269" spans="2:5">
      <c r="B269" s="2" t="s">
        <v>34</v>
      </c>
      <c r="C269" s="2" t="s">
        <v>33</v>
      </c>
      <c r="D269" s="2" t="s">
        <v>34</v>
      </c>
      <c r="E269" s="2" t="s">
        <v>34</v>
      </c>
    </row>
    <row r="270" spans="2:5">
      <c r="B270" s="2" t="s">
        <v>34</v>
      </c>
      <c r="C270" s="2" t="s">
        <v>34</v>
      </c>
      <c r="D270" s="2" t="s">
        <v>34</v>
      </c>
      <c r="E270" s="2" t="s">
        <v>34</v>
      </c>
    </row>
    <row r="271" spans="2:5">
      <c r="B271" s="2" t="s">
        <v>34</v>
      </c>
      <c r="C271" s="2" t="s">
        <v>33</v>
      </c>
      <c r="D271" s="2" t="s">
        <v>34</v>
      </c>
      <c r="E271" s="2" t="s">
        <v>34</v>
      </c>
    </row>
    <row r="272" spans="2:5">
      <c r="B272" s="2" t="s">
        <v>34</v>
      </c>
      <c r="D272" s="2" t="s">
        <v>34</v>
      </c>
      <c r="E272" s="2" t="s">
        <v>34</v>
      </c>
    </row>
    <row r="273" spans="2:5">
      <c r="B273" s="2" t="s">
        <v>34</v>
      </c>
      <c r="D273" s="2" t="s">
        <v>34</v>
      </c>
      <c r="E273" s="2" t="s">
        <v>34</v>
      </c>
    </row>
    <row r="274" spans="2:5">
      <c r="B274" s="2" t="s">
        <v>33</v>
      </c>
      <c r="D274" s="2" t="s">
        <v>34</v>
      </c>
      <c r="E274" s="2" t="s">
        <v>34</v>
      </c>
    </row>
    <row r="275" spans="2:5">
      <c r="B275" s="2" t="s">
        <v>34</v>
      </c>
      <c r="D275" s="2" t="s">
        <v>34</v>
      </c>
      <c r="E275" s="2" t="s">
        <v>34</v>
      </c>
    </row>
    <row r="276" spans="2:5">
      <c r="B276" s="2" t="s">
        <v>34</v>
      </c>
      <c r="D276" s="2" t="s">
        <v>34</v>
      </c>
      <c r="E276" s="2" t="s">
        <v>34</v>
      </c>
    </row>
    <row r="277" spans="2:5">
      <c r="B277" s="2" t="s">
        <v>34</v>
      </c>
      <c r="D277" s="2" t="s">
        <v>34</v>
      </c>
      <c r="E277" s="2" t="s">
        <v>34</v>
      </c>
    </row>
    <row r="278" spans="2:5">
      <c r="B278" s="2" t="s">
        <v>34</v>
      </c>
      <c r="D278" s="2" t="s">
        <v>34</v>
      </c>
      <c r="E278" s="2" t="s">
        <v>34</v>
      </c>
    </row>
    <row r="279" spans="2:5">
      <c r="B279" s="2" t="s">
        <v>34</v>
      </c>
      <c r="D279" s="2" t="s">
        <v>33</v>
      </c>
      <c r="E279" s="2" t="s">
        <v>34</v>
      </c>
    </row>
    <row r="280" spans="2:5">
      <c r="B280" s="2" t="s">
        <v>34</v>
      </c>
      <c r="D280" s="2" t="s">
        <v>34</v>
      </c>
      <c r="E280" s="2" t="s">
        <v>34</v>
      </c>
    </row>
    <row r="281" spans="2:5">
      <c r="B281" s="2" t="s">
        <v>34</v>
      </c>
      <c r="D281" s="2" t="s">
        <v>33</v>
      </c>
      <c r="E281" s="2" t="s">
        <v>34</v>
      </c>
    </row>
    <row r="282" spans="2:5">
      <c r="B282" s="2" t="s">
        <v>34</v>
      </c>
      <c r="D282" s="2" t="s">
        <v>34</v>
      </c>
      <c r="E282" s="2" t="s">
        <v>34</v>
      </c>
    </row>
    <row r="283" spans="2:5">
      <c r="B283" s="2" t="s">
        <v>34</v>
      </c>
      <c r="D283" s="2" t="s">
        <v>34</v>
      </c>
      <c r="E283" s="2" t="s">
        <v>34</v>
      </c>
    </row>
    <row r="284" spans="2:5">
      <c r="B284" s="2" t="s">
        <v>34</v>
      </c>
      <c r="D284" s="2" t="s">
        <v>34</v>
      </c>
      <c r="E284" s="2" t="s">
        <v>34</v>
      </c>
    </row>
    <row r="285" spans="2:5">
      <c r="B285" s="2" t="s">
        <v>34</v>
      </c>
      <c r="D285" s="2" t="s">
        <v>34</v>
      </c>
      <c r="E285" s="2" t="s">
        <v>34</v>
      </c>
    </row>
    <row r="286" spans="2:5">
      <c r="B286" s="2" t="s">
        <v>33</v>
      </c>
      <c r="D286" s="2" t="s">
        <v>34</v>
      </c>
      <c r="E286" s="2" t="s">
        <v>34</v>
      </c>
    </row>
    <row r="287" spans="2:5">
      <c r="B287" s="2" t="s">
        <v>34</v>
      </c>
      <c r="D287" s="2" t="s">
        <v>33</v>
      </c>
      <c r="E287" s="2" t="s">
        <v>34</v>
      </c>
    </row>
    <row r="288" spans="2:5">
      <c r="B288" s="2" t="s">
        <v>34</v>
      </c>
      <c r="D288" s="2" t="s">
        <v>34</v>
      </c>
      <c r="E288" s="2" t="s">
        <v>34</v>
      </c>
    </row>
    <row r="289" spans="2:5">
      <c r="B289" s="2" t="s">
        <v>34</v>
      </c>
      <c r="D289" s="2" t="s">
        <v>33</v>
      </c>
      <c r="E289" s="2" t="s">
        <v>33</v>
      </c>
    </row>
    <row r="290" spans="2:5">
      <c r="B290" s="2" t="s">
        <v>34</v>
      </c>
      <c r="D290" s="2" t="s">
        <v>34</v>
      </c>
      <c r="E290" s="2" t="s">
        <v>34</v>
      </c>
    </row>
    <row r="291" spans="2:5">
      <c r="B291" s="2" t="s">
        <v>34</v>
      </c>
      <c r="D291" s="2" t="s">
        <v>34</v>
      </c>
      <c r="E291" s="2" t="s">
        <v>34</v>
      </c>
    </row>
    <row r="292" spans="2:5">
      <c r="B292" s="2" t="s">
        <v>33</v>
      </c>
      <c r="D292" s="2" t="s">
        <v>34</v>
      </c>
      <c r="E292" s="2" t="s">
        <v>34</v>
      </c>
    </row>
    <row r="293" spans="2:5">
      <c r="B293" s="2" t="s">
        <v>34</v>
      </c>
      <c r="D293" s="2" t="s">
        <v>34</v>
      </c>
      <c r="E293" s="2" t="s">
        <v>34</v>
      </c>
    </row>
    <row r="294" spans="2:5">
      <c r="B294" s="2" t="s">
        <v>34</v>
      </c>
      <c r="D294" s="2" t="s">
        <v>34</v>
      </c>
      <c r="E294" s="2" t="s">
        <v>34</v>
      </c>
    </row>
    <row r="295" spans="2:5">
      <c r="B295" s="2" t="s">
        <v>34</v>
      </c>
      <c r="D295" s="2" t="s">
        <v>34</v>
      </c>
      <c r="E295" s="2" t="s">
        <v>34</v>
      </c>
    </row>
    <row r="296" spans="2:5">
      <c r="B296" s="2" t="s">
        <v>34</v>
      </c>
      <c r="D296" s="2" t="s">
        <v>34</v>
      </c>
      <c r="E296" s="2" t="s">
        <v>34</v>
      </c>
    </row>
    <row r="297" spans="2:5">
      <c r="B297" s="2" t="s">
        <v>34</v>
      </c>
      <c r="D297" s="2" t="s">
        <v>34</v>
      </c>
      <c r="E297" s="2" t="s">
        <v>34</v>
      </c>
    </row>
    <row r="298" spans="2:5">
      <c r="B298" s="2" t="s">
        <v>34</v>
      </c>
      <c r="D298" s="2" t="s">
        <v>34</v>
      </c>
      <c r="E298" s="2" t="s">
        <v>34</v>
      </c>
    </row>
    <row r="299" spans="2:5">
      <c r="B299" s="2" t="s">
        <v>34</v>
      </c>
      <c r="D299" s="2" t="s">
        <v>34</v>
      </c>
      <c r="E299" s="2" t="s">
        <v>34</v>
      </c>
    </row>
    <row r="300" spans="2:5">
      <c r="B300" s="2" t="s">
        <v>34</v>
      </c>
      <c r="D300" s="2" t="s">
        <v>34</v>
      </c>
      <c r="E300" s="2" t="s">
        <v>34</v>
      </c>
    </row>
    <row r="301" spans="2:5">
      <c r="B301" s="2" t="s">
        <v>34</v>
      </c>
      <c r="D301" s="2" t="s">
        <v>34</v>
      </c>
      <c r="E301" s="2" t="s">
        <v>33</v>
      </c>
    </row>
    <row r="302" spans="2:5">
      <c r="B302" s="2" t="s">
        <v>34</v>
      </c>
      <c r="D302" s="2" t="s">
        <v>34</v>
      </c>
      <c r="E302" s="2" t="s">
        <v>34</v>
      </c>
    </row>
    <row r="303" spans="2:5">
      <c r="B303" s="2" t="s">
        <v>34</v>
      </c>
      <c r="D303" s="2" t="s">
        <v>34</v>
      </c>
      <c r="E303" s="2" t="s">
        <v>34</v>
      </c>
    </row>
    <row r="304" spans="2:5">
      <c r="B304" s="2" t="s">
        <v>34</v>
      </c>
      <c r="D304" s="2" t="s">
        <v>34</v>
      </c>
      <c r="E304" s="2" t="s">
        <v>34</v>
      </c>
    </row>
    <row r="305" spans="2:5">
      <c r="B305" s="2" t="s">
        <v>34</v>
      </c>
      <c r="D305" s="2" t="s">
        <v>34</v>
      </c>
      <c r="E305" s="2" t="s">
        <v>34</v>
      </c>
    </row>
    <row r="306" spans="2:5">
      <c r="B306" s="2" t="s">
        <v>34</v>
      </c>
      <c r="D306" s="2" t="s">
        <v>34</v>
      </c>
      <c r="E306" s="2" t="s">
        <v>34</v>
      </c>
    </row>
    <row r="307" spans="2:5">
      <c r="B307" s="2" t="s">
        <v>34</v>
      </c>
      <c r="D307" s="2" t="s">
        <v>34</v>
      </c>
      <c r="E307" s="2" t="s">
        <v>33</v>
      </c>
    </row>
    <row r="308" spans="2:5">
      <c r="B308" s="2" t="s">
        <v>34</v>
      </c>
      <c r="D308" s="2" t="s">
        <v>34</v>
      </c>
      <c r="E308" s="2" t="s">
        <v>34</v>
      </c>
    </row>
    <row r="309" spans="2:5">
      <c r="B309" s="2" t="s">
        <v>34</v>
      </c>
      <c r="D309" s="2" t="s">
        <v>34</v>
      </c>
      <c r="E309" s="2" t="s">
        <v>34</v>
      </c>
    </row>
    <row r="310" spans="2:5">
      <c r="B310" s="2" t="s">
        <v>34</v>
      </c>
      <c r="D310" s="2" t="s">
        <v>34</v>
      </c>
      <c r="E310" s="2" t="s">
        <v>34</v>
      </c>
    </row>
    <row r="311" spans="2:5">
      <c r="B311" s="2" t="s">
        <v>34</v>
      </c>
      <c r="D311" s="2" t="s">
        <v>34</v>
      </c>
      <c r="E311" s="2" t="s">
        <v>34</v>
      </c>
    </row>
    <row r="312" spans="2:5">
      <c r="B312" s="2" t="s">
        <v>34</v>
      </c>
      <c r="D312" s="2" t="s">
        <v>34</v>
      </c>
      <c r="E312" s="2" t="s">
        <v>34</v>
      </c>
    </row>
    <row r="313" spans="2:5">
      <c r="B313" s="2" t="s">
        <v>34</v>
      </c>
      <c r="D313" s="2" t="s">
        <v>34</v>
      </c>
      <c r="E313" s="2" t="s">
        <v>34</v>
      </c>
    </row>
    <row r="314" spans="2:5">
      <c r="B314" s="2" t="s">
        <v>34</v>
      </c>
      <c r="D314" s="2" t="s">
        <v>34</v>
      </c>
      <c r="E314" s="2" t="s">
        <v>34</v>
      </c>
    </row>
    <row r="315" spans="2:5">
      <c r="B315" s="2" t="s">
        <v>34</v>
      </c>
      <c r="D315" s="2" t="s">
        <v>34</v>
      </c>
      <c r="E315" s="2" t="s">
        <v>34</v>
      </c>
    </row>
    <row r="316" spans="2:5">
      <c r="B316" s="2" t="s">
        <v>34</v>
      </c>
      <c r="D316" s="2" t="s">
        <v>34</v>
      </c>
      <c r="E316" s="2" t="s">
        <v>34</v>
      </c>
    </row>
    <row r="317" spans="2:5">
      <c r="B317" s="2" t="s">
        <v>34</v>
      </c>
      <c r="D317" s="2" t="s">
        <v>34</v>
      </c>
      <c r="E317" s="2" t="s">
        <v>34</v>
      </c>
    </row>
    <row r="318" spans="2:5">
      <c r="B318" s="2" t="s">
        <v>34</v>
      </c>
      <c r="D318" s="2" t="s">
        <v>34</v>
      </c>
      <c r="E318" s="2" t="s">
        <v>34</v>
      </c>
    </row>
    <row r="319" spans="2:5">
      <c r="B319" s="2" t="s">
        <v>34</v>
      </c>
      <c r="D319" s="2" t="s">
        <v>34</v>
      </c>
      <c r="E319" s="2" t="s">
        <v>34</v>
      </c>
    </row>
    <row r="320" spans="2:5">
      <c r="B320" s="2" t="s">
        <v>34</v>
      </c>
      <c r="D320" s="2" t="s">
        <v>33</v>
      </c>
      <c r="E320" s="2" t="s">
        <v>34</v>
      </c>
    </row>
    <row r="321" spans="2:5">
      <c r="B321" s="2" t="s">
        <v>34</v>
      </c>
      <c r="D321" s="20" t="s">
        <v>34</v>
      </c>
      <c r="E321" s="2" t="s">
        <v>34</v>
      </c>
    </row>
    <row r="322" spans="2:5">
      <c r="B322" s="2" t="s">
        <v>34</v>
      </c>
      <c r="E322" s="2" t="s">
        <v>34</v>
      </c>
    </row>
    <row r="323" spans="2:5">
      <c r="B323" s="2" t="s">
        <v>34</v>
      </c>
      <c r="E323" s="2" t="s">
        <v>34</v>
      </c>
    </row>
    <row r="324" spans="2:5">
      <c r="B324" s="2" t="s">
        <v>33</v>
      </c>
      <c r="E324" s="2" t="s">
        <v>34</v>
      </c>
    </row>
    <row r="325" spans="2:5">
      <c r="B325" s="2" t="s">
        <v>34</v>
      </c>
      <c r="E325" s="2" t="s">
        <v>34</v>
      </c>
    </row>
    <row r="326" spans="2:5">
      <c r="B326" s="2" t="s">
        <v>34</v>
      </c>
      <c r="E326" s="2" t="s">
        <v>34</v>
      </c>
    </row>
    <row r="327" spans="2:5">
      <c r="B327" s="2" t="s">
        <v>34</v>
      </c>
      <c r="E327" s="2" t="s">
        <v>34</v>
      </c>
    </row>
    <row r="328" spans="2:5">
      <c r="B328" s="2" t="s">
        <v>34</v>
      </c>
      <c r="E328" s="2" t="s">
        <v>34</v>
      </c>
    </row>
    <row r="329" spans="2:5">
      <c r="B329" s="2" t="s">
        <v>33</v>
      </c>
      <c r="E329" s="2" t="s">
        <v>34</v>
      </c>
    </row>
    <row r="330" spans="2:5">
      <c r="B330" s="2" t="s">
        <v>34</v>
      </c>
      <c r="E330" s="2" t="s">
        <v>34</v>
      </c>
    </row>
    <row r="331" spans="2:5">
      <c r="B331" s="2" t="s">
        <v>34</v>
      </c>
      <c r="E331" s="2" t="s">
        <v>34</v>
      </c>
    </row>
    <row r="332" spans="2:5">
      <c r="B332" s="2" t="s">
        <v>34</v>
      </c>
      <c r="E332" s="2" t="s">
        <v>34</v>
      </c>
    </row>
    <row r="333" spans="2:5">
      <c r="B333" s="2" t="s">
        <v>34</v>
      </c>
      <c r="E333" s="2" t="s">
        <v>34</v>
      </c>
    </row>
    <row r="334" spans="2:5">
      <c r="B334" s="2" t="s">
        <v>34</v>
      </c>
      <c r="E334" s="2" t="s">
        <v>34</v>
      </c>
    </row>
    <row r="335" spans="2:5">
      <c r="B335" s="2" t="s">
        <v>34</v>
      </c>
      <c r="E335" s="2" t="s">
        <v>34</v>
      </c>
    </row>
    <row r="336" spans="2:5">
      <c r="B336" s="2" t="s">
        <v>34</v>
      </c>
      <c r="E336" s="2" t="s">
        <v>34</v>
      </c>
    </row>
    <row r="337" spans="2:5">
      <c r="B337" s="2" t="s">
        <v>34</v>
      </c>
      <c r="E337" s="2" t="s">
        <v>34</v>
      </c>
    </row>
    <row r="338" spans="2:5">
      <c r="B338" s="2" t="s">
        <v>34</v>
      </c>
      <c r="E338" s="2" t="s">
        <v>34</v>
      </c>
    </row>
    <row r="339" spans="2:5">
      <c r="B339" s="2" t="s">
        <v>34</v>
      </c>
      <c r="E339" s="2" t="s">
        <v>33</v>
      </c>
    </row>
    <row r="340" spans="2:5">
      <c r="B340" s="2" t="s">
        <v>34</v>
      </c>
      <c r="E340" s="2" t="s">
        <v>34</v>
      </c>
    </row>
    <row r="341" spans="2:5">
      <c r="B341" s="2" t="s">
        <v>34</v>
      </c>
      <c r="E341" s="2" t="s">
        <v>34</v>
      </c>
    </row>
    <row r="342" spans="2:5">
      <c r="B342" s="2" t="s">
        <v>34</v>
      </c>
      <c r="E342" s="2" t="s">
        <v>34</v>
      </c>
    </row>
    <row r="343" spans="2:5">
      <c r="B343" s="2" t="s">
        <v>34</v>
      </c>
      <c r="E343" s="2" t="s">
        <v>34</v>
      </c>
    </row>
    <row r="344" spans="2:5">
      <c r="B344" s="2" t="s">
        <v>34</v>
      </c>
      <c r="E344" s="2" t="s">
        <v>33</v>
      </c>
    </row>
    <row r="345" spans="2:5">
      <c r="B345" s="2" t="s">
        <v>34</v>
      </c>
      <c r="E345" s="2" t="s">
        <v>34</v>
      </c>
    </row>
    <row r="346" spans="2:5">
      <c r="B346" s="2" t="s">
        <v>34</v>
      </c>
      <c r="E346" s="2" t="s">
        <v>34</v>
      </c>
    </row>
    <row r="347" spans="2:5">
      <c r="B347" s="2" t="s">
        <v>34</v>
      </c>
      <c r="E347" s="2" t="s">
        <v>34</v>
      </c>
    </row>
    <row r="348" spans="2:5">
      <c r="B348" s="2" t="s">
        <v>34</v>
      </c>
      <c r="E348" s="2" t="s">
        <v>34</v>
      </c>
    </row>
    <row r="349" spans="2:5">
      <c r="E349" s="2" t="s">
        <v>34</v>
      </c>
    </row>
    <row r="350" spans="2:5">
      <c r="E350" s="2" t="s">
        <v>34</v>
      </c>
    </row>
    <row r="351" spans="2:5">
      <c r="E351" s="2" t="s">
        <v>34</v>
      </c>
    </row>
    <row r="352" spans="2:5">
      <c r="E352" s="2" t="s">
        <v>34</v>
      </c>
    </row>
    <row r="353" spans="5:5">
      <c r="E353" s="2" t="s">
        <v>34</v>
      </c>
    </row>
    <row r="354" spans="5:5">
      <c r="E354" s="2" t="s">
        <v>34</v>
      </c>
    </row>
    <row r="355" spans="5:5">
      <c r="E355" s="2" t="s">
        <v>34</v>
      </c>
    </row>
    <row r="356" spans="5:5">
      <c r="E356" s="2" t="s">
        <v>34</v>
      </c>
    </row>
    <row r="357" spans="5:5">
      <c r="E357" s="2" t="s">
        <v>34</v>
      </c>
    </row>
    <row r="358" spans="5:5">
      <c r="E358" s="2" t="s">
        <v>34</v>
      </c>
    </row>
    <row r="359" spans="5:5">
      <c r="E359" s="2" t="s">
        <v>34</v>
      </c>
    </row>
    <row r="360" spans="5:5">
      <c r="E360" s="2" t="s">
        <v>34</v>
      </c>
    </row>
    <row r="361" spans="5:5">
      <c r="E361" s="2" t="s">
        <v>34</v>
      </c>
    </row>
    <row r="362" spans="5:5">
      <c r="E362" s="2" t="s">
        <v>34</v>
      </c>
    </row>
    <row r="363" spans="5:5">
      <c r="E363" s="2" t="s">
        <v>34</v>
      </c>
    </row>
    <row r="364" spans="5:5">
      <c r="E364" s="2" t="s">
        <v>34</v>
      </c>
    </row>
    <row r="365" spans="5:5">
      <c r="E365" s="2" t="s">
        <v>34</v>
      </c>
    </row>
    <row r="366" spans="5:5">
      <c r="E366" s="2" t="s">
        <v>34</v>
      </c>
    </row>
    <row r="367" spans="5:5">
      <c r="E367" s="2" t="s">
        <v>34</v>
      </c>
    </row>
    <row r="368" spans="5:5">
      <c r="E368" s="2" t="s">
        <v>34</v>
      </c>
    </row>
    <row r="369" spans="5:5">
      <c r="E369" s="2" t="s">
        <v>34</v>
      </c>
    </row>
    <row r="370" spans="5:5">
      <c r="E370" s="2" t="s">
        <v>34</v>
      </c>
    </row>
    <row r="371" spans="5:5">
      <c r="E371" s="2" t="s">
        <v>34</v>
      </c>
    </row>
    <row r="372" spans="5:5">
      <c r="E372" s="2" t="s">
        <v>34</v>
      </c>
    </row>
    <row r="373" spans="5:5">
      <c r="E373" s="2" t="s">
        <v>34</v>
      </c>
    </row>
    <row r="374" spans="5:5">
      <c r="E374" s="2" t="s">
        <v>34</v>
      </c>
    </row>
    <row r="375" spans="5:5">
      <c r="E375" s="2" t="s">
        <v>33</v>
      </c>
    </row>
    <row r="376" spans="5:5">
      <c r="E376" s="2" t="s">
        <v>34</v>
      </c>
    </row>
    <row r="377" spans="5:5">
      <c r="E377" s="2" t="s">
        <v>34</v>
      </c>
    </row>
    <row r="378" spans="5:5">
      <c r="E378" s="2" t="s">
        <v>34</v>
      </c>
    </row>
    <row r="379" spans="5:5">
      <c r="E379" s="2" t="s">
        <v>34</v>
      </c>
    </row>
    <row r="380" spans="5:5">
      <c r="E380" s="2" t="s">
        <v>34</v>
      </c>
    </row>
    <row r="381" spans="5:5">
      <c r="E381" s="2" t="s">
        <v>34</v>
      </c>
    </row>
    <row r="382" spans="5:5">
      <c r="E382" s="2" t="s">
        <v>34</v>
      </c>
    </row>
    <row r="383" spans="5:5">
      <c r="E383" s="2" t="s">
        <v>34</v>
      </c>
    </row>
    <row r="384" spans="5:5">
      <c r="E384" s="2" t="s">
        <v>34</v>
      </c>
    </row>
    <row r="385" spans="5:5">
      <c r="E385" s="2" t="s">
        <v>33</v>
      </c>
    </row>
    <row r="386" spans="5:5">
      <c r="E386" s="2" t="s">
        <v>34</v>
      </c>
    </row>
    <row r="387" spans="5:5">
      <c r="E387" s="2" t="s">
        <v>34</v>
      </c>
    </row>
  </sheetData>
  <conditionalFormatting sqref="G18:G19">
    <cfRule type="expression" dxfId="28" priority="7">
      <formula>ISBLANK(#REF!)</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32759-B499-4DE7-A1E2-DDA78FF386E3}">
  <sheetPr>
    <tabColor rgb="FFFF0000"/>
  </sheetPr>
  <dimension ref="A1:S387"/>
  <sheetViews>
    <sheetView zoomScale="115" zoomScaleNormal="115" workbookViewId="0"/>
  </sheetViews>
  <sheetFormatPr defaultColWidth="8.85546875" defaultRowHeight="15"/>
  <cols>
    <col min="1" max="1" width="1.85546875" customWidth="1"/>
    <col min="2" max="5" width="5.85546875" customWidth="1"/>
    <col min="7" max="7" width="30" customWidth="1"/>
    <col min="8" max="8" width="13.140625" bestFit="1" customWidth="1"/>
    <col min="9" max="11" width="13.140625" customWidth="1"/>
    <col min="13" max="13" width="17" customWidth="1"/>
    <col min="20" max="20" width="4.42578125" customWidth="1"/>
  </cols>
  <sheetData>
    <row r="1" spans="1:19" ht="3.75" customHeight="1"/>
    <row r="2" spans="1:19" ht="18.75">
      <c r="A2" s="42" t="s">
        <v>118</v>
      </c>
      <c r="C2" s="43" t="str">
        <f>"Use LET function to remove formula element repetition from the advanced statistics calculation in cell "&amp;ADDRESS(ROW(H15),COLUMN(H15),4)&amp;"."</f>
        <v>Use LET function to remove formula element repetition from the advanced statistics calculation in cell H15.</v>
      </c>
    </row>
    <row r="3" spans="1:19" ht="18.75">
      <c r="A3" s="3"/>
      <c r="B3" s="42"/>
      <c r="C3" s="43" t="str">
        <f>"Create your LET worksheet function formula in cell "&amp;ADDRESS(ROW(H21),COLUMN(H21),4)&amp;"."</f>
        <v>Create your LET worksheet function formula in cell H21.</v>
      </c>
    </row>
    <row r="5" spans="1:19">
      <c r="B5" s="1">
        <v>2011</v>
      </c>
      <c r="C5" s="1">
        <v>2012</v>
      </c>
      <c r="D5" s="1">
        <v>2013</v>
      </c>
      <c r="E5" s="1">
        <v>2014</v>
      </c>
      <c r="G5" t="s">
        <v>116</v>
      </c>
    </row>
    <row r="6" spans="1:19">
      <c r="B6" s="2" t="s">
        <v>33</v>
      </c>
      <c r="C6" s="2" t="s">
        <v>33</v>
      </c>
      <c r="D6" s="2" t="s">
        <v>34</v>
      </c>
      <c r="E6" s="2" t="s">
        <v>34</v>
      </c>
      <c r="G6" t="s">
        <v>117</v>
      </c>
    </row>
    <row r="7" spans="1:19">
      <c r="B7" s="2" t="s">
        <v>34</v>
      </c>
      <c r="C7" s="2" t="s">
        <v>34</v>
      </c>
      <c r="D7" s="2" t="s">
        <v>34</v>
      </c>
      <c r="E7" s="2" t="s">
        <v>34</v>
      </c>
    </row>
    <row r="8" spans="1:19">
      <c r="B8" s="2" t="s">
        <v>34</v>
      </c>
      <c r="C8" s="2" t="s">
        <v>34</v>
      </c>
      <c r="D8" s="2" t="s">
        <v>34</v>
      </c>
      <c r="E8" s="2" t="s">
        <v>34</v>
      </c>
      <c r="J8" s="15" t="s">
        <v>35</v>
      </c>
      <c r="K8" s="2">
        <v>0.05</v>
      </c>
    </row>
    <row r="9" spans="1:19" ht="18">
      <c r="B9" s="2" t="s">
        <v>34</v>
      </c>
      <c r="C9" s="2" t="s">
        <v>34</v>
      </c>
      <c r="D9" s="2" t="s">
        <v>34</v>
      </c>
      <c r="E9" s="2" t="s">
        <v>34</v>
      </c>
      <c r="G9" s="16" t="s">
        <v>38</v>
      </c>
      <c r="H9" s="12"/>
    </row>
    <row r="10" spans="1:19">
      <c r="B10" s="2" t="s">
        <v>33</v>
      </c>
      <c r="C10" s="2" t="s">
        <v>34</v>
      </c>
      <c r="D10" s="2" t="s">
        <v>34</v>
      </c>
      <c r="E10" s="2" t="s">
        <v>34</v>
      </c>
      <c r="G10" s="4" t="s">
        <v>39</v>
      </c>
      <c r="H10" s="17" cm="1">
        <f t="array" ref="H10:K10">B5:E5</f>
        <v>2011</v>
      </c>
      <c r="I10" s="17">
        <v>2012</v>
      </c>
      <c r="J10" s="17">
        <v>2013</v>
      </c>
      <c r="K10" s="17">
        <v>2014</v>
      </c>
      <c r="L10" s="1" t="s">
        <v>40</v>
      </c>
    </row>
    <row r="11" spans="1:19">
      <c r="B11" s="2" t="s">
        <v>33</v>
      </c>
      <c r="C11" s="2" t="s">
        <v>34</v>
      </c>
      <c r="D11" s="2" t="s">
        <v>33</v>
      </c>
      <c r="E11" s="2" t="s">
        <v>34</v>
      </c>
      <c r="G11" s="18" t="s">
        <v>33</v>
      </c>
      <c r="H11" s="6">
        <f t="shared" ref="H11:K12" si="0">COUNTIFS(B:B,$G11)</f>
        <v>39</v>
      </c>
      <c r="I11" s="6">
        <f t="shared" si="0"/>
        <v>43</v>
      </c>
      <c r="J11" s="6">
        <f t="shared" si="0"/>
        <v>45</v>
      </c>
      <c r="K11" s="6">
        <f t="shared" si="0"/>
        <v>41</v>
      </c>
      <c r="L11" s="19">
        <f>SUM(H11:K11)</f>
        <v>168</v>
      </c>
    </row>
    <row r="12" spans="1:19">
      <c r="B12" s="2" t="s">
        <v>34</v>
      </c>
      <c r="C12" s="2" t="s">
        <v>34</v>
      </c>
      <c r="D12" s="2" t="s">
        <v>34</v>
      </c>
      <c r="E12" s="2" t="s">
        <v>34</v>
      </c>
      <c r="G12" s="18" t="s">
        <v>34</v>
      </c>
      <c r="H12" s="6">
        <f t="shared" si="0"/>
        <v>304</v>
      </c>
      <c r="I12" s="6">
        <f t="shared" si="0"/>
        <v>223</v>
      </c>
      <c r="J12" s="6">
        <f t="shared" si="0"/>
        <v>271</v>
      </c>
      <c r="K12" s="6">
        <f t="shared" si="0"/>
        <v>341</v>
      </c>
      <c r="L12" s="19">
        <f>SUM(H12:K12)</f>
        <v>1139</v>
      </c>
    </row>
    <row r="13" spans="1:19">
      <c r="B13" s="2" t="s">
        <v>34</v>
      </c>
      <c r="C13" s="2" t="s">
        <v>34</v>
      </c>
      <c r="D13" s="2" t="s">
        <v>34</v>
      </c>
      <c r="E13" s="2" t="s">
        <v>34</v>
      </c>
      <c r="G13" s="4" t="s">
        <v>40</v>
      </c>
      <c r="H13" s="19">
        <f>SUM(H11:H12)</f>
        <v>343</v>
      </c>
      <c r="I13" s="19">
        <f>SUM(I11:I12)</f>
        <v>266</v>
      </c>
      <c r="J13" s="19">
        <f>SUM(J11:J12)</f>
        <v>316</v>
      </c>
      <c r="K13" s="19">
        <f>SUM(K11:K12)</f>
        <v>382</v>
      </c>
      <c r="L13" s="19">
        <f t="shared" ref="L13" si="1">SUM(H13:K13)</f>
        <v>1307</v>
      </c>
    </row>
    <row r="14" spans="1:19">
      <c r="B14" s="2" t="s">
        <v>33</v>
      </c>
      <c r="C14" s="2" t="s">
        <v>34</v>
      </c>
      <c r="D14" s="2" t="s">
        <v>34</v>
      </c>
      <c r="E14" s="2" t="s">
        <v>34</v>
      </c>
      <c r="S14" t="s">
        <v>47</v>
      </c>
    </row>
    <row r="15" spans="1:19">
      <c r="B15" s="2" t="s">
        <v>34</v>
      </c>
      <c r="C15" s="2" t="s">
        <v>34</v>
      </c>
      <c r="D15" s="2" t="s">
        <v>34</v>
      </c>
      <c r="E15" s="2" t="s">
        <v>34</v>
      </c>
      <c r="G15" s="1" t="s">
        <v>41</v>
      </c>
      <c r="H15" s="6" cm="1">
        <f t="array" ref="H15">SUM((H11:K12-L11:L12/L13*H13:K13)^2/(L11:L12/L13*H13:K13))</f>
        <v>5.3544843062319494</v>
      </c>
    </row>
    <row r="16" spans="1:19">
      <c r="B16" s="2" t="s">
        <v>34</v>
      </c>
      <c r="C16" s="2" t="s">
        <v>34</v>
      </c>
      <c r="D16" s="2" t="s">
        <v>34</v>
      </c>
      <c r="E16" s="2" t="s">
        <v>34</v>
      </c>
      <c r="G16" s="1" t="s">
        <v>42</v>
      </c>
      <c r="H16" s="6">
        <f>COUNT(H10:K10)</f>
        <v>4</v>
      </c>
      <c r="S16" s="21" cm="1">
        <f t="array" ref="S16">_xlfn.LET(
_xlpm.ObservedFrequencies,H11:K12,
_xlpm.RowTotals,L11:L12,
_xlpm.GrandOverallTotal,L13,
_xlpm.ColumnTotals,H13:K13,
_xlpm.OverAllProportions,_xlpm.RowTotals/_xlpm.GrandOverallTotal*_xlpm.ColumnTotals,
SUM((_xlpm.ObservedFrequencies-_xlpm.OverAllProportions)^2/_xlpm.OverAllProportions))</f>
        <v>5.3544843062319494</v>
      </c>
    </row>
    <row r="17" spans="2:15">
      <c r="B17" s="2" t="s">
        <v>34</v>
      </c>
      <c r="C17" s="2" t="s">
        <v>34</v>
      </c>
      <c r="D17" s="2" t="s">
        <v>34</v>
      </c>
      <c r="E17" s="2" t="s">
        <v>34</v>
      </c>
      <c r="G17" s="1" t="s">
        <v>43</v>
      </c>
      <c r="H17" s="6">
        <f>H16-1</f>
        <v>3</v>
      </c>
    </row>
    <row r="18" spans="2:15">
      <c r="B18" s="2" t="s">
        <v>34</v>
      </c>
      <c r="C18" s="2" t="s">
        <v>34</v>
      </c>
      <c r="D18" s="2" t="s">
        <v>34</v>
      </c>
      <c r="E18" s="2" t="s">
        <v>34</v>
      </c>
      <c r="G18" s="1" t="s">
        <v>44</v>
      </c>
      <c r="H18" s="6">
        <f>_xlfn.CHISQ.DIST.RT(H15,H17)</f>
        <v>0.14760580127601503</v>
      </c>
    </row>
    <row r="19" spans="2:15">
      <c r="B19" s="2" t="s">
        <v>34</v>
      </c>
      <c r="C19" s="2" t="s">
        <v>34</v>
      </c>
      <c r="D19" s="2" t="s">
        <v>34</v>
      </c>
      <c r="E19" s="2" t="s">
        <v>34</v>
      </c>
      <c r="G19" s="1" t="s">
        <v>45</v>
      </c>
      <c r="H19" s="6">
        <f>_xlfn.CHISQ.INV.RT(K8,H17)</f>
        <v>7.8147279032511792</v>
      </c>
    </row>
    <row r="20" spans="2:15">
      <c r="B20" s="2" t="s">
        <v>34</v>
      </c>
      <c r="C20" s="2" t="s">
        <v>34</v>
      </c>
      <c r="D20" s="2" t="s">
        <v>34</v>
      </c>
      <c r="E20" s="2" t="s">
        <v>34</v>
      </c>
    </row>
    <row r="21" spans="2:15">
      <c r="B21" s="2" t="s">
        <v>34</v>
      </c>
      <c r="C21" s="2" t="s">
        <v>34</v>
      </c>
      <c r="D21" s="2" t="s">
        <v>34</v>
      </c>
      <c r="E21" s="2" t="s">
        <v>33</v>
      </c>
      <c r="G21" s="1" t="s">
        <v>41</v>
      </c>
      <c r="H21" s="6" cm="1">
        <f t="array" ref="H21">_xlfn.LET(
_xlpm.ObservedFrequencies,H11:K12,
_xlpm.RowTotals,L11:L12,
_xlpm.GrandOverallTotal,L13,
_xlpm.ColumnTotals,H13:K13,
_xlpm.OverAllProportions,_xlpm.RowTotals/_xlpm.GrandOverallTotal*_xlpm.ColumnTotals,
SUM((_xlpm.ObservedFrequencies-_xlpm.OverAllProportions)^2/_xlpm.OverAllProportions))</f>
        <v>5.3544843062319494</v>
      </c>
      <c r="I21" s="41" t="s">
        <v>115</v>
      </c>
      <c r="J21" s="40"/>
      <c r="L21" s="6" cm="1">
        <f t="array" ref="L21">_xlfn.LET(
_xlpm.of,H11:K12,
_xlpm.rt,L11:L12,
_xlpm.got,L13,
_xlpm.ct,H13:K13,
_xlpm.oap,_xlpm.rt/_xlpm.got*_xlpm.ct,
SUM((_xlpm.of-_xlpm.oap)^2/_xlpm.oap))</f>
        <v>5.3544843062319494</v>
      </c>
      <c r="M21" s="41" t="s">
        <v>115</v>
      </c>
      <c r="N21" s="40"/>
    </row>
    <row r="22" spans="2:15">
      <c r="B22" s="2" t="s">
        <v>34</v>
      </c>
      <c r="C22" s="2" t="s">
        <v>34</v>
      </c>
      <c r="D22" s="2" t="s">
        <v>34</v>
      </c>
      <c r="E22" s="2" t="s">
        <v>34</v>
      </c>
    </row>
    <row r="23" spans="2:15">
      <c r="B23" s="2" t="s">
        <v>34</v>
      </c>
      <c r="C23" s="2" t="s">
        <v>34</v>
      </c>
      <c r="D23" s="2" t="s">
        <v>34</v>
      </c>
      <c r="E23" s="2" t="s">
        <v>34</v>
      </c>
      <c r="G23" t="s">
        <v>119</v>
      </c>
    </row>
    <row r="24" spans="2:15">
      <c r="B24" s="2" t="s">
        <v>33</v>
      </c>
      <c r="C24" s="2" t="s">
        <v>34</v>
      </c>
      <c r="D24" s="2" t="s">
        <v>33</v>
      </c>
      <c r="E24" s="2" t="s">
        <v>34</v>
      </c>
      <c r="G24" t="s">
        <v>46</v>
      </c>
    </row>
    <row r="25" spans="2:15" ht="15.75" thickBot="1">
      <c r="B25" s="2" t="s">
        <v>34</v>
      </c>
      <c r="C25" s="2" t="s">
        <v>34</v>
      </c>
      <c r="D25" s="2" t="s">
        <v>34</v>
      </c>
      <c r="E25" s="2" t="s">
        <v>33</v>
      </c>
    </row>
    <row r="26" spans="2:15" ht="18">
      <c r="B26" s="2" t="s">
        <v>34</v>
      </c>
      <c r="C26" s="2" t="s">
        <v>34</v>
      </c>
      <c r="D26" s="2" t="s">
        <v>34</v>
      </c>
      <c r="E26" s="2" t="s">
        <v>33</v>
      </c>
      <c r="G26" s="49" t="s">
        <v>120</v>
      </c>
      <c r="H26" s="44" t="s">
        <v>121</v>
      </c>
      <c r="I26" s="44"/>
      <c r="J26" s="45" t="s">
        <v>36</v>
      </c>
    </row>
    <row r="27" spans="2:15" ht="15.75" thickBot="1">
      <c r="B27" s="2" t="s">
        <v>33</v>
      </c>
      <c r="C27" s="2" t="s">
        <v>34</v>
      </c>
      <c r="D27" s="2" t="s">
        <v>34</v>
      </c>
      <c r="E27" s="2" t="s">
        <v>34</v>
      </c>
      <c r="G27" s="46"/>
      <c r="H27" s="47"/>
      <c r="I27" s="47"/>
      <c r="J27" s="48" t="s">
        <v>37</v>
      </c>
    </row>
    <row r="28" spans="2:15" ht="15.75" thickBot="1">
      <c r="B28" s="2" t="s">
        <v>34</v>
      </c>
      <c r="C28" s="2" t="s">
        <v>34</v>
      </c>
      <c r="D28" s="2" t="s">
        <v>34</v>
      </c>
      <c r="E28" s="2" t="s">
        <v>34</v>
      </c>
    </row>
    <row r="29" spans="2:15" ht="15.75" customHeight="1">
      <c r="B29" s="2" t="s">
        <v>34</v>
      </c>
      <c r="C29" s="2" t="s">
        <v>34</v>
      </c>
      <c r="D29" s="2" t="s">
        <v>34</v>
      </c>
      <c r="E29" s="2" t="s">
        <v>33</v>
      </c>
      <c r="G29" s="142" t="str">
        <f ca="1">_xlfn.IFNA("Formula in cell "&amp;ADDRESS(ROW(H21),COLUMN(H21),4)&amp;": "&amp;_xlfn.FORMULATEXT(H21),"")</f>
        <v>Formula in cell H21: =LET(
ObservedFrequencies,H11:K12,
RowTotals,L11:L12,
GrandOverallTotal,L13,
ColumnTotals,H13:K13,
OverAllProportions,RowTotals/GrandOverallTotal*ColumnTotals,
SUM((ObservedFrequencies-OverAllProportions)^2/OverAllProportions))</v>
      </c>
      <c r="H29" s="143"/>
      <c r="I29" s="143"/>
      <c r="J29" s="144"/>
      <c r="L29" s="142" t="str">
        <f ca="1">_xlfn.IFNA("Formula in cell "&amp;ADDRESS(ROW(L21),COLUMN(L21),4)&amp;": "&amp;_xlfn.FORMULATEXT(L21),"")</f>
        <v>Formula in cell L21: =LET(
of,H11:K12,
rt,L11:L12,
got,L13,
ct,H13:K13,
oap,rt/got*ct,
SUM((of-oap)^2/oap))</v>
      </c>
      <c r="M29" s="143"/>
      <c r="N29" s="143"/>
      <c r="O29" s="144"/>
    </row>
    <row r="30" spans="2:15">
      <c r="B30" s="2" t="s">
        <v>34</v>
      </c>
      <c r="C30" s="2" t="s">
        <v>34</v>
      </c>
      <c r="D30" s="2" t="s">
        <v>34</v>
      </c>
      <c r="E30" s="2" t="s">
        <v>34</v>
      </c>
      <c r="G30" s="145"/>
      <c r="H30" s="146"/>
      <c r="I30" s="146"/>
      <c r="J30" s="147"/>
      <c r="L30" s="145"/>
      <c r="M30" s="146"/>
      <c r="N30" s="146"/>
      <c r="O30" s="147"/>
    </row>
    <row r="31" spans="2:15">
      <c r="B31" s="2" t="s">
        <v>34</v>
      </c>
      <c r="C31" s="2" t="s">
        <v>34</v>
      </c>
      <c r="D31" s="2" t="s">
        <v>34</v>
      </c>
      <c r="E31" s="2" t="s">
        <v>34</v>
      </c>
      <c r="G31" s="145"/>
      <c r="H31" s="146"/>
      <c r="I31" s="146"/>
      <c r="J31" s="147"/>
      <c r="L31" s="145"/>
      <c r="M31" s="146"/>
      <c r="N31" s="146"/>
      <c r="O31" s="147"/>
    </row>
    <row r="32" spans="2:15">
      <c r="B32" s="2" t="s">
        <v>34</v>
      </c>
      <c r="C32" s="2" t="s">
        <v>34</v>
      </c>
      <c r="D32" s="2" t="s">
        <v>34</v>
      </c>
      <c r="E32" s="2" t="s">
        <v>34</v>
      </c>
      <c r="G32" s="145"/>
      <c r="H32" s="146"/>
      <c r="I32" s="146"/>
      <c r="J32" s="147"/>
      <c r="L32" s="145"/>
      <c r="M32" s="146"/>
      <c r="N32" s="146"/>
      <c r="O32" s="147"/>
    </row>
    <row r="33" spans="2:15">
      <c r="B33" s="2" t="s">
        <v>34</v>
      </c>
      <c r="C33" s="2" t="s">
        <v>34</v>
      </c>
      <c r="D33" s="2" t="s">
        <v>34</v>
      </c>
      <c r="E33" s="2" t="s">
        <v>34</v>
      </c>
      <c r="G33" s="145"/>
      <c r="H33" s="146"/>
      <c r="I33" s="146"/>
      <c r="J33" s="147"/>
      <c r="L33" s="145"/>
      <c r="M33" s="146"/>
      <c r="N33" s="146"/>
      <c r="O33" s="147"/>
    </row>
    <row r="34" spans="2:15">
      <c r="B34" s="2" t="s">
        <v>34</v>
      </c>
      <c r="C34" s="2" t="s">
        <v>34</v>
      </c>
      <c r="D34" s="2" t="s">
        <v>34</v>
      </c>
      <c r="E34" s="2" t="s">
        <v>34</v>
      </c>
      <c r="G34" s="145"/>
      <c r="H34" s="146"/>
      <c r="I34" s="146"/>
      <c r="J34" s="147"/>
      <c r="L34" s="145"/>
      <c r="M34" s="146"/>
      <c r="N34" s="146"/>
      <c r="O34" s="147"/>
    </row>
    <row r="35" spans="2:15">
      <c r="B35" s="2" t="s">
        <v>34</v>
      </c>
      <c r="C35" s="2" t="s">
        <v>34</v>
      </c>
      <c r="D35" s="2" t="s">
        <v>34</v>
      </c>
      <c r="E35" s="2" t="s">
        <v>34</v>
      </c>
      <c r="G35" s="145"/>
      <c r="H35" s="146"/>
      <c r="I35" s="146"/>
      <c r="J35" s="147"/>
      <c r="L35" s="145"/>
      <c r="M35" s="146"/>
      <c r="N35" s="146"/>
      <c r="O35" s="147"/>
    </row>
    <row r="36" spans="2:15" ht="15.75" thickBot="1">
      <c r="B36" s="2" t="s">
        <v>34</v>
      </c>
      <c r="C36" s="2" t="s">
        <v>34</v>
      </c>
      <c r="D36" s="2" t="s">
        <v>34</v>
      </c>
      <c r="E36" s="2" t="s">
        <v>34</v>
      </c>
      <c r="G36" s="148"/>
      <c r="H36" s="149"/>
      <c r="I36" s="149"/>
      <c r="J36" s="150"/>
      <c r="L36" s="148"/>
      <c r="M36" s="149"/>
      <c r="N36" s="149"/>
      <c r="O36" s="150"/>
    </row>
    <row r="37" spans="2:15">
      <c r="B37" s="2" t="s">
        <v>34</v>
      </c>
      <c r="C37" s="2" t="s">
        <v>34</v>
      </c>
      <c r="D37" s="2" t="s">
        <v>34</v>
      </c>
      <c r="E37" s="2" t="s">
        <v>34</v>
      </c>
    </row>
    <row r="38" spans="2:15">
      <c r="B38" s="2" t="s">
        <v>33</v>
      </c>
      <c r="C38" s="2" t="s">
        <v>34</v>
      </c>
      <c r="D38" s="2" t="s">
        <v>34</v>
      </c>
      <c r="E38" s="2" t="s">
        <v>34</v>
      </c>
    </row>
    <row r="39" spans="2:15">
      <c r="B39" s="2" t="s">
        <v>34</v>
      </c>
      <c r="C39" s="2" t="s">
        <v>34</v>
      </c>
      <c r="D39" s="2" t="s">
        <v>34</v>
      </c>
      <c r="E39" s="2" t="s">
        <v>33</v>
      </c>
    </row>
    <row r="40" spans="2:15">
      <c r="B40" s="2" t="s">
        <v>34</v>
      </c>
      <c r="C40" s="2" t="s">
        <v>34</v>
      </c>
      <c r="D40" s="2" t="s">
        <v>34</v>
      </c>
      <c r="E40" s="2" t="s">
        <v>34</v>
      </c>
    </row>
    <row r="41" spans="2:15">
      <c r="B41" s="2" t="s">
        <v>34</v>
      </c>
      <c r="C41" s="2" t="s">
        <v>34</v>
      </c>
      <c r="D41" s="2" t="s">
        <v>34</v>
      </c>
      <c r="E41" s="2" t="s">
        <v>34</v>
      </c>
    </row>
    <row r="42" spans="2:15">
      <c r="B42" s="2" t="s">
        <v>34</v>
      </c>
      <c r="C42" s="2" t="s">
        <v>34</v>
      </c>
      <c r="D42" s="2" t="s">
        <v>34</v>
      </c>
      <c r="E42" s="2" t="s">
        <v>33</v>
      </c>
    </row>
    <row r="43" spans="2:15">
      <c r="B43" s="2" t="s">
        <v>34</v>
      </c>
      <c r="C43" s="2" t="s">
        <v>34</v>
      </c>
      <c r="D43" s="2" t="s">
        <v>34</v>
      </c>
      <c r="E43" s="2" t="s">
        <v>34</v>
      </c>
    </row>
    <row r="44" spans="2:15">
      <c r="B44" s="2" t="s">
        <v>34</v>
      </c>
      <c r="C44" s="2" t="s">
        <v>34</v>
      </c>
      <c r="D44" s="2" t="s">
        <v>34</v>
      </c>
      <c r="E44" s="2" t="s">
        <v>34</v>
      </c>
    </row>
    <row r="45" spans="2:15">
      <c r="B45" s="2" t="s">
        <v>34</v>
      </c>
      <c r="C45" s="2" t="s">
        <v>34</v>
      </c>
      <c r="D45" s="2" t="s">
        <v>34</v>
      </c>
      <c r="E45" s="2" t="s">
        <v>34</v>
      </c>
    </row>
    <row r="46" spans="2:15">
      <c r="B46" s="2" t="s">
        <v>34</v>
      </c>
      <c r="C46" s="2" t="s">
        <v>34</v>
      </c>
      <c r="D46" s="2" t="s">
        <v>34</v>
      </c>
      <c r="E46" s="2" t="s">
        <v>34</v>
      </c>
    </row>
    <row r="47" spans="2:15">
      <c r="B47" s="2" t="s">
        <v>34</v>
      </c>
      <c r="C47" s="2" t="s">
        <v>34</v>
      </c>
      <c r="D47" s="2" t="s">
        <v>34</v>
      </c>
      <c r="E47" s="2" t="s">
        <v>34</v>
      </c>
    </row>
    <row r="48" spans="2:15">
      <c r="B48" s="2" t="s">
        <v>34</v>
      </c>
      <c r="C48" s="2" t="s">
        <v>34</v>
      </c>
      <c r="D48" s="2" t="s">
        <v>34</v>
      </c>
      <c r="E48" s="2" t="s">
        <v>34</v>
      </c>
    </row>
    <row r="49" spans="2:5">
      <c r="B49" s="2" t="s">
        <v>34</v>
      </c>
      <c r="C49" s="2" t="s">
        <v>34</v>
      </c>
      <c r="D49" s="2" t="s">
        <v>34</v>
      </c>
      <c r="E49" s="2" t="s">
        <v>34</v>
      </c>
    </row>
    <row r="50" spans="2:5">
      <c r="B50" s="2" t="s">
        <v>34</v>
      </c>
      <c r="C50" s="2" t="s">
        <v>34</v>
      </c>
      <c r="D50" s="2" t="s">
        <v>34</v>
      </c>
      <c r="E50" s="2" t="s">
        <v>34</v>
      </c>
    </row>
    <row r="51" spans="2:5">
      <c r="B51" s="2" t="s">
        <v>34</v>
      </c>
      <c r="C51" s="2" t="s">
        <v>34</v>
      </c>
      <c r="D51" s="2" t="s">
        <v>34</v>
      </c>
      <c r="E51" s="2" t="s">
        <v>34</v>
      </c>
    </row>
    <row r="52" spans="2:5">
      <c r="B52" s="2" t="s">
        <v>34</v>
      </c>
      <c r="C52" s="2" t="s">
        <v>34</v>
      </c>
      <c r="D52" s="2" t="s">
        <v>34</v>
      </c>
      <c r="E52" s="2" t="s">
        <v>34</v>
      </c>
    </row>
    <row r="53" spans="2:5">
      <c r="B53" s="2" t="s">
        <v>33</v>
      </c>
      <c r="C53" s="2" t="s">
        <v>34</v>
      </c>
      <c r="D53" s="2" t="s">
        <v>34</v>
      </c>
      <c r="E53" s="2" t="s">
        <v>33</v>
      </c>
    </row>
    <row r="54" spans="2:5">
      <c r="B54" s="2" t="s">
        <v>34</v>
      </c>
      <c r="C54" s="2" t="s">
        <v>34</v>
      </c>
      <c r="D54" s="2" t="s">
        <v>34</v>
      </c>
      <c r="E54" s="2" t="s">
        <v>34</v>
      </c>
    </row>
    <row r="55" spans="2:5">
      <c r="B55" s="2" t="s">
        <v>34</v>
      </c>
      <c r="C55" s="2" t="s">
        <v>34</v>
      </c>
      <c r="D55" s="2" t="s">
        <v>34</v>
      </c>
      <c r="E55" s="2" t="s">
        <v>34</v>
      </c>
    </row>
    <row r="56" spans="2:5">
      <c r="B56" s="2" t="s">
        <v>34</v>
      </c>
      <c r="C56" s="2" t="s">
        <v>34</v>
      </c>
      <c r="D56" s="2" t="s">
        <v>34</v>
      </c>
      <c r="E56" s="2" t="s">
        <v>34</v>
      </c>
    </row>
    <row r="57" spans="2:5">
      <c r="B57" s="2" t="s">
        <v>34</v>
      </c>
      <c r="C57" s="2" t="s">
        <v>34</v>
      </c>
      <c r="D57" s="2" t="s">
        <v>34</v>
      </c>
      <c r="E57" s="2" t="s">
        <v>34</v>
      </c>
    </row>
    <row r="58" spans="2:5">
      <c r="B58" s="2" t="s">
        <v>34</v>
      </c>
      <c r="C58" s="2" t="s">
        <v>34</v>
      </c>
      <c r="D58" s="2" t="s">
        <v>34</v>
      </c>
      <c r="E58" s="2" t="s">
        <v>34</v>
      </c>
    </row>
    <row r="59" spans="2:5">
      <c r="B59" s="2" t="s">
        <v>33</v>
      </c>
      <c r="C59" s="2" t="s">
        <v>34</v>
      </c>
      <c r="D59" s="2" t="s">
        <v>34</v>
      </c>
      <c r="E59" s="2" t="s">
        <v>34</v>
      </c>
    </row>
    <row r="60" spans="2:5">
      <c r="B60" s="2" t="s">
        <v>34</v>
      </c>
      <c r="C60" s="2" t="s">
        <v>33</v>
      </c>
      <c r="D60" s="2" t="s">
        <v>34</v>
      </c>
      <c r="E60" s="2" t="s">
        <v>34</v>
      </c>
    </row>
    <row r="61" spans="2:5">
      <c r="B61" s="2" t="s">
        <v>34</v>
      </c>
      <c r="C61" s="2" t="s">
        <v>34</v>
      </c>
      <c r="D61" s="2" t="s">
        <v>34</v>
      </c>
      <c r="E61" s="2" t="s">
        <v>34</v>
      </c>
    </row>
    <row r="62" spans="2:5">
      <c r="B62" s="2" t="s">
        <v>34</v>
      </c>
      <c r="C62" s="2" t="s">
        <v>34</v>
      </c>
      <c r="D62" s="2" t="s">
        <v>34</v>
      </c>
      <c r="E62" s="2" t="s">
        <v>34</v>
      </c>
    </row>
    <row r="63" spans="2:5">
      <c r="B63" s="2" t="s">
        <v>34</v>
      </c>
      <c r="C63" s="2" t="s">
        <v>33</v>
      </c>
      <c r="D63" s="2" t="s">
        <v>34</v>
      </c>
      <c r="E63" s="2" t="s">
        <v>34</v>
      </c>
    </row>
    <row r="64" spans="2:5">
      <c r="B64" s="2" t="s">
        <v>34</v>
      </c>
      <c r="C64" s="2" t="s">
        <v>34</v>
      </c>
      <c r="D64" s="2" t="s">
        <v>34</v>
      </c>
      <c r="E64" s="2" t="s">
        <v>34</v>
      </c>
    </row>
    <row r="65" spans="2:5">
      <c r="B65" s="2" t="s">
        <v>33</v>
      </c>
      <c r="C65" s="2" t="s">
        <v>33</v>
      </c>
      <c r="D65" s="2" t="s">
        <v>34</v>
      </c>
      <c r="E65" s="2" t="s">
        <v>34</v>
      </c>
    </row>
    <row r="66" spans="2:5">
      <c r="B66" s="2" t="s">
        <v>34</v>
      </c>
      <c r="C66" s="2" t="s">
        <v>33</v>
      </c>
      <c r="D66" s="2" t="s">
        <v>34</v>
      </c>
      <c r="E66" s="2" t="s">
        <v>34</v>
      </c>
    </row>
    <row r="67" spans="2:5">
      <c r="B67" s="2" t="s">
        <v>34</v>
      </c>
      <c r="C67" s="2" t="s">
        <v>34</v>
      </c>
      <c r="D67" s="2" t="s">
        <v>34</v>
      </c>
      <c r="E67" s="2" t="s">
        <v>34</v>
      </c>
    </row>
    <row r="68" spans="2:5">
      <c r="B68" s="2" t="s">
        <v>34</v>
      </c>
      <c r="C68" s="2" t="s">
        <v>33</v>
      </c>
      <c r="D68" s="2" t="s">
        <v>34</v>
      </c>
      <c r="E68" s="2" t="s">
        <v>33</v>
      </c>
    </row>
    <row r="69" spans="2:5">
      <c r="B69" s="2" t="s">
        <v>34</v>
      </c>
      <c r="C69" s="2" t="s">
        <v>33</v>
      </c>
      <c r="D69" s="2" t="s">
        <v>34</v>
      </c>
      <c r="E69" s="2" t="s">
        <v>34</v>
      </c>
    </row>
    <row r="70" spans="2:5">
      <c r="B70" s="2" t="s">
        <v>34</v>
      </c>
      <c r="C70" s="2" t="s">
        <v>34</v>
      </c>
      <c r="D70" s="2" t="s">
        <v>34</v>
      </c>
      <c r="E70" s="2" t="s">
        <v>34</v>
      </c>
    </row>
    <row r="71" spans="2:5">
      <c r="B71" s="2" t="s">
        <v>33</v>
      </c>
      <c r="C71" s="2" t="s">
        <v>33</v>
      </c>
      <c r="D71" s="2" t="s">
        <v>34</v>
      </c>
      <c r="E71" s="2" t="s">
        <v>34</v>
      </c>
    </row>
    <row r="72" spans="2:5">
      <c r="B72" s="2" t="s">
        <v>34</v>
      </c>
      <c r="C72" s="2" t="s">
        <v>33</v>
      </c>
      <c r="D72" s="2" t="s">
        <v>34</v>
      </c>
      <c r="E72" s="2" t="s">
        <v>34</v>
      </c>
    </row>
    <row r="73" spans="2:5">
      <c r="B73" s="2" t="s">
        <v>34</v>
      </c>
      <c r="C73" s="2" t="s">
        <v>34</v>
      </c>
      <c r="D73" s="2" t="s">
        <v>34</v>
      </c>
      <c r="E73" s="2" t="s">
        <v>34</v>
      </c>
    </row>
    <row r="74" spans="2:5">
      <c r="B74" s="2" t="s">
        <v>34</v>
      </c>
      <c r="C74" s="2" t="s">
        <v>33</v>
      </c>
      <c r="D74" s="2" t="s">
        <v>34</v>
      </c>
      <c r="E74" s="2" t="s">
        <v>33</v>
      </c>
    </row>
    <row r="75" spans="2:5">
      <c r="B75" s="2" t="s">
        <v>34</v>
      </c>
      <c r="C75" s="2" t="s">
        <v>34</v>
      </c>
      <c r="D75" s="2" t="s">
        <v>34</v>
      </c>
      <c r="E75" s="2" t="s">
        <v>34</v>
      </c>
    </row>
    <row r="76" spans="2:5">
      <c r="B76" s="2" t="s">
        <v>34</v>
      </c>
      <c r="C76" s="2" t="s">
        <v>34</v>
      </c>
      <c r="D76" s="2" t="s">
        <v>34</v>
      </c>
      <c r="E76" s="2" t="s">
        <v>34</v>
      </c>
    </row>
    <row r="77" spans="2:5">
      <c r="B77" s="2" t="s">
        <v>34</v>
      </c>
      <c r="C77" s="2" t="s">
        <v>34</v>
      </c>
      <c r="D77" s="2" t="s">
        <v>34</v>
      </c>
      <c r="E77" s="2" t="s">
        <v>34</v>
      </c>
    </row>
    <row r="78" spans="2:5">
      <c r="B78" s="2" t="s">
        <v>34</v>
      </c>
      <c r="C78" s="2" t="s">
        <v>33</v>
      </c>
      <c r="D78" s="2" t="s">
        <v>33</v>
      </c>
      <c r="E78" s="2" t="s">
        <v>34</v>
      </c>
    </row>
    <row r="79" spans="2:5">
      <c r="B79" s="2" t="s">
        <v>34</v>
      </c>
      <c r="C79" s="2" t="s">
        <v>34</v>
      </c>
      <c r="D79" s="2" t="s">
        <v>34</v>
      </c>
      <c r="E79" s="2" t="s">
        <v>34</v>
      </c>
    </row>
    <row r="80" spans="2:5">
      <c r="B80" s="2" t="s">
        <v>34</v>
      </c>
      <c r="C80" s="2" t="s">
        <v>34</v>
      </c>
      <c r="D80" s="2" t="s">
        <v>34</v>
      </c>
      <c r="E80" s="2" t="s">
        <v>33</v>
      </c>
    </row>
    <row r="81" spans="2:5">
      <c r="B81" s="2" t="s">
        <v>34</v>
      </c>
      <c r="C81" s="2" t="s">
        <v>34</v>
      </c>
      <c r="D81" s="2" t="s">
        <v>33</v>
      </c>
      <c r="E81" s="2" t="s">
        <v>34</v>
      </c>
    </row>
    <row r="82" spans="2:5">
      <c r="B82" s="2" t="s">
        <v>34</v>
      </c>
      <c r="C82" s="2" t="s">
        <v>33</v>
      </c>
      <c r="D82" s="2" t="s">
        <v>34</v>
      </c>
      <c r="E82" s="2" t="s">
        <v>34</v>
      </c>
    </row>
    <row r="83" spans="2:5">
      <c r="B83" s="2" t="s">
        <v>34</v>
      </c>
      <c r="C83" s="2" t="s">
        <v>34</v>
      </c>
      <c r="D83" s="2" t="s">
        <v>33</v>
      </c>
      <c r="E83" s="2" t="s">
        <v>34</v>
      </c>
    </row>
    <row r="84" spans="2:5">
      <c r="B84" s="2" t="s">
        <v>34</v>
      </c>
      <c r="C84" s="2" t="s">
        <v>34</v>
      </c>
      <c r="D84" s="2" t="s">
        <v>33</v>
      </c>
      <c r="E84" s="2" t="s">
        <v>34</v>
      </c>
    </row>
    <row r="85" spans="2:5">
      <c r="B85" s="2" t="s">
        <v>34</v>
      </c>
      <c r="C85" s="2" t="s">
        <v>34</v>
      </c>
      <c r="D85" s="2" t="s">
        <v>34</v>
      </c>
      <c r="E85" s="2" t="s">
        <v>34</v>
      </c>
    </row>
    <row r="86" spans="2:5">
      <c r="B86" s="2" t="s">
        <v>34</v>
      </c>
      <c r="C86" s="2" t="s">
        <v>34</v>
      </c>
      <c r="D86" s="2" t="s">
        <v>33</v>
      </c>
      <c r="E86" s="2" t="s">
        <v>33</v>
      </c>
    </row>
    <row r="87" spans="2:5">
      <c r="B87" s="2" t="s">
        <v>34</v>
      </c>
      <c r="C87" s="2" t="s">
        <v>33</v>
      </c>
      <c r="D87" s="2" t="s">
        <v>33</v>
      </c>
      <c r="E87" s="2" t="s">
        <v>34</v>
      </c>
    </row>
    <row r="88" spans="2:5">
      <c r="B88" s="2" t="s">
        <v>34</v>
      </c>
      <c r="C88" s="2" t="s">
        <v>33</v>
      </c>
      <c r="D88" s="2" t="s">
        <v>34</v>
      </c>
      <c r="E88" s="2" t="s">
        <v>34</v>
      </c>
    </row>
    <row r="89" spans="2:5">
      <c r="B89" s="2" t="s">
        <v>33</v>
      </c>
      <c r="C89" s="2" t="s">
        <v>34</v>
      </c>
      <c r="D89" s="2" t="s">
        <v>33</v>
      </c>
      <c r="E89" s="2" t="s">
        <v>34</v>
      </c>
    </row>
    <row r="90" spans="2:5">
      <c r="B90" s="2" t="s">
        <v>34</v>
      </c>
      <c r="C90" s="2" t="s">
        <v>34</v>
      </c>
      <c r="D90" s="2" t="s">
        <v>33</v>
      </c>
      <c r="E90" s="2" t="s">
        <v>34</v>
      </c>
    </row>
    <row r="91" spans="2:5">
      <c r="B91" s="2" t="s">
        <v>33</v>
      </c>
      <c r="C91" s="2" t="s">
        <v>33</v>
      </c>
      <c r="D91" s="2" t="s">
        <v>34</v>
      </c>
      <c r="E91" s="2" t="s">
        <v>34</v>
      </c>
    </row>
    <row r="92" spans="2:5">
      <c r="B92" s="2" t="s">
        <v>34</v>
      </c>
      <c r="C92" s="2" t="s">
        <v>34</v>
      </c>
      <c r="D92" s="2" t="s">
        <v>33</v>
      </c>
      <c r="E92" s="2" t="s">
        <v>34</v>
      </c>
    </row>
    <row r="93" spans="2:5">
      <c r="B93" s="2" t="s">
        <v>34</v>
      </c>
      <c r="C93" s="2" t="s">
        <v>34</v>
      </c>
      <c r="D93" s="2" t="s">
        <v>34</v>
      </c>
      <c r="E93" s="2" t="s">
        <v>34</v>
      </c>
    </row>
    <row r="94" spans="2:5">
      <c r="B94" s="2" t="s">
        <v>33</v>
      </c>
      <c r="C94" s="2" t="s">
        <v>34</v>
      </c>
      <c r="D94" s="2" t="s">
        <v>34</v>
      </c>
      <c r="E94" s="2" t="s">
        <v>34</v>
      </c>
    </row>
    <row r="95" spans="2:5">
      <c r="B95" s="2" t="s">
        <v>34</v>
      </c>
      <c r="C95" s="2" t="s">
        <v>33</v>
      </c>
      <c r="D95" s="2" t="s">
        <v>34</v>
      </c>
      <c r="E95" s="2" t="s">
        <v>34</v>
      </c>
    </row>
    <row r="96" spans="2:5">
      <c r="B96" s="2" t="s">
        <v>34</v>
      </c>
      <c r="C96" s="2" t="s">
        <v>33</v>
      </c>
      <c r="D96" s="2" t="s">
        <v>33</v>
      </c>
      <c r="E96" s="2" t="s">
        <v>34</v>
      </c>
    </row>
    <row r="97" spans="2:5">
      <c r="B97" s="2" t="s">
        <v>33</v>
      </c>
      <c r="C97" s="2" t="s">
        <v>33</v>
      </c>
      <c r="D97" s="2" t="s">
        <v>34</v>
      </c>
      <c r="E97" s="2" t="s">
        <v>34</v>
      </c>
    </row>
    <row r="98" spans="2:5">
      <c r="B98" s="2" t="s">
        <v>33</v>
      </c>
      <c r="C98" s="2" t="s">
        <v>34</v>
      </c>
      <c r="D98" s="2" t="s">
        <v>34</v>
      </c>
      <c r="E98" s="2" t="s">
        <v>34</v>
      </c>
    </row>
    <row r="99" spans="2:5">
      <c r="B99" s="2" t="s">
        <v>34</v>
      </c>
      <c r="C99" s="2" t="s">
        <v>34</v>
      </c>
      <c r="D99" s="2" t="s">
        <v>34</v>
      </c>
      <c r="E99" s="2" t="s">
        <v>34</v>
      </c>
    </row>
    <row r="100" spans="2:5">
      <c r="B100" s="2" t="s">
        <v>33</v>
      </c>
      <c r="C100" s="2" t="s">
        <v>34</v>
      </c>
      <c r="D100" s="2" t="s">
        <v>33</v>
      </c>
      <c r="E100" s="2" t="s">
        <v>34</v>
      </c>
    </row>
    <row r="101" spans="2:5">
      <c r="B101" s="2" t="s">
        <v>33</v>
      </c>
      <c r="C101" s="2" t="s">
        <v>33</v>
      </c>
      <c r="D101" s="2" t="s">
        <v>34</v>
      </c>
      <c r="E101" s="2" t="s">
        <v>34</v>
      </c>
    </row>
    <row r="102" spans="2:5">
      <c r="B102" s="2" t="s">
        <v>34</v>
      </c>
      <c r="C102" s="2" t="s">
        <v>33</v>
      </c>
      <c r="D102" s="2" t="s">
        <v>34</v>
      </c>
      <c r="E102" s="2" t="s">
        <v>34</v>
      </c>
    </row>
    <row r="103" spans="2:5">
      <c r="B103" s="2" t="s">
        <v>33</v>
      </c>
      <c r="C103" s="2" t="s">
        <v>33</v>
      </c>
      <c r="D103" s="2" t="s">
        <v>34</v>
      </c>
      <c r="E103" s="2" t="s">
        <v>34</v>
      </c>
    </row>
    <row r="104" spans="2:5">
      <c r="B104" s="2" t="s">
        <v>33</v>
      </c>
      <c r="C104" s="2" t="s">
        <v>34</v>
      </c>
      <c r="D104" s="2" t="s">
        <v>34</v>
      </c>
      <c r="E104" s="2" t="s">
        <v>33</v>
      </c>
    </row>
    <row r="105" spans="2:5">
      <c r="B105" s="2" t="s">
        <v>33</v>
      </c>
      <c r="C105" s="2" t="s">
        <v>33</v>
      </c>
      <c r="D105" s="2" t="s">
        <v>33</v>
      </c>
      <c r="E105" s="2" t="s">
        <v>34</v>
      </c>
    </row>
    <row r="106" spans="2:5">
      <c r="B106" s="2" t="s">
        <v>33</v>
      </c>
      <c r="C106" s="2" t="s">
        <v>34</v>
      </c>
      <c r="D106" s="2" t="s">
        <v>33</v>
      </c>
      <c r="E106" s="2" t="s">
        <v>33</v>
      </c>
    </row>
    <row r="107" spans="2:5">
      <c r="B107" s="2" t="s">
        <v>33</v>
      </c>
      <c r="C107" s="2" t="s">
        <v>33</v>
      </c>
      <c r="D107" s="2" t="s">
        <v>34</v>
      </c>
      <c r="E107" s="2" t="s">
        <v>34</v>
      </c>
    </row>
    <row r="108" spans="2:5">
      <c r="B108" s="2" t="s">
        <v>34</v>
      </c>
      <c r="C108" s="2" t="s">
        <v>34</v>
      </c>
      <c r="D108" s="2" t="s">
        <v>34</v>
      </c>
      <c r="E108" s="2" t="s">
        <v>34</v>
      </c>
    </row>
    <row r="109" spans="2:5">
      <c r="B109" s="2" t="s">
        <v>33</v>
      </c>
      <c r="C109" s="2" t="s">
        <v>34</v>
      </c>
      <c r="D109" s="2" t="s">
        <v>33</v>
      </c>
      <c r="E109" s="2" t="s">
        <v>33</v>
      </c>
    </row>
    <row r="110" spans="2:5">
      <c r="B110" s="2" t="s">
        <v>34</v>
      </c>
      <c r="C110" s="2" t="s">
        <v>34</v>
      </c>
      <c r="D110" s="2" t="s">
        <v>34</v>
      </c>
      <c r="E110" s="2" t="s">
        <v>34</v>
      </c>
    </row>
    <row r="111" spans="2:5">
      <c r="B111" s="2" t="s">
        <v>34</v>
      </c>
      <c r="C111" s="2" t="s">
        <v>33</v>
      </c>
      <c r="D111" s="2" t="s">
        <v>34</v>
      </c>
      <c r="E111" s="2" t="s">
        <v>34</v>
      </c>
    </row>
    <row r="112" spans="2:5">
      <c r="B112" s="2" t="s">
        <v>34</v>
      </c>
      <c r="C112" s="2" t="s">
        <v>33</v>
      </c>
      <c r="D112" s="2" t="s">
        <v>34</v>
      </c>
      <c r="E112" s="2" t="s">
        <v>33</v>
      </c>
    </row>
    <row r="113" spans="2:5">
      <c r="B113" s="2" t="s">
        <v>34</v>
      </c>
      <c r="C113" s="2" t="s">
        <v>34</v>
      </c>
      <c r="D113" s="2" t="s">
        <v>33</v>
      </c>
      <c r="E113" s="2" t="s">
        <v>33</v>
      </c>
    </row>
    <row r="114" spans="2:5">
      <c r="B114" s="2" t="s">
        <v>34</v>
      </c>
      <c r="C114" s="2" t="s">
        <v>33</v>
      </c>
      <c r="D114" s="2" t="s">
        <v>33</v>
      </c>
      <c r="E114" s="2" t="s">
        <v>34</v>
      </c>
    </row>
    <row r="115" spans="2:5">
      <c r="B115" s="2" t="s">
        <v>34</v>
      </c>
      <c r="C115" s="2" t="s">
        <v>34</v>
      </c>
      <c r="D115" s="2" t="s">
        <v>33</v>
      </c>
      <c r="E115" s="2" t="s">
        <v>33</v>
      </c>
    </row>
    <row r="116" spans="2:5">
      <c r="B116" s="2" t="s">
        <v>34</v>
      </c>
      <c r="C116" s="2" t="s">
        <v>33</v>
      </c>
      <c r="D116" s="2" t="s">
        <v>34</v>
      </c>
      <c r="E116" s="2" t="s">
        <v>33</v>
      </c>
    </row>
    <row r="117" spans="2:5">
      <c r="B117" s="2" t="s">
        <v>34</v>
      </c>
      <c r="C117" s="2" t="s">
        <v>34</v>
      </c>
      <c r="D117" s="2" t="s">
        <v>34</v>
      </c>
      <c r="E117" s="2" t="s">
        <v>34</v>
      </c>
    </row>
    <row r="118" spans="2:5">
      <c r="B118" s="2" t="s">
        <v>34</v>
      </c>
      <c r="C118" s="2" t="s">
        <v>34</v>
      </c>
      <c r="D118" s="2" t="s">
        <v>34</v>
      </c>
      <c r="E118" s="2" t="s">
        <v>33</v>
      </c>
    </row>
    <row r="119" spans="2:5">
      <c r="B119" s="2" t="s">
        <v>34</v>
      </c>
      <c r="C119" s="2" t="s">
        <v>34</v>
      </c>
      <c r="D119" s="2" t="s">
        <v>33</v>
      </c>
      <c r="E119" s="2" t="s">
        <v>33</v>
      </c>
    </row>
    <row r="120" spans="2:5">
      <c r="B120" s="2" t="s">
        <v>34</v>
      </c>
      <c r="C120" s="2" t="s">
        <v>33</v>
      </c>
      <c r="D120" s="2" t="s">
        <v>33</v>
      </c>
      <c r="E120" s="2" t="s">
        <v>33</v>
      </c>
    </row>
    <row r="121" spans="2:5">
      <c r="B121" s="2" t="s">
        <v>34</v>
      </c>
      <c r="C121" s="2" t="s">
        <v>34</v>
      </c>
      <c r="D121" s="2" t="s">
        <v>33</v>
      </c>
      <c r="E121" s="2" t="s">
        <v>33</v>
      </c>
    </row>
    <row r="122" spans="2:5">
      <c r="B122" s="2" t="s">
        <v>34</v>
      </c>
      <c r="C122" s="2" t="s">
        <v>34</v>
      </c>
      <c r="D122" s="2" t="s">
        <v>34</v>
      </c>
      <c r="E122" s="2" t="s">
        <v>33</v>
      </c>
    </row>
    <row r="123" spans="2:5">
      <c r="B123" s="2" t="s">
        <v>34</v>
      </c>
      <c r="C123" s="2" t="s">
        <v>34</v>
      </c>
      <c r="D123" s="2" t="s">
        <v>33</v>
      </c>
      <c r="E123" s="2" t="s">
        <v>34</v>
      </c>
    </row>
    <row r="124" spans="2:5">
      <c r="B124" s="2" t="s">
        <v>34</v>
      </c>
      <c r="C124" s="2" t="s">
        <v>34</v>
      </c>
      <c r="D124" s="2" t="s">
        <v>34</v>
      </c>
      <c r="E124" s="2" t="s">
        <v>33</v>
      </c>
    </row>
    <row r="125" spans="2:5">
      <c r="B125" s="2" t="s">
        <v>34</v>
      </c>
      <c r="C125" s="2" t="s">
        <v>34</v>
      </c>
      <c r="D125" s="2" t="s">
        <v>33</v>
      </c>
      <c r="E125" s="2" t="s">
        <v>34</v>
      </c>
    </row>
    <row r="126" spans="2:5">
      <c r="B126" s="2" t="s">
        <v>34</v>
      </c>
      <c r="C126" s="2" t="s">
        <v>34</v>
      </c>
      <c r="D126" s="2" t="s">
        <v>34</v>
      </c>
      <c r="E126" s="2" t="s">
        <v>34</v>
      </c>
    </row>
    <row r="127" spans="2:5">
      <c r="B127" s="2" t="s">
        <v>34</v>
      </c>
      <c r="C127" s="2" t="s">
        <v>34</v>
      </c>
      <c r="D127" s="2" t="s">
        <v>34</v>
      </c>
      <c r="E127" s="2" t="s">
        <v>34</v>
      </c>
    </row>
    <row r="128" spans="2:5">
      <c r="B128" s="2" t="s">
        <v>34</v>
      </c>
      <c r="C128" s="2" t="s">
        <v>34</v>
      </c>
      <c r="D128" s="2" t="s">
        <v>34</v>
      </c>
      <c r="E128" s="2" t="s">
        <v>34</v>
      </c>
    </row>
    <row r="129" spans="2:5">
      <c r="B129" s="2" t="s">
        <v>34</v>
      </c>
      <c r="C129" s="2" t="s">
        <v>34</v>
      </c>
      <c r="D129" s="2" t="s">
        <v>33</v>
      </c>
      <c r="E129" s="2" t="s">
        <v>34</v>
      </c>
    </row>
    <row r="130" spans="2:5">
      <c r="B130" s="2" t="s">
        <v>34</v>
      </c>
      <c r="C130" s="2" t="s">
        <v>34</v>
      </c>
      <c r="D130" s="2" t="s">
        <v>33</v>
      </c>
      <c r="E130" s="2" t="s">
        <v>34</v>
      </c>
    </row>
    <row r="131" spans="2:5">
      <c r="B131" s="2" t="s">
        <v>34</v>
      </c>
      <c r="C131" s="2" t="s">
        <v>33</v>
      </c>
      <c r="D131" s="2" t="s">
        <v>34</v>
      </c>
      <c r="E131" s="2" t="s">
        <v>34</v>
      </c>
    </row>
    <row r="132" spans="2:5">
      <c r="B132" s="2" t="s">
        <v>34</v>
      </c>
      <c r="C132" s="2" t="s">
        <v>34</v>
      </c>
      <c r="D132" s="2" t="s">
        <v>33</v>
      </c>
      <c r="E132" s="2" t="s">
        <v>34</v>
      </c>
    </row>
    <row r="133" spans="2:5">
      <c r="B133" s="2" t="s">
        <v>34</v>
      </c>
      <c r="C133" s="2" t="s">
        <v>34</v>
      </c>
      <c r="D133" s="2" t="s">
        <v>34</v>
      </c>
      <c r="E133" s="2" t="s">
        <v>34</v>
      </c>
    </row>
    <row r="134" spans="2:5">
      <c r="B134" s="2" t="s">
        <v>34</v>
      </c>
      <c r="C134" s="2" t="s">
        <v>34</v>
      </c>
      <c r="D134" s="2" t="s">
        <v>33</v>
      </c>
      <c r="E134" s="2" t="s">
        <v>34</v>
      </c>
    </row>
    <row r="135" spans="2:5">
      <c r="B135" s="2" t="s">
        <v>34</v>
      </c>
      <c r="C135" s="2" t="s">
        <v>34</v>
      </c>
      <c r="D135" s="2" t="s">
        <v>34</v>
      </c>
      <c r="E135" s="2" t="s">
        <v>34</v>
      </c>
    </row>
    <row r="136" spans="2:5">
      <c r="B136" s="2" t="s">
        <v>34</v>
      </c>
      <c r="C136" s="2" t="s">
        <v>34</v>
      </c>
      <c r="D136" s="2" t="s">
        <v>34</v>
      </c>
      <c r="E136" s="2" t="s">
        <v>34</v>
      </c>
    </row>
    <row r="137" spans="2:5">
      <c r="B137" s="2" t="s">
        <v>34</v>
      </c>
      <c r="C137" s="2" t="s">
        <v>34</v>
      </c>
      <c r="D137" s="2" t="s">
        <v>34</v>
      </c>
      <c r="E137" s="2" t="s">
        <v>34</v>
      </c>
    </row>
    <row r="138" spans="2:5">
      <c r="B138" s="2" t="s">
        <v>33</v>
      </c>
      <c r="C138" s="2" t="s">
        <v>34</v>
      </c>
      <c r="D138" s="2" t="s">
        <v>33</v>
      </c>
      <c r="E138" s="2" t="s">
        <v>34</v>
      </c>
    </row>
    <row r="139" spans="2:5">
      <c r="B139" s="2" t="s">
        <v>34</v>
      </c>
      <c r="C139" s="2" t="s">
        <v>33</v>
      </c>
      <c r="D139" s="2" t="s">
        <v>34</v>
      </c>
      <c r="E139" s="2" t="s">
        <v>34</v>
      </c>
    </row>
    <row r="140" spans="2:5">
      <c r="B140" s="2" t="s">
        <v>34</v>
      </c>
      <c r="C140" s="2" t="s">
        <v>34</v>
      </c>
      <c r="D140" s="2" t="s">
        <v>34</v>
      </c>
      <c r="E140" s="2" t="s">
        <v>34</v>
      </c>
    </row>
    <row r="141" spans="2:5">
      <c r="B141" s="2" t="s">
        <v>34</v>
      </c>
      <c r="C141" s="2" t="s">
        <v>33</v>
      </c>
      <c r="D141" s="2" t="s">
        <v>34</v>
      </c>
      <c r="E141" s="2" t="s">
        <v>34</v>
      </c>
    </row>
    <row r="142" spans="2:5">
      <c r="B142" s="2" t="s">
        <v>34</v>
      </c>
      <c r="C142" s="2" t="s">
        <v>34</v>
      </c>
      <c r="D142" s="2" t="s">
        <v>34</v>
      </c>
      <c r="E142" s="2" t="s">
        <v>34</v>
      </c>
    </row>
    <row r="143" spans="2:5">
      <c r="B143" s="2" t="s">
        <v>34</v>
      </c>
      <c r="C143" s="2" t="s">
        <v>34</v>
      </c>
      <c r="D143" s="2" t="s">
        <v>34</v>
      </c>
      <c r="E143" s="2" t="s">
        <v>34</v>
      </c>
    </row>
    <row r="144" spans="2:5">
      <c r="B144" s="2" t="s">
        <v>34</v>
      </c>
      <c r="C144" s="2" t="s">
        <v>33</v>
      </c>
      <c r="D144" s="2" t="s">
        <v>34</v>
      </c>
      <c r="E144" s="2" t="s">
        <v>34</v>
      </c>
    </row>
    <row r="145" spans="2:5">
      <c r="B145" s="2" t="s">
        <v>34</v>
      </c>
      <c r="C145" s="2" t="s">
        <v>34</v>
      </c>
      <c r="D145" s="2" t="s">
        <v>34</v>
      </c>
      <c r="E145" s="2" t="s">
        <v>34</v>
      </c>
    </row>
    <row r="146" spans="2:5">
      <c r="B146" s="2" t="s">
        <v>34</v>
      </c>
      <c r="C146" s="2" t="s">
        <v>34</v>
      </c>
      <c r="D146" s="2" t="s">
        <v>34</v>
      </c>
      <c r="E146" s="2" t="s">
        <v>34</v>
      </c>
    </row>
    <row r="147" spans="2:5">
      <c r="B147" s="2" t="s">
        <v>33</v>
      </c>
      <c r="C147" s="2" t="s">
        <v>34</v>
      </c>
      <c r="D147" s="2" t="s">
        <v>34</v>
      </c>
      <c r="E147" s="2" t="s">
        <v>34</v>
      </c>
    </row>
    <row r="148" spans="2:5">
      <c r="B148" s="2" t="s">
        <v>34</v>
      </c>
      <c r="C148" s="2" t="s">
        <v>34</v>
      </c>
      <c r="D148" s="2" t="s">
        <v>34</v>
      </c>
      <c r="E148" s="2" t="s">
        <v>34</v>
      </c>
    </row>
    <row r="149" spans="2:5">
      <c r="B149" s="2" t="s">
        <v>34</v>
      </c>
      <c r="C149" s="2" t="s">
        <v>34</v>
      </c>
      <c r="D149" s="2" t="s">
        <v>33</v>
      </c>
      <c r="E149" s="2" t="s">
        <v>34</v>
      </c>
    </row>
    <row r="150" spans="2:5">
      <c r="B150" s="2" t="s">
        <v>34</v>
      </c>
      <c r="C150" s="2" t="s">
        <v>34</v>
      </c>
      <c r="D150" s="2" t="s">
        <v>34</v>
      </c>
      <c r="E150" s="2" t="s">
        <v>34</v>
      </c>
    </row>
    <row r="151" spans="2:5">
      <c r="B151" s="2" t="s">
        <v>34</v>
      </c>
      <c r="C151" s="2" t="s">
        <v>34</v>
      </c>
      <c r="D151" s="2" t="s">
        <v>34</v>
      </c>
      <c r="E151" s="2" t="s">
        <v>34</v>
      </c>
    </row>
    <row r="152" spans="2:5">
      <c r="B152" s="2" t="s">
        <v>34</v>
      </c>
      <c r="C152" s="2" t="s">
        <v>34</v>
      </c>
      <c r="D152" s="2" t="s">
        <v>34</v>
      </c>
      <c r="E152" s="2" t="s">
        <v>34</v>
      </c>
    </row>
    <row r="153" spans="2:5">
      <c r="B153" s="2" t="s">
        <v>34</v>
      </c>
      <c r="C153" s="2" t="s">
        <v>34</v>
      </c>
      <c r="D153" s="2" t="s">
        <v>34</v>
      </c>
      <c r="E153" s="2" t="s">
        <v>33</v>
      </c>
    </row>
    <row r="154" spans="2:5">
      <c r="B154" s="2" t="s">
        <v>33</v>
      </c>
      <c r="C154" s="2" t="s">
        <v>34</v>
      </c>
      <c r="D154" s="2" t="s">
        <v>34</v>
      </c>
      <c r="E154" s="2" t="s">
        <v>34</v>
      </c>
    </row>
    <row r="155" spans="2:5">
      <c r="B155" s="2" t="s">
        <v>34</v>
      </c>
      <c r="C155" s="2" t="s">
        <v>34</v>
      </c>
      <c r="D155" s="2" t="s">
        <v>34</v>
      </c>
      <c r="E155" s="2" t="s">
        <v>34</v>
      </c>
    </row>
    <row r="156" spans="2:5">
      <c r="B156" s="2" t="s">
        <v>34</v>
      </c>
      <c r="C156" s="2" t="s">
        <v>34</v>
      </c>
      <c r="D156" s="2" t="s">
        <v>34</v>
      </c>
      <c r="E156" s="2" t="s">
        <v>34</v>
      </c>
    </row>
    <row r="157" spans="2:5">
      <c r="B157" s="2" t="s">
        <v>34</v>
      </c>
      <c r="C157" s="2" t="s">
        <v>33</v>
      </c>
      <c r="D157" s="2" t="s">
        <v>33</v>
      </c>
      <c r="E157" s="2" t="s">
        <v>34</v>
      </c>
    </row>
    <row r="158" spans="2:5">
      <c r="B158" s="2" t="s">
        <v>34</v>
      </c>
      <c r="C158" s="2" t="s">
        <v>34</v>
      </c>
      <c r="D158" s="2" t="s">
        <v>34</v>
      </c>
      <c r="E158" s="2" t="s">
        <v>34</v>
      </c>
    </row>
    <row r="159" spans="2:5">
      <c r="B159" s="2" t="s">
        <v>34</v>
      </c>
      <c r="C159" s="2" t="s">
        <v>34</v>
      </c>
      <c r="D159" s="2" t="s">
        <v>33</v>
      </c>
      <c r="E159" s="2" t="s">
        <v>34</v>
      </c>
    </row>
    <row r="160" spans="2:5">
      <c r="B160" s="2" t="s">
        <v>34</v>
      </c>
      <c r="C160" s="2" t="s">
        <v>34</v>
      </c>
      <c r="D160" s="2" t="s">
        <v>34</v>
      </c>
      <c r="E160" s="2" t="s">
        <v>34</v>
      </c>
    </row>
    <row r="161" spans="2:5">
      <c r="B161" s="2" t="s">
        <v>34</v>
      </c>
      <c r="C161" s="2" t="s">
        <v>34</v>
      </c>
      <c r="D161" s="2" t="s">
        <v>34</v>
      </c>
      <c r="E161" s="2" t="s">
        <v>34</v>
      </c>
    </row>
    <row r="162" spans="2:5">
      <c r="B162" s="2" t="s">
        <v>34</v>
      </c>
      <c r="C162" s="2" t="s">
        <v>34</v>
      </c>
      <c r="D162" s="2" t="s">
        <v>33</v>
      </c>
      <c r="E162" s="2" t="s">
        <v>33</v>
      </c>
    </row>
    <row r="163" spans="2:5">
      <c r="B163" s="2" t="s">
        <v>34</v>
      </c>
      <c r="C163" s="2" t="s">
        <v>34</v>
      </c>
      <c r="D163" s="2" t="s">
        <v>34</v>
      </c>
      <c r="E163" s="2" t="s">
        <v>34</v>
      </c>
    </row>
    <row r="164" spans="2:5">
      <c r="B164" s="2" t="s">
        <v>34</v>
      </c>
      <c r="C164" s="2" t="s">
        <v>34</v>
      </c>
      <c r="D164" s="2" t="s">
        <v>34</v>
      </c>
      <c r="E164" s="2" t="s">
        <v>34</v>
      </c>
    </row>
    <row r="165" spans="2:5">
      <c r="B165" s="2" t="s">
        <v>34</v>
      </c>
      <c r="C165" s="2" t="s">
        <v>34</v>
      </c>
      <c r="D165" s="2" t="s">
        <v>34</v>
      </c>
      <c r="E165" s="2" t="s">
        <v>34</v>
      </c>
    </row>
    <row r="166" spans="2:5">
      <c r="B166" s="2" t="s">
        <v>34</v>
      </c>
      <c r="C166" s="2" t="s">
        <v>34</v>
      </c>
      <c r="D166" s="2" t="s">
        <v>34</v>
      </c>
      <c r="E166" s="2" t="s">
        <v>34</v>
      </c>
    </row>
    <row r="167" spans="2:5">
      <c r="B167" s="2" t="s">
        <v>34</v>
      </c>
      <c r="C167" s="2" t="s">
        <v>34</v>
      </c>
      <c r="D167" s="2" t="s">
        <v>34</v>
      </c>
      <c r="E167" s="2" t="s">
        <v>34</v>
      </c>
    </row>
    <row r="168" spans="2:5">
      <c r="B168" s="2" t="s">
        <v>34</v>
      </c>
      <c r="C168" s="2" t="s">
        <v>34</v>
      </c>
      <c r="D168" s="2" t="s">
        <v>34</v>
      </c>
      <c r="E168" s="2" t="s">
        <v>34</v>
      </c>
    </row>
    <row r="169" spans="2:5">
      <c r="B169" s="2" t="s">
        <v>34</v>
      </c>
      <c r="C169" s="2" t="s">
        <v>34</v>
      </c>
      <c r="D169" s="2" t="s">
        <v>34</v>
      </c>
      <c r="E169" s="2" t="s">
        <v>33</v>
      </c>
    </row>
    <row r="170" spans="2:5">
      <c r="B170" s="2" t="s">
        <v>34</v>
      </c>
      <c r="C170" s="2" t="s">
        <v>34</v>
      </c>
      <c r="D170" s="2" t="s">
        <v>34</v>
      </c>
      <c r="E170" s="2" t="s">
        <v>34</v>
      </c>
    </row>
    <row r="171" spans="2:5">
      <c r="B171" s="2" t="s">
        <v>34</v>
      </c>
      <c r="C171" s="2" t="s">
        <v>34</v>
      </c>
      <c r="D171" s="2" t="s">
        <v>34</v>
      </c>
      <c r="E171" s="2" t="s">
        <v>34</v>
      </c>
    </row>
    <row r="172" spans="2:5">
      <c r="B172" s="2" t="s">
        <v>34</v>
      </c>
      <c r="C172" s="2" t="s">
        <v>34</v>
      </c>
      <c r="D172" s="2" t="s">
        <v>34</v>
      </c>
      <c r="E172" s="2" t="s">
        <v>34</v>
      </c>
    </row>
    <row r="173" spans="2:5">
      <c r="B173" s="2" t="s">
        <v>34</v>
      </c>
      <c r="C173" s="2" t="s">
        <v>34</v>
      </c>
      <c r="D173" s="2" t="s">
        <v>34</v>
      </c>
      <c r="E173" s="2" t="s">
        <v>34</v>
      </c>
    </row>
    <row r="174" spans="2:5">
      <c r="B174" s="2" t="s">
        <v>34</v>
      </c>
      <c r="C174" s="2" t="s">
        <v>34</v>
      </c>
      <c r="D174" s="2" t="s">
        <v>34</v>
      </c>
      <c r="E174" s="2" t="s">
        <v>34</v>
      </c>
    </row>
    <row r="175" spans="2:5">
      <c r="B175" s="2" t="s">
        <v>34</v>
      </c>
      <c r="C175" s="2" t="s">
        <v>33</v>
      </c>
      <c r="D175" s="2" t="s">
        <v>33</v>
      </c>
      <c r="E175" s="2" t="s">
        <v>34</v>
      </c>
    </row>
    <row r="176" spans="2:5">
      <c r="B176" s="2" t="s">
        <v>34</v>
      </c>
      <c r="C176" s="2" t="s">
        <v>34</v>
      </c>
      <c r="D176" s="2" t="s">
        <v>34</v>
      </c>
      <c r="E176" s="2" t="s">
        <v>34</v>
      </c>
    </row>
    <row r="177" spans="2:5">
      <c r="B177" s="2" t="s">
        <v>33</v>
      </c>
      <c r="C177" s="2" t="s">
        <v>34</v>
      </c>
      <c r="D177" s="2" t="s">
        <v>34</v>
      </c>
      <c r="E177" s="2" t="s">
        <v>34</v>
      </c>
    </row>
    <row r="178" spans="2:5">
      <c r="B178" s="2" t="s">
        <v>34</v>
      </c>
      <c r="C178" s="2" t="s">
        <v>34</v>
      </c>
      <c r="D178" s="2" t="s">
        <v>34</v>
      </c>
      <c r="E178" s="2" t="s">
        <v>34</v>
      </c>
    </row>
    <row r="179" spans="2:5">
      <c r="B179" s="2" t="s">
        <v>34</v>
      </c>
      <c r="C179" s="2" t="s">
        <v>34</v>
      </c>
      <c r="D179" s="2" t="s">
        <v>34</v>
      </c>
      <c r="E179" s="2" t="s">
        <v>34</v>
      </c>
    </row>
    <row r="180" spans="2:5">
      <c r="B180" s="2" t="s">
        <v>34</v>
      </c>
      <c r="C180" s="2" t="s">
        <v>34</v>
      </c>
      <c r="D180" s="2" t="s">
        <v>34</v>
      </c>
      <c r="E180" s="2" t="s">
        <v>34</v>
      </c>
    </row>
    <row r="181" spans="2:5">
      <c r="B181" s="2" t="s">
        <v>34</v>
      </c>
      <c r="C181" s="2" t="s">
        <v>34</v>
      </c>
      <c r="D181" s="2" t="s">
        <v>34</v>
      </c>
      <c r="E181" s="2" t="s">
        <v>34</v>
      </c>
    </row>
    <row r="182" spans="2:5">
      <c r="B182" s="2" t="s">
        <v>34</v>
      </c>
      <c r="C182" s="2" t="s">
        <v>34</v>
      </c>
      <c r="D182" s="2" t="s">
        <v>34</v>
      </c>
      <c r="E182" s="2" t="s">
        <v>34</v>
      </c>
    </row>
    <row r="183" spans="2:5">
      <c r="B183" s="2" t="s">
        <v>34</v>
      </c>
      <c r="C183" s="2" t="s">
        <v>34</v>
      </c>
      <c r="D183" s="2" t="s">
        <v>34</v>
      </c>
      <c r="E183" s="2" t="s">
        <v>34</v>
      </c>
    </row>
    <row r="184" spans="2:5">
      <c r="B184" s="2" t="s">
        <v>34</v>
      </c>
      <c r="C184" s="2" t="s">
        <v>34</v>
      </c>
      <c r="D184" s="2" t="s">
        <v>34</v>
      </c>
      <c r="E184" s="2" t="s">
        <v>34</v>
      </c>
    </row>
    <row r="185" spans="2:5">
      <c r="B185" s="2" t="s">
        <v>34</v>
      </c>
      <c r="C185" s="2" t="s">
        <v>34</v>
      </c>
      <c r="D185" s="2" t="s">
        <v>34</v>
      </c>
      <c r="E185" s="2" t="s">
        <v>34</v>
      </c>
    </row>
    <row r="186" spans="2:5">
      <c r="B186" s="2" t="s">
        <v>34</v>
      </c>
      <c r="C186" s="2" t="s">
        <v>34</v>
      </c>
      <c r="D186" s="2" t="s">
        <v>34</v>
      </c>
      <c r="E186" s="2" t="s">
        <v>34</v>
      </c>
    </row>
    <row r="187" spans="2:5">
      <c r="B187" s="2" t="s">
        <v>34</v>
      </c>
      <c r="C187" s="2" t="s">
        <v>34</v>
      </c>
      <c r="D187" s="2" t="s">
        <v>34</v>
      </c>
      <c r="E187" s="2" t="s">
        <v>34</v>
      </c>
    </row>
    <row r="188" spans="2:5">
      <c r="B188" s="2" t="s">
        <v>34</v>
      </c>
      <c r="C188" s="2" t="s">
        <v>34</v>
      </c>
      <c r="D188" s="2" t="s">
        <v>34</v>
      </c>
      <c r="E188" s="2" t="s">
        <v>34</v>
      </c>
    </row>
    <row r="189" spans="2:5">
      <c r="B189" s="2" t="s">
        <v>34</v>
      </c>
      <c r="C189" s="2" t="s">
        <v>34</v>
      </c>
      <c r="D189" s="2" t="s">
        <v>34</v>
      </c>
      <c r="E189" s="2" t="s">
        <v>34</v>
      </c>
    </row>
    <row r="190" spans="2:5">
      <c r="B190" s="2" t="s">
        <v>34</v>
      </c>
      <c r="C190" s="2" t="s">
        <v>34</v>
      </c>
      <c r="D190" s="2" t="s">
        <v>34</v>
      </c>
      <c r="E190" s="2" t="s">
        <v>34</v>
      </c>
    </row>
    <row r="191" spans="2:5">
      <c r="B191" s="2" t="s">
        <v>34</v>
      </c>
      <c r="C191" s="2" t="s">
        <v>34</v>
      </c>
      <c r="D191" s="2" t="s">
        <v>34</v>
      </c>
      <c r="E191" s="2" t="s">
        <v>34</v>
      </c>
    </row>
    <row r="192" spans="2:5">
      <c r="B192" s="2" t="s">
        <v>34</v>
      </c>
      <c r="C192" s="2" t="s">
        <v>34</v>
      </c>
      <c r="D192" s="2" t="s">
        <v>34</v>
      </c>
      <c r="E192" s="2" t="s">
        <v>33</v>
      </c>
    </row>
    <row r="193" spans="2:5">
      <c r="B193" s="2" t="s">
        <v>33</v>
      </c>
      <c r="C193" s="2" t="s">
        <v>34</v>
      </c>
      <c r="D193" s="2" t="s">
        <v>33</v>
      </c>
      <c r="E193" s="2" t="s">
        <v>34</v>
      </c>
    </row>
    <row r="194" spans="2:5">
      <c r="B194" s="2" t="s">
        <v>34</v>
      </c>
      <c r="C194" s="2" t="s">
        <v>34</v>
      </c>
      <c r="D194" s="2" t="s">
        <v>34</v>
      </c>
      <c r="E194" s="2" t="s">
        <v>34</v>
      </c>
    </row>
    <row r="195" spans="2:5">
      <c r="B195" s="2" t="s">
        <v>34</v>
      </c>
      <c r="C195" s="2" t="s">
        <v>34</v>
      </c>
      <c r="D195" s="2" t="s">
        <v>34</v>
      </c>
      <c r="E195" s="2" t="s">
        <v>34</v>
      </c>
    </row>
    <row r="196" spans="2:5">
      <c r="B196" s="2" t="s">
        <v>34</v>
      </c>
      <c r="C196" s="2" t="s">
        <v>34</v>
      </c>
      <c r="D196" s="2" t="s">
        <v>34</v>
      </c>
      <c r="E196" s="2" t="s">
        <v>34</v>
      </c>
    </row>
    <row r="197" spans="2:5">
      <c r="B197" s="2" t="s">
        <v>34</v>
      </c>
      <c r="C197" s="2" t="s">
        <v>34</v>
      </c>
      <c r="D197" s="2" t="s">
        <v>34</v>
      </c>
      <c r="E197" s="2" t="s">
        <v>34</v>
      </c>
    </row>
    <row r="198" spans="2:5">
      <c r="B198" s="2" t="s">
        <v>34</v>
      </c>
      <c r="C198" s="2" t="s">
        <v>34</v>
      </c>
      <c r="D198" s="2" t="s">
        <v>34</v>
      </c>
      <c r="E198" s="2" t="s">
        <v>34</v>
      </c>
    </row>
    <row r="199" spans="2:5">
      <c r="B199" s="2" t="s">
        <v>34</v>
      </c>
      <c r="C199" s="2" t="s">
        <v>34</v>
      </c>
      <c r="D199" s="2" t="s">
        <v>34</v>
      </c>
      <c r="E199" s="2" t="s">
        <v>34</v>
      </c>
    </row>
    <row r="200" spans="2:5">
      <c r="B200" s="2" t="s">
        <v>34</v>
      </c>
      <c r="C200" s="2" t="s">
        <v>34</v>
      </c>
      <c r="D200" s="2" t="s">
        <v>34</v>
      </c>
      <c r="E200" s="2" t="s">
        <v>34</v>
      </c>
    </row>
    <row r="201" spans="2:5">
      <c r="B201" s="2" t="s">
        <v>34</v>
      </c>
      <c r="C201" s="2" t="s">
        <v>34</v>
      </c>
      <c r="D201" s="2" t="s">
        <v>34</v>
      </c>
      <c r="E201" s="2" t="s">
        <v>34</v>
      </c>
    </row>
    <row r="202" spans="2:5">
      <c r="B202" s="2" t="s">
        <v>33</v>
      </c>
      <c r="C202" s="2" t="s">
        <v>34</v>
      </c>
      <c r="D202" s="2" t="s">
        <v>34</v>
      </c>
      <c r="E202" s="2" t="s">
        <v>34</v>
      </c>
    </row>
    <row r="203" spans="2:5">
      <c r="B203" s="2" t="s">
        <v>34</v>
      </c>
      <c r="C203" s="2" t="s">
        <v>34</v>
      </c>
      <c r="D203" s="2" t="s">
        <v>34</v>
      </c>
      <c r="E203" s="2" t="s">
        <v>34</v>
      </c>
    </row>
    <row r="204" spans="2:5">
      <c r="B204" s="2" t="s">
        <v>34</v>
      </c>
      <c r="C204" s="2" t="s">
        <v>34</v>
      </c>
      <c r="D204" s="2" t="s">
        <v>34</v>
      </c>
      <c r="E204" s="2" t="s">
        <v>34</v>
      </c>
    </row>
    <row r="205" spans="2:5">
      <c r="B205" s="2" t="s">
        <v>34</v>
      </c>
      <c r="C205" s="2" t="s">
        <v>34</v>
      </c>
      <c r="D205" s="2" t="s">
        <v>34</v>
      </c>
      <c r="E205" s="2" t="s">
        <v>34</v>
      </c>
    </row>
    <row r="206" spans="2:5">
      <c r="B206" s="2" t="s">
        <v>34</v>
      </c>
      <c r="C206" s="2" t="s">
        <v>34</v>
      </c>
      <c r="D206" s="2" t="s">
        <v>34</v>
      </c>
      <c r="E206" s="2" t="s">
        <v>34</v>
      </c>
    </row>
    <row r="207" spans="2:5">
      <c r="B207" s="2" t="s">
        <v>34</v>
      </c>
      <c r="C207" s="2" t="s">
        <v>34</v>
      </c>
      <c r="D207" s="2" t="s">
        <v>34</v>
      </c>
      <c r="E207" s="2" t="s">
        <v>34</v>
      </c>
    </row>
    <row r="208" spans="2:5">
      <c r="B208" s="2" t="s">
        <v>34</v>
      </c>
      <c r="C208" s="2" t="s">
        <v>34</v>
      </c>
      <c r="D208" s="2" t="s">
        <v>34</v>
      </c>
      <c r="E208" s="2" t="s">
        <v>33</v>
      </c>
    </row>
    <row r="209" spans="2:5">
      <c r="B209" s="2" t="s">
        <v>34</v>
      </c>
      <c r="C209" s="2" t="s">
        <v>34</v>
      </c>
      <c r="D209" s="2" t="s">
        <v>34</v>
      </c>
      <c r="E209" s="2" t="s">
        <v>34</v>
      </c>
    </row>
    <row r="210" spans="2:5">
      <c r="B210" s="2" t="s">
        <v>34</v>
      </c>
      <c r="C210" s="2" t="s">
        <v>34</v>
      </c>
      <c r="D210" s="2" t="s">
        <v>34</v>
      </c>
      <c r="E210" s="2" t="s">
        <v>34</v>
      </c>
    </row>
    <row r="211" spans="2:5">
      <c r="B211" s="2" t="s">
        <v>34</v>
      </c>
      <c r="C211" s="2" t="s">
        <v>34</v>
      </c>
      <c r="D211" s="2" t="s">
        <v>34</v>
      </c>
      <c r="E211" s="2" t="s">
        <v>34</v>
      </c>
    </row>
    <row r="212" spans="2:5">
      <c r="B212" s="2" t="s">
        <v>34</v>
      </c>
      <c r="C212" s="2" t="s">
        <v>34</v>
      </c>
      <c r="D212" s="2" t="s">
        <v>34</v>
      </c>
      <c r="E212" s="2" t="s">
        <v>34</v>
      </c>
    </row>
    <row r="213" spans="2:5">
      <c r="B213" s="2" t="s">
        <v>34</v>
      </c>
      <c r="C213" s="2" t="s">
        <v>34</v>
      </c>
      <c r="D213" s="2" t="s">
        <v>34</v>
      </c>
      <c r="E213" s="2" t="s">
        <v>34</v>
      </c>
    </row>
    <row r="214" spans="2:5">
      <c r="B214" s="2" t="s">
        <v>34</v>
      </c>
      <c r="C214" s="2" t="s">
        <v>33</v>
      </c>
      <c r="D214" s="2" t="s">
        <v>34</v>
      </c>
      <c r="E214" s="2" t="s">
        <v>34</v>
      </c>
    </row>
    <row r="215" spans="2:5">
      <c r="B215" s="2" t="s">
        <v>34</v>
      </c>
      <c r="C215" s="2" t="s">
        <v>34</v>
      </c>
      <c r="D215" s="2" t="s">
        <v>34</v>
      </c>
      <c r="E215" s="2" t="s">
        <v>34</v>
      </c>
    </row>
    <row r="216" spans="2:5">
      <c r="B216" s="2" t="s">
        <v>34</v>
      </c>
      <c r="C216" s="2" t="s">
        <v>34</v>
      </c>
      <c r="D216" s="2" t="s">
        <v>34</v>
      </c>
      <c r="E216" s="2" t="s">
        <v>34</v>
      </c>
    </row>
    <row r="217" spans="2:5">
      <c r="B217" s="2" t="s">
        <v>34</v>
      </c>
      <c r="C217" s="2" t="s">
        <v>34</v>
      </c>
      <c r="D217" s="2" t="s">
        <v>34</v>
      </c>
      <c r="E217" s="2" t="s">
        <v>33</v>
      </c>
    </row>
    <row r="218" spans="2:5">
      <c r="B218" s="2" t="s">
        <v>34</v>
      </c>
      <c r="C218" s="2" t="s">
        <v>34</v>
      </c>
      <c r="D218" s="2" t="s">
        <v>34</v>
      </c>
      <c r="E218" s="2" t="s">
        <v>34</v>
      </c>
    </row>
    <row r="219" spans="2:5">
      <c r="B219" s="2" t="s">
        <v>34</v>
      </c>
      <c r="C219" s="2" t="s">
        <v>34</v>
      </c>
      <c r="D219" s="2" t="s">
        <v>34</v>
      </c>
      <c r="E219" s="2" t="s">
        <v>34</v>
      </c>
    </row>
    <row r="220" spans="2:5">
      <c r="B220" s="2" t="s">
        <v>34</v>
      </c>
      <c r="C220" s="2" t="s">
        <v>34</v>
      </c>
      <c r="D220" s="2" t="s">
        <v>34</v>
      </c>
      <c r="E220" s="2" t="s">
        <v>34</v>
      </c>
    </row>
    <row r="221" spans="2:5">
      <c r="B221" s="2" t="s">
        <v>34</v>
      </c>
      <c r="C221" s="2" t="s">
        <v>34</v>
      </c>
      <c r="D221" s="2" t="s">
        <v>34</v>
      </c>
      <c r="E221" s="2" t="s">
        <v>34</v>
      </c>
    </row>
    <row r="222" spans="2:5">
      <c r="B222" s="2" t="s">
        <v>34</v>
      </c>
      <c r="C222" s="2" t="s">
        <v>34</v>
      </c>
      <c r="D222" s="2" t="s">
        <v>34</v>
      </c>
      <c r="E222" s="2" t="s">
        <v>34</v>
      </c>
    </row>
    <row r="223" spans="2:5">
      <c r="B223" s="2" t="s">
        <v>34</v>
      </c>
      <c r="C223" s="2" t="s">
        <v>34</v>
      </c>
      <c r="D223" s="2" t="s">
        <v>34</v>
      </c>
      <c r="E223" s="2" t="s">
        <v>34</v>
      </c>
    </row>
    <row r="224" spans="2:5">
      <c r="B224" s="2" t="s">
        <v>34</v>
      </c>
      <c r="C224" s="2" t="s">
        <v>33</v>
      </c>
      <c r="D224" s="2" t="s">
        <v>34</v>
      </c>
      <c r="E224" s="2" t="s">
        <v>34</v>
      </c>
    </row>
    <row r="225" spans="2:5">
      <c r="B225" s="2" t="s">
        <v>34</v>
      </c>
      <c r="C225" s="2" t="s">
        <v>34</v>
      </c>
      <c r="D225" s="2" t="s">
        <v>34</v>
      </c>
      <c r="E225" s="2" t="s">
        <v>34</v>
      </c>
    </row>
    <row r="226" spans="2:5">
      <c r="B226" s="2" t="s">
        <v>34</v>
      </c>
      <c r="C226" s="2" t="s">
        <v>34</v>
      </c>
      <c r="D226" s="2" t="s">
        <v>34</v>
      </c>
      <c r="E226" s="2" t="s">
        <v>34</v>
      </c>
    </row>
    <row r="227" spans="2:5">
      <c r="B227" s="2" t="s">
        <v>34</v>
      </c>
      <c r="C227" s="2" t="s">
        <v>34</v>
      </c>
      <c r="D227" s="2" t="s">
        <v>34</v>
      </c>
      <c r="E227" s="2" t="s">
        <v>34</v>
      </c>
    </row>
    <row r="228" spans="2:5">
      <c r="B228" s="2" t="s">
        <v>34</v>
      </c>
      <c r="C228" s="2" t="s">
        <v>34</v>
      </c>
      <c r="D228" s="2" t="s">
        <v>34</v>
      </c>
      <c r="E228" s="2" t="s">
        <v>34</v>
      </c>
    </row>
    <row r="229" spans="2:5">
      <c r="B229" s="2" t="s">
        <v>34</v>
      </c>
      <c r="C229" s="2" t="s">
        <v>34</v>
      </c>
      <c r="D229" s="2" t="s">
        <v>34</v>
      </c>
      <c r="E229" s="2" t="s">
        <v>34</v>
      </c>
    </row>
    <row r="230" spans="2:5">
      <c r="B230" s="2" t="s">
        <v>33</v>
      </c>
      <c r="C230" s="2" t="s">
        <v>33</v>
      </c>
      <c r="D230" s="2" t="s">
        <v>34</v>
      </c>
      <c r="E230" s="2" t="s">
        <v>34</v>
      </c>
    </row>
    <row r="231" spans="2:5">
      <c r="B231" s="2" t="s">
        <v>34</v>
      </c>
      <c r="C231" s="2" t="s">
        <v>34</v>
      </c>
      <c r="D231" s="2" t="s">
        <v>34</v>
      </c>
      <c r="E231" s="2" t="s">
        <v>34</v>
      </c>
    </row>
    <row r="232" spans="2:5">
      <c r="B232" s="2" t="s">
        <v>34</v>
      </c>
      <c r="C232" s="2" t="s">
        <v>34</v>
      </c>
      <c r="D232" s="2" t="s">
        <v>33</v>
      </c>
      <c r="E232" s="2" t="s">
        <v>34</v>
      </c>
    </row>
    <row r="233" spans="2:5">
      <c r="B233" s="2" t="s">
        <v>34</v>
      </c>
      <c r="C233" s="2" t="s">
        <v>33</v>
      </c>
      <c r="D233" s="2" t="s">
        <v>34</v>
      </c>
      <c r="E233" s="2" t="s">
        <v>34</v>
      </c>
    </row>
    <row r="234" spans="2:5">
      <c r="B234" s="2" t="s">
        <v>33</v>
      </c>
      <c r="C234" s="2" t="s">
        <v>34</v>
      </c>
      <c r="D234" s="2" t="s">
        <v>34</v>
      </c>
      <c r="E234" s="2" t="s">
        <v>34</v>
      </c>
    </row>
    <row r="235" spans="2:5">
      <c r="B235" s="2" t="s">
        <v>34</v>
      </c>
      <c r="C235" s="2" t="s">
        <v>34</v>
      </c>
      <c r="D235" s="2" t="s">
        <v>34</v>
      </c>
      <c r="E235" s="2" t="s">
        <v>34</v>
      </c>
    </row>
    <row r="236" spans="2:5">
      <c r="B236" s="2" t="s">
        <v>33</v>
      </c>
      <c r="C236" s="2" t="s">
        <v>34</v>
      </c>
      <c r="D236" s="2" t="s">
        <v>34</v>
      </c>
      <c r="E236" s="2" t="s">
        <v>34</v>
      </c>
    </row>
    <row r="237" spans="2:5">
      <c r="B237" s="2" t="s">
        <v>34</v>
      </c>
      <c r="C237" s="2" t="s">
        <v>34</v>
      </c>
      <c r="D237" s="2" t="s">
        <v>34</v>
      </c>
      <c r="E237" s="2" t="s">
        <v>34</v>
      </c>
    </row>
    <row r="238" spans="2:5">
      <c r="B238" s="2" t="s">
        <v>34</v>
      </c>
      <c r="C238" s="2" t="s">
        <v>34</v>
      </c>
      <c r="D238" s="2" t="s">
        <v>34</v>
      </c>
      <c r="E238" s="2" t="s">
        <v>34</v>
      </c>
    </row>
    <row r="239" spans="2:5">
      <c r="B239" s="2" t="s">
        <v>34</v>
      </c>
      <c r="C239" s="2" t="s">
        <v>34</v>
      </c>
      <c r="D239" s="2" t="s">
        <v>34</v>
      </c>
      <c r="E239" s="2" t="s">
        <v>34</v>
      </c>
    </row>
    <row r="240" spans="2:5">
      <c r="B240" s="2" t="s">
        <v>34</v>
      </c>
      <c r="C240" s="2" t="s">
        <v>34</v>
      </c>
      <c r="D240" s="2" t="s">
        <v>34</v>
      </c>
      <c r="E240" s="2" t="s">
        <v>34</v>
      </c>
    </row>
    <row r="241" spans="2:5">
      <c r="B241" s="2" t="s">
        <v>34</v>
      </c>
      <c r="C241" s="2" t="s">
        <v>34</v>
      </c>
      <c r="D241" s="2" t="s">
        <v>34</v>
      </c>
      <c r="E241" s="2" t="s">
        <v>34</v>
      </c>
    </row>
    <row r="242" spans="2:5">
      <c r="B242" s="2" t="s">
        <v>34</v>
      </c>
      <c r="C242" s="2" t="s">
        <v>33</v>
      </c>
      <c r="D242" s="2" t="s">
        <v>33</v>
      </c>
      <c r="E242" s="2" t="s">
        <v>34</v>
      </c>
    </row>
    <row r="243" spans="2:5">
      <c r="B243" s="2" t="s">
        <v>34</v>
      </c>
      <c r="C243" s="2" t="s">
        <v>34</v>
      </c>
      <c r="D243" s="2" t="s">
        <v>34</v>
      </c>
      <c r="E243" s="2" t="s">
        <v>34</v>
      </c>
    </row>
    <row r="244" spans="2:5">
      <c r="B244" s="2" t="s">
        <v>34</v>
      </c>
      <c r="C244" s="2" t="s">
        <v>34</v>
      </c>
      <c r="D244" s="2" t="s">
        <v>34</v>
      </c>
      <c r="E244" s="2" t="s">
        <v>34</v>
      </c>
    </row>
    <row r="245" spans="2:5">
      <c r="B245" s="2" t="s">
        <v>34</v>
      </c>
      <c r="C245" s="2" t="s">
        <v>34</v>
      </c>
      <c r="D245" s="2" t="s">
        <v>34</v>
      </c>
      <c r="E245" s="2" t="s">
        <v>33</v>
      </c>
    </row>
    <row r="246" spans="2:5">
      <c r="B246" s="2" t="s">
        <v>34</v>
      </c>
      <c r="C246" s="2" t="s">
        <v>34</v>
      </c>
      <c r="D246" s="2" t="s">
        <v>34</v>
      </c>
      <c r="E246" s="2" t="s">
        <v>34</v>
      </c>
    </row>
    <row r="247" spans="2:5">
      <c r="B247" s="2" t="s">
        <v>34</v>
      </c>
      <c r="C247" s="2" t="s">
        <v>34</v>
      </c>
      <c r="D247" s="2" t="s">
        <v>34</v>
      </c>
      <c r="E247" s="2" t="s">
        <v>34</v>
      </c>
    </row>
    <row r="248" spans="2:5">
      <c r="B248" s="2" t="s">
        <v>33</v>
      </c>
      <c r="C248" s="2" t="s">
        <v>34</v>
      </c>
      <c r="D248" s="2" t="s">
        <v>33</v>
      </c>
      <c r="E248" s="2" t="s">
        <v>34</v>
      </c>
    </row>
    <row r="249" spans="2:5">
      <c r="B249" s="2" t="s">
        <v>34</v>
      </c>
      <c r="C249" s="2" t="s">
        <v>34</v>
      </c>
      <c r="D249" s="2" t="s">
        <v>34</v>
      </c>
      <c r="E249" s="2" t="s">
        <v>33</v>
      </c>
    </row>
    <row r="250" spans="2:5">
      <c r="B250" s="2" t="s">
        <v>34</v>
      </c>
      <c r="C250" s="2" t="s">
        <v>34</v>
      </c>
      <c r="D250" s="2" t="s">
        <v>34</v>
      </c>
      <c r="E250" s="2" t="s">
        <v>34</v>
      </c>
    </row>
    <row r="251" spans="2:5">
      <c r="B251" s="2" t="s">
        <v>34</v>
      </c>
      <c r="C251" s="2" t="s">
        <v>34</v>
      </c>
      <c r="D251" s="2" t="s">
        <v>33</v>
      </c>
      <c r="E251" s="2" t="s">
        <v>33</v>
      </c>
    </row>
    <row r="252" spans="2:5">
      <c r="B252" s="2" t="s">
        <v>34</v>
      </c>
      <c r="C252" s="2" t="s">
        <v>34</v>
      </c>
      <c r="D252" s="2" t="s">
        <v>34</v>
      </c>
      <c r="E252" s="2" t="s">
        <v>34</v>
      </c>
    </row>
    <row r="253" spans="2:5">
      <c r="B253" s="2" t="s">
        <v>34</v>
      </c>
      <c r="C253" s="2" t="s">
        <v>34</v>
      </c>
      <c r="D253" s="2" t="s">
        <v>34</v>
      </c>
      <c r="E253" s="2" t="s">
        <v>34</v>
      </c>
    </row>
    <row r="254" spans="2:5">
      <c r="B254" s="2" t="s">
        <v>34</v>
      </c>
      <c r="C254" s="2" t="s">
        <v>34</v>
      </c>
      <c r="D254" s="2" t="s">
        <v>34</v>
      </c>
      <c r="E254" s="2" t="s">
        <v>34</v>
      </c>
    </row>
    <row r="255" spans="2:5">
      <c r="B255" s="2" t="s">
        <v>34</v>
      </c>
      <c r="C255" s="2" t="s">
        <v>34</v>
      </c>
      <c r="D255" s="2" t="s">
        <v>34</v>
      </c>
      <c r="E255" s="2" t="s">
        <v>34</v>
      </c>
    </row>
    <row r="256" spans="2:5">
      <c r="B256" s="2" t="s">
        <v>34</v>
      </c>
      <c r="C256" s="2" t="s">
        <v>34</v>
      </c>
      <c r="D256" s="2" t="s">
        <v>34</v>
      </c>
      <c r="E256" s="2" t="s">
        <v>34</v>
      </c>
    </row>
    <row r="257" spans="2:5">
      <c r="B257" s="2" t="s">
        <v>34</v>
      </c>
      <c r="C257" s="2" t="s">
        <v>34</v>
      </c>
      <c r="D257" s="2" t="s">
        <v>34</v>
      </c>
      <c r="E257" s="2" t="s">
        <v>34</v>
      </c>
    </row>
    <row r="258" spans="2:5">
      <c r="B258" s="2" t="s">
        <v>34</v>
      </c>
      <c r="C258" s="2" t="s">
        <v>34</v>
      </c>
      <c r="D258" s="2" t="s">
        <v>34</v>
      </c>
      <c r="E258" s="2" t="s">
        <v>34</v>
      </c>
    </row>
    <row r="259" spans="2:5">
      <c r="B259" s="2" t="s">
        <v>34</v>
      </c>
      <c r="C259" s="2" t="s">
        <v>34</v>
      </c>
      <c r="D259" s="2" t="s">
        <v>34</v>
      </c>
      <c r="E259" s="2" t="s">
        <v>34</v>
      </c>
    </row>
    <row r="260" spans="2:5">
      <c r="B260" s="2" t="s">
        <v>34</v>
      </c>
      <c r="C260" s="2" t="s">
        <v>34</v>
      </c>
      <c r="D260" s="2" t="s">
        <v>33</v>
      </c>
      <c r="E260" s="2" t="s">
        <v>34</v>
      </c>
    </row>
    <row r="261" spans="2:5">
      <c r="B261" s="2" t="s">
        <v>34</v>
      </c>
      <c r="C261" s="2" t="s">
        <v>33</v>
      </c>
      <c r="D261" s="2" t="s">
        <v>34</v>
      </c>
      <c r="E261" s="2" t="s">
        <v>34</v>
      </c>
    </row>
    <row r="262" spans="2:5">
      <c r="B262" s="2" t="s">
        <v>34</v>
      </c>
      <c r="C262" s="2" t="s">
        <v>34</v>
      </c>
      <c r="D262" s="2" t="s">
        <v>34</v>
      </c>
      <c r="E262" s="2" t="s">
        <v>34</v>
      </c>
    </row>
    <row r="263" spans="2:5">
      <c r="B263" s="2" t="s">
        <v>34</v>
      </c>
      <c r="C263" s="2" t="s">
        <v>33</v>
      </c>
      <c r="D263" s="2" t="s">
        <v>34</v>
      </c>
      <c r="E263" s="2" t="s">
        <v>33</v>
      </c>
    </row>
    <row r="264" spans="2:5">
      <c r="B264" s="2" t="s">
        <v>34</v>
      </c>
      <c r="C264" s="2" t="s">
        <v>34</v>
      </c>
      <c r="D264" s="2" t="s">
        <v>34</v>
      </c>
      <c r="E264" s="2" t="s">
        <v>34</v>
      </c>
    </row>
    <row r="265" spans="2:5">
      <c r="B265" s="2" t="s">
        <v>34</v>
      </c>
      <c r="C265" s="2" t="s">
        <v>34</v>
      </c>
      <c r="D265" s="2" t="s">
        <v>34</v>
      </c>
      <c r="E265" s="2" t="s">
        <v>34</v>
      </c>
    </row>
    <row r="266" spans="2:5">
      <c r="B266" s="2" t="s">
        <v>34</v>
      </c>
      <c r="C266" s="2" t="s">
        <v>34</v>
      </c>
      <c r="D266" s="2" t="s">
        <v>34</v>
      </c>
      <c r="E266" s="2" t="s">
        <v>34</v>
      </c>
    </row>
    <row r="267" spans="2:5">
      <c r="B267" s="2" t="s">
        <v>34</v>
      </c>
      <c r="C267" s="2" t="s">
        <v>34</v>
      </c>
      <c r="D267" s="2" t="s">
        <v>34</v>
      </c>
      <c r="E267" s="2" t="s">
        <v>34</v>
      </c>
    </row>
    <row r="268" spans="2:5">
      <c r="B268" s="2" t="s">
        <v>34</v>
      </c>
      <c r="C268" s="2" t="s">
        <v>34</v>
      </c>
      <c r="D268" s="2" t="s">
        <v>34</v>
      </c>
      <c r="E268" s="2" t="s">
        <v>34</v>
      </c>
    </row>
    <row r="269" spans="2:5">
      <c r="B269" s="2" t="s">
        <v>34</v>
      </c>
      <c r="C269" s="2" t="s">
        <v>33</v>
      </c>
      <c r="D269" s="2" t="s">
        <v>34</v>
      </c>
      <c r="E269" s="2" t="s">
        <v>34</v>
      </c>
    </row>
    <row r="270" spans="2:5">
      <c r="B270" s="2" t="s">
        <v>34</v>
      </c>
      <c r="C270" s="2" t="s">
        <v>34</v>
      </c>
      <c r="D270" s="2" t="s">
        <v>34</v>
      </c>
      <c r="E270" s="2" t="s">
        <v>34</v>
      </c>
    </row>
    <row r="271" spans="2:5">
      <c r="B271" s="2" t="s">
        <v>34</v>
      </c>
      <c r="C271" s="2" t="s">
        <v>33</v>
      </c>
      <c r="D271" s="2" t="s">
        <v>34</v>
      </c>
      <c r="E271" s="2" t="s">
        <v>34</v>
      </c>
    </row>
    <row r="272" spans="2:5">
      <c r="B272" s="2" t="s">
        <v>34</v>
      </c>
      <c r="D272" s="2" t="s">
        <v>34</v>
      </c>
      <c r="E272" s="2" t="s">
        <v>34</v>
      </c>
    </row>
    <row r="273" spans="2:5">
      <c r="B273" s="2" t="s">
        <v>34</v>
      </c>
      <c r="D273" s="2" t="s">
        <v>34</v>
      </c>
      <c r="E273" s="2" t="s">
        <v>34</v>
      </c>
    </row>
    <row r="274" spans="2:5">
      <c r="B274" s="2" t="s">
        <v>33</v>
      </c>
      <c r="D274" s="2" t="s">
        <v>34</v>
      </c>
      <c r="E274" s="2" t="s">
        <v>34</v>
      </c>
    </row>
    <row r="275" spans="2:5">
      <c r="B275" s="2" t="s">
        <v>34</v>
      </c>
      <c r="D275" s="2" t="s">
        <v>34</v>
      </c>
      <c r="E275" s="2" t="s">
        <v>34</v>
      </c>
    </row>
    <row r="276" spans="2:5">
      <c r="B276" s="2" t="s">
        <v>34</v>
      </c>
      <c r="D276" s="2" t="s">
        <v>34</v>
      </c>
      <c r="E276" s="2" t="s">
        <v>34</v>
      </c>
    </row>
    <row r="277" spans="2:5">
      <c r="B277" s="2" t="s">
        <v>34</v>
      </c>
      <c r="D277" s="2" t="s">
        <v>34</v>
      </c>
      <c r="E277" s="2" t="s">
        <v>34</v>
      </c>
    </row>
    <row r="278" spans="2:5">
      <c r="B278" s="2" t="s">
        <v>34</v>
      </c>
      <c r="D278" s="2" t="s">
        <v>34</v>
      </c>
      <c r="E278" s="2" t="s">
        <v>34</v>
      </c>
    </row>
    <row r="279" spans="2:5">
      <c r="B279" s="2" t="s">
        <v>34</v>
      </c>
      <c r="D279" s="2" t="s">
        <v>33</v>
      </c>
      <c r="E279" s="2" t="s">
        <v>34</v>
      </c>
    </row>
    <row r="280" spans="2:5">
      <c r="B280" s="2" t="s">
        <v>34</v>
      </c>
      <c r="D280" s="2" t="s">
        <v>34</v>
      </c>
      <c r="E280" s="2" t="s">
        <v>34</v>
      </c>
    </row>
    <row r="281" spans="2:5">
      <c r="B281" s="2" t="s">
        <v>34</v>
      </c>
      <c r="D281" s="2" t="s">
        <v>33</v>
      </c>
      <c r="E281" s="2" t="s">
        <v>34</v>
      </c>
    </row>
    <row r="282" spans="2:5">
      <c r="B282" s="2" t="s">
        <v>34</v>
      </c>
      <c r="D282" s="2" t="s">
        <v>34</v>
      </c>
      <c r="E282" s="2" t="s">
        <v>34</v>
      </c>
    </row>
    <row r="283" spans="2:5">
      <c r="B283" s="2" t="s">
        <v>34</v>
      </c>
      <c r="D283" s="2" t="s">
        <v>34</v>
      </c>
      <c r="E283" s="2" t="s">
        <v>34</v>
      </c>
    </row>
    <row r="284" spans="2:5">
      <c r="B284" s="2" t="s">
        <v>34</v>
      </c>
      <c r="D284" s="2" t="s">
        <v>34</v>
      </c>
      <c r="E284" s="2" t="s">
        <v>34</v>
      </c>
    </row>
    <row r="285" spans="2:5">
      <c r="B285" s="2" t="s">
        <v>34</v>
      </c>
      <c r="D285" s="2" t="s">
        <v>34</v>
      </c>
      <c r="E285" s="2" t="s">
        <v>34</v>
      </c>
    </row>
    <row r="286" spans="2:5">
      <c r="B286" s="2" t="s">
        <v>33</v>
      </c>
      <c r="D286" s="2" t="s">
        <v>34</v>
      </c>
      <c r="E286" s="2" t="s">
        <v>34</v>
      </c>
    </row>
    <row r="287" spans="2:5">
      <c r="B287" s="2" t="s">
        <v>34</v>
      </c>
      <c r="D287" s="2" t="s">
        <v>33</v>
      </c>
      <c r="E287" s="2" t="s">
        <v>34</v>
      </c>
    </row>
    <row r="288" spans="2:5">
      <c r="B288" s="2" t="s">
        <v>34</v>
      </c>
      <c r="D288" s="2" t="s">
        <v>34</v>
      </c>
      <c r="E288" s="2" t="s">
        <v>34</v>
      </c>
    </row>
    <row r="289" spans="2:5">
      <c r="B289" s="2" t="s">
        <v>34</v>
      </c>
      <c r="D289" s="2" t="s">
        <v>33</v>
      </c>
      <c r="E289" s="2" t="s">
        <v>33</v>
      </c>
    </row>
    <row r="290" spans="2:5">
      <c r="B290" s="2" t="s">
        <v>34</v>
      </c>
      <c r="D290" s="2" t="s">
        <v>34</v>
      </c>
      <c r="E290" s="2" t="s">
        <v>34</v>
      </c>
    </row>
    <row r="291" spans="2:5">
      <c r="B291" s="2" t="s">
        <v>34</v>
      </c>
      <c r="D291" s="2" t="s">
        <v>34</v>
      </c>
      <c r="E291" s="2" t="s">
        <v>34</v>
      </c>
    </row>
    <row r="292" spans="2:5">
      <c r="B292" s="2" t="s">
        <v>33</v>
      </c>
      <c r="D292" s="2" t="s">
        <v>34</v>
      </c>
      <c r="E292" s="2" t="s">
        <v>34</v>
      </c>
    </row>
    <row r="293" spans="2:5">
      <c r="B293" s="2" t="s">
        <v>34</v>
      </c>
      <c r="D293" s="2" t="s">
        <v>34</v>
      </c>
      <c r="E293" s="2" t="s">
        <v>34</v>
      </c>
    </row>
    <row r="294" spans="2:5">
      <c r="B294" s="2" t="s">
        <v>34</v>
      </c>
      <c r="D294" s="2" t="s">
        <v>34</v>
      </c>
      <c r="E294" s="2" t="s">
        <v>34</v>
      </c>
    </row>
    <row r="295" spans="2:5">
      <c r="B295" s="2" t="s">
        <v>34</v>
      </c>
      <c r="D295" s="2" t="s">
        <v>34</v>
      </c>
      <c r="E295" s="2" t="s">
        <v>34</v>
      </c>
    </row>
    <row r="296" spans="2:5">
      <c r="B296" s="2" t="s">
        <v>34</v>
      </c>
      <c r="D296" s="2" t="s">
        <v>34</v>
      </c>
      <c r="E296" s="2" t="s">
        <v>34</v>
      </c>
    </row>
    <row r="297" spans="2:5">
      <c r="B297" s="2" t="s">
        <v>34</v>
      </c>
      <c r="D297" s="2" t="s">
        <v>34</v>
      </c>
      <c r="E297" s="2" t="s">
        <v>34</v>
      </c>
    </row>
    <row r="298" spans="2:5">
      <c r="B298" s="2" t="s">
        <v>34</v>
      </c>
      <c r="D298" s="2" t="s">
        <v>34</v>
      </c>
      <c r="E298" s="2" t="s">
        <v>34</v>
      </c>
    </row>
    <row r="299" spans="2:5">
      <c r="B299" s="2" t="s">
        <v>34</v>
      </c>
      <c r="D299" s="2" t="s">
        <v>34</v>
      </c>
      <c r="E299" s="2" t="s">
        <v>34</v>
      </c>
    </row>
    <row r="300" spans="2:5">
      <c r="B300" s="2" t="s">
        <v>34</v>
      </c>
      <c r="D300" s="2" t="s">
        <v>34</v>
      </c>
      <c r="E300" s="2" t="s">
        <v>34</v>
      </c>
    </row>
    <row r="301" spans="2:5">
      <c r="B301" s="2" t="s">
        <v>34</v>
      </c>
      <c r="D301" s="2" t="s">
        <v>34</v>
      </c>
      <c r="E301" s="2" t="s">
        <v>33</v>
      </c>
    </row>
    <row r="302" spans="2:5">
      <c r="B302" s="2" t="s">
        <v>34</v>
      </c>
      <c r="D302" s="2" t="s">
        <v>34</v>
      </c>
      <c r="E302" s="2" t="s">
        <v>34</v>
      </c>
    </row>
    <row r="303" spans="2:5">
      <c r="B303" s="2" t="s">
        <v>34</v>
      </c>
      <c r="D303" s="2" t="s">
        <v>34</v>
      </c>
      <c r="E303" s="2" t="s">
        <v>34</v>
      </c>
    </row>
    <row r="304" spans="2:5">
      <c r="B304" s="2" t="s">
        <v>34</v>
      </c>
      <c r="D304" s="2" t="s">
        <v>34</v>
      </c>
      <c r="E304" s="2" t="s">
        <v>34</v>
      </c>
    </row>
    <row r="305" spans="2:5">
      <c r="B305" s="2" t="s">
        <v>34</v>
      </c>
      <c r="D305" s="2" t="s">
        <v>34</v>
      </c>
      <c r="E305" s="2" t="s">
        <v>34</v>
      </c>
    </row>
    <row r="306" spans="2:5">
      <c r="B306" s="2" t="s">
        <v>34</v>
      </c>
      <c r="D306" s="2" t="s">
        <v>34</v>
      </c>
      <c r="E306" s="2" t="s">
        <v>34</v>
      </c>
    </row>
    <row r="307" spans="2:5">
      <c r="B307" s="2" t="s">
        <v>34</v>
      </c>
      <c r="D307" s="2" t="s">
        <v>34</v>
      </c>
      <c r="E307" s="2" t="s">
        <v>33</v>
      </c>
    </row>
    <row r="308" spans="2:5">
      <c r="B308" s="2" t="s">
        <v>34</v>
      </c>
      <c r="D308" s="2" t="s">
        <v>34</v>
      </c>
      <c r="E308" s="2" t="s">
        <v>34</v>
      </c>
    </row>
    <row r="309" spans="2:5">
      <c r="B309" s="2" t="s">
        <v>34</v>
      </c>
      <c r="D309" s="2" t="s">
        <v>34</v>
      </c>
      <c r="E309" s="2" t="s">
        <v>34</v>
      </c>
    </row>
    <row r="310" spans="2:5">
      <c r="B310" s="2" t="s">
        <v>34</v>
      </c>
      <c r="D310" s="2" t="s">
        <v>34</v>
      </c>
      <c r="E310" s="2" t="s">
        <v>34</v>
      </c>
    </row>
    <row r="311" spans="2:5">
      <c r="B311" s="2" t="s">
        <v>34</v>
      </c>
      <c r="D311" s="2" t="s">
        <v>34</v>
      </c>
      <c r="E311" s="2" t="s">
        <v>34</v>
      </c>
    </row>
    <row r="312" spans="2:5">
      <c r="B312" s="2" t="s">
        <v>34</v>
      </c>
      <c r="D312" s="2" t="s">
        <v>34</v>
      </c>
      <c r="E312" s="2" t="s">
        <v>34</v>
      </c>
    </row>
    <row r="313" spans="2:5">
      <c r="B313" s="2" t="s">
        <v>34</v>
      </c>
      <c r="D313" s="2" t="s">
        <v>34</v>
      </c>
      <c r="E313" s="2" t="s">
        <v>34</v>
      </c>
    </row>
    <row r="314" spans="2:5">
      <c r="B314" s="2" t="s">
        <v>34</v>
      </c>
      <c r="D314" s="2" t="s">
        <v>34</v>
      </c>
      <c r="E314" s="2" t="s">
        <v>34</v>
      </c>
    </row>
    <row r="315" spans="2:5">
      <c r="B315" s="2" t="s">
        <v>34</v>
      </c>
      <c r="D315" s="2" t="s">
        <v>34</v>
      </c>
      <c r="E315" s="2" t="s">
        <v>34</v>
      </c>
    </row>
    <row r="316" spans="2:5">
      <c r="B316" s="2" t="s">
        <v>34</v>
      </c>
      <c r="D316" s="2" t="s">
        <v>34</v>
      </c>
      <c r="E316" s="2" t="s">
        <v>34</v>
      </c>
    </row>
    <row r="317" spans="2:5">
      <c r="B317" s="2" t="s">
        <v>34</v>
      </c>
      <c r="D317" s="2" t="s">
        <v>34</v>
      </c>
      <c r="E317" s="2" t="s">
        <v>34</v>
      </c>
    </row>
    <row r="318" spans="2:5">
      <c r="B318" s="2" t="s">
        <v>34</v>
      </c>
      <c r="D318" s="2" t="s">
        <v>34</v>
      </c>
      <c r="E318" s="2" t="s">
        <v>34</v>
      </c>
    </row>
    <row r="319" spans="2:5">
      <c r="B319" s="2" t="s">
        <v>34</v>
      </c>
      <c r="D319" s="2" t="s">
        <v>34</v>
      </c>
      <c r="E319" s="2" t="s">
        <v>34</v>
      </c>
    </row>
    <row r="320" spans="2:5">
      <c r="B320" s="2" t="s">
        <v>34</v>
      </c>
      <c r="D320" s="2" t="s">
        <v>33</v>
      </c>
      <c r="E320" s="2" t="s">
        <v>34</v>
      </c>
    </row>
    <row r="321" spans="2:5">
      <c r="B321" s="2" t="s">
        <v>34</v>
      </c>
      <c r="D321" s="20" t="s">
        <v>34</v>
      </c>
      <c r="E321" s="2" t="s">
        <v>34</v>
      </c>
    </row>
    <row r="322" spans="2:5">
      <c r="B322" s="2" t="s">
        <v>34</v>
      </c>
      <c r="E322" s="2" t="s">
        <v>34</v>
      </c>
    </row>
    <row r="323" spans="2:5">
      <c r="B323" s="2" t="s">
        <v>34</v>
      </c>
      <c r="E323" s="2" t="s">
        <v>34</v>
      </c>
    </row>
    <row r="324" spans="2:5">
      <c r="B324" s="2" t="s">
        <v>33</v>
      </c>
      <c r="E324" s="2" t="s">
        <v>34</v>
      </c>
    </row>
    <row r="325" spans="2:5">
      <c r="B325" s="2" t="s">
        <v>34</v>
      </c>
      <c r="E325" s="2" t="s">
        <v>34</v>
      </c>
    </row>
    <row r="326" spans="2:5">
      <c r="B326" s="2" t="s">
        <v>34</v>
      </c>
      <c r="E326" s="2" t="s">
        <v>34</v>
      </c>
    </row>
    <row r="327" spans="2:5">
      <c r="B327" s="2" t="s">
        <v>34</v>
      </c>
      <c r="E327" s="2" t="s">
        <v>34</v>
      </c>
    </row>
    <row r="328" spans="2:5">
      <c r="B328" s="2" t="s">
        <v>34</v>
      </c>
      <c r="E328" s="2" t="s">
        <v>34</v>
      </c>
    </row>
    <row r="329" spans="2:5">
      <c r="B329" s="2" t="s">
        <v>33</v>
      </c>
      <c r="E329" s="2" t="s">
        <v>34</v>
      </c>
    </row>
    <row r="330" spans="2:5">
      <c r="B330" s="2" t="s">
        <v>34</v>
      </c>
      <c r="E330" s="2" t="s">
        <v>34</v>
      </c>
    </row>
    <row r="331" spans="2:5">
      <c r="B331" s="2" t="s">
        <v>34</v>
      </c>
      <c r="E331" s="2" t="s">
        <v>34</v>
      </c>
    </row>
    <row r="332" spans="2:5">
      <c r="B332" s="2" t="s">
        <v>34</v>
      </c>
      <c r="E332" s="2" t="s">
        <v>34</v>
      </c>
    </row>
    <row r="333" spans="2:5">
      <c r="B333" s="2" t="s">
        <v>34</v>
      </c>
      <c r="E333" s="2" t="s">
        <v>34</v>
      </c>
    </row>
    <row r="334" spans="2:5">
      <c r="B334" s="2" t="s">
        <v>34</v>
      </c>
      <c r="E334" s="2" t="s">
        <v>34</v>
      </c>
    </row>
    <row r="335" spans="2:5">
      <c r="B335" s="2" t="s">
        <v>34</v>
      </c>
      <c r="E335" s="2" t="s">
        <v>34</v>
      </c>
    </row>
    <row r="336" spans="2:5">
      <c r="B336" s="2" t="s">
        <v>34</v>
      </c>
      <c r="E336" s="2" t="s">
        <v>34</v>
      </c>
    </row>
    <row r="337" spans="2:5">
      <c r="B337" s="2" t="s">
        <v>34</v>
      </c>
      <c r="E337" s="2" t="s">
        <v>34</v>
      </c>
    </row>
    <row r="338" spans="2:5">
      <c r="B338" s="2" t="s">
        <v>34</v>
      </c>
      <c r="E338" s="2" t="s">
        <v>34</v>
      </c>
    </row>
    <row r="339" spans="2:5">
      <c r="B339" s="2" t="s">
        <v>34</v>
      </c>
      <c r="E339" s="2" t="s">
        <v>33</v>
      </c>
    </row>
    <row r="340" spans="2:5">
      <c r="B340" s="2" t="s">
        <v>34</v>
      </c>
      <c r="E340" s="2" t="s">
        <v>34</v>
      </c>
    </row>
    <row r="341" spans="2:5">
      <c r="B341" s="2" t="s">
        <v>34</v>
      </c>
      <c r="E341" s="2" t="s">
        <v>34</v>
      </c>
    </row>
    <row r="342" spans="2:5">
      <c r="B342" s="2" t="s">
        <v>34</v>
      </c>
      <c r="E342" s="2" t="s">
        <v>34</v>
      </c>
    </row>
    <row r="343" spans="2:5">
      <c r="B343" s="2" t="s">
        <v>34</v>
      </c>
      <c r="E343" s="2" t="s">
        <v>34</v>
      </c>
    </row>
    <row r="344" spans="2:5">
      <c r="B344" s="2" t="s">
        <v>34</v>
      </c>
      <c r="E344" s="2" t="s">
        <v>33</v>
      </c>
    </row>
    <row r="345" spans="2:5">
      <c r="B345" s="2" t="s">
        <v>34</v>
      </c>
      <c r="E345" s="2" t="s">
        <v>34</v>
      </c>
    </row>
    <row r="346" spans="2:5">
      <c r="B346" s="2" t="s">
        <v>34</v>
      </c>
      <c r="E346" s="2" t="s">
        <v>34</v>
      </c>
    </row>
    <row r="347" spans="2:5">
      <c r="B347" s="2" t="s">
        <v>34</v>
      </c>
      <c r="E347" s="2" t="s">
        <v>34</v>
      </c>
    </row>
    <row r="348" spans="2:5">
      <c r="B348" s="2" t="s">
        <v>34</v>
      </c>
      <c r="E348" s="2" t="s">
        <v>34</v>
      </c>
    </row>
    <row r="349" spans="2:5">
      <c r="E349" s="2" t="s">
        <v>34</v>
      </c>
    </row>
    <row r="350" spans="2:5">
      <c r="E350" s="2" t="s">
        <v>34</v>
      </c>
    </row>
    <row r="351" spans="2:5">
      <c r="E351" s="2" t="s">
        <v>34</v>
      </c>
    </row>
    <row r="352" spans="2:5">
      <c r="E352" s="2" t="s">
        <v>34</v>
      </c>
    </row>
    <row r="353" spans="5:5">
      <c r="E353" s="2" t="s">
        <v>34</v>
      </c>
    </row>
    <row r="354" spans="5:5">
      <c r="E354" s="2" t="s">
        <v>34</v>
      </c>
    </row>
    <row r="355" spans="5:5">
      <c r="E355" s="2" t="s">
        <v>34</v>
      </c>
    </row>
    <row r="356" spans="5:5">
      <c r="E356" s="2" t="s">
        <v>34</v>
      </c>
    </row>
    <row r="357" spans="5:5">
      <c r="E357" s="2" t="s">
        <v>34</v>
      </c>
    </row>
    <row r="358" spans="5:5">
      <c r="E358" s="2" t="s">
        <v>34</v>
      </c>
    </row>
    <row r="359" spans="5:5">
      <c r="E359" s="2" t="s">
        <v>34</v>
      </c>
    </row>
    <row r="360" spans="5:5">
      <c r="E360" s="2" t="s">
        <v>34</v>
      </c>
    </row>
    <row r="361" spans="5:5">
      <c r="E361" s="2" t="s">
        <v>34</v>
      </c>
    </row>
    <row r="362" spans="5:5">
      <c r="E362" s="2" t="s">
        <v>34</v>
      </c>
    </row>
    <row r="363" spans="5:5">
      <c r="E363" s="2" t="s">
        <v>34</v>
      </c>
    </row>
    <row r="364" spans="5:5">
      <c r="E364" s="2" t="s">
        <v>34</v>
      </c>
    </row>
    <row r="365" spans="5:5">
      <c r="E365" s="2" t="s">
        <v>34</v>
      </c>
    </row>
    <row r="366" spans="5:5">
      <c r="E366" s="2" t="s">
        <v>34</v>
      </c>
    </row>
    <row r="367" spans="5:5">
      <c r="E367" s="2" t="s">
        <v>34</v>
      </c>
    </row>
    <row r="368" spans="5:5">
      <c r="E368" s="2" t="s">
        <v>34</v>
      </c>
    </row>
    <row r="369" spans="5:5">
      <c r="E369" s="2" t="s">
        <v>34</v>
      </c>
    </row>
    <row r="370" spans="5:5">
      <c r="E370" s="2" t="s">
        <v>34</v>
      </c>
    </row>
    <row r="371" spans="5:5">
      <c r="E371" s="2" t="s">
        <v>34</v>
      </c>
    </row>
    <row r="372" spans="5:5">
      <c r="E372" s="2" t="s">
        <v>34</v>
      </c>
    </row>
    <row r="373" spans="5:5">
      <c r="E373" s="2" t="s">
        <v>34</v>
      </c>
    </row>
    <row r="374" spans="5:5">
      <c r="E374" s="2" t="s">
        <v>34</v>
      </c>
    </row>
    <row r="375" spans="5:5">
      <c r="E375" s="2" t="s">
        <v>33</v>
      </c>
    </row>
    <row r="376" spans="5:5">
      <c r="E376" s="2" t="s">
        <v>34</v>
      </c>
    </row>
    <row r="377" spans="5:5">
      <c r="E377" s="2" t="s">
        <v>34</v>
      </c>
    </row>
    <row r="378" spans="5:5">
      <c r="E378" s="2" t="s">
        <v>34</v>
      </c>
    </row>
    <row r="379" spans="5:5">
      <c r="E379" s="2" t="s">
        <v>34</v>
      </c>
    </row>
    <row r="380" spans="5:5">
      <c r="E380" s="2" t="s">
        <v>34</v>
      </c>
    </row>
    <row r="381" spans="5:5">
      <c r="E381" s="2" t="s">
        <v>34</v>
      </c>
    </row>
    <row r="382" spans="5:5">
      <c r="E382" s="2" t="s">
        <v>34</v>
      </c>
    </row>
    <row r="383" spans="5:5">
      <c r="E383" s="2" t="s">
        <v>34</v>
      </c>
    </row>
    <row r="384" spans="5:5">
      <c r="E384" s="2" t="s">
        <v>34</v>
      </c>
    </row>
    <row r="385" spans="5:5">
      <c r="E385" s="2" t="s">
        <v>33</v>
      </c>
    </row>
    <row r="386" spans="5:5">
      <c r="E386" s="2" t="s">
        <v>34</v>
      </c>
    </row>
    <row r="387" spans="5:5">
      <c r="E387" s="2" t="s">
        <v>34</v>
      </c>
    </row>
  </sheetData>
  <mergeCells count="2">
    <mergeCell ref="L29:O36"/>
    <mergeCell ref="G29:J36"/>
  </mergeCells>
  <conditionalFormatting sqref="G18:G19">
    <cfRule type="expression" dxfId="27" priority="1">
      <formula>ISBLANK(#REF!)</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F7F55-4229-44BA-88F7-E70AD44C6810}">
  <sheetPr>
    <tabColor rgb="FF0000FF"/>
  </sheetPr>
  <dimension ref="A1:L22"/>
  <sheetViews>
    <sheetView zoomScale="115" zoomScaleNormal="115" workbookViewId="0"/>
  </sheetViews>
  <sheetFormatPr defaultColWidth="8.85546875" defaultRowHeight="15"/>
  <cols>
    <col min="1" max="1" width="4.42578125" customWidth="1"/>
    <col min="2" max="5" width="13" customWidth="1"/>
    <col min="6" max="6" width="1.85546875" customWidth="1"/>
    <col min="7" max="7" width="15" customWidth="1"/>
    <col min="8" max="8" width="50" customWidth="1"/>
    <col min="9" max="12" width="13" customWidth="1"/>
    <col min="13" max="13" width="1.85546875" customWidth="1"/>
    <col min="14" max="15" width="15" customWidth="1"/>
    <col min="20" max="20" width="4.42578125" customWidth="1"/>
  </cols>
  <sheetData>
    <row r="1" spans="1:12" ht="3.75" customHeight="1"/>
    <row r="2" spans="1:12">
      <c r="A2" s="3"/>
      <c r="B2" s="3" t="s">
        <v>257</v>
      </c>
    </row>
    <row r="3" spans="1:12">
      <c r="A3" s="3"/>
      <c r="B3" t="s">
        <v>259</v>
      </c>
    </row>
    <row r="4" spans="1:12">
      <c r="A4" s="3"/>
      <c r="B4" t="s">
        <v>267</v>
      </c>
    </row>
    <row r="5" spans="1:12">
      <c r="A5" s="3"/>
    </row>
    <row r="6" spans="1:12">
      <c r="A6" s="3"/>
      <c r="B6" t="s">
        <v>266</v>
      </c>
    </row>
    <row r="7" spans="1:12">
      <c r="A7" s="3"/>
    </row>
    <row r="8" spans="1:12" ht="30">
      <c r="B8" s="114" t="s">
        <v>260</v>
      </c>
      <c r="C8" s="115"/>
      <c r="D8" s="61">
        <v>0.6</v>
      </c>
      <c r="E8" s="61">
        <v>0.4</v>
      </c>
      <c r="I8" s="114" t="s">
        <v>260</v>
      </c>
      <c r="J8" s="115"/>
      <c r="K8" s="61">
        <v>0.6</v>
      </c>
      <c r="L8" s="61">
        <v>0.4</v>
      </c>
    </row>
    <row r="9" spans="1:12" ht="45">
      <c r="B9" s="98" t="s">
        <v>261</v>
      </c>
      <c r="C9" s="116"/>
      <c r="D9" s="99" t="s">
        <v>262</v>
      </c>
      <c r="E9" s="99" t="s">
        <v>263</v>
      </c>
      <c r="I9" s="98" t="s">
        <v>261</v>
      </c>
      <c r="J9" s="116"/>
      <c r="K9" s="99" t="s">
        <v>262</v>
      </c>
      <c r="L9" s="99" t="s">
        <v>263</v>
      </c>
    </row>
    <row r="10" spans="1:12">
      <c r="B10" s="100" t="s">
        <v>248</v>
      </c>
      <c r="C10" s="100">
        <v>0.5</v>
      </c>
      <c r="D10" s="117">
        <v>0</v>
      </c>
      <c r="E10" s="101">
        <v>-0.15</v>
      </c>
      <c r="I10" s="100" t="s">
        <v>248</v>
      </c>
      <c r="J10" s="100">
        <v>0.5</v>
      </c>
      <c r="K10" s="117">
        <v>0</v>
      </c>
      <c r="L10" s="101">
        <v>-0.15</v>
      </c>
    </row>
    <row r="11" spans="1:12">
      <c r="B11" s="100" t="s">
        <v>249</v>
      </c>
      <c r="C11" s="100">
        <v>0.4</v>
      </c>
      <c r="D11" s="101">
        <v>0.05</v>
      </c>
      <c r="E11" s="101">
        <v>0.05</v>
      </c>
      <c r="I11" s="100" t="s">
        <v>249</v>
      </c>
      <c r="J11" s="100">
        <v>0.4</v>
      </c>
      <c r="K11" s="101">
        <v>0.05</v>
      </c>
      <c r="L11" s="101">
        <v>0.05</v>
      </c>
    </row>
    <row r="12" spans="1:12">
      <c r="B12" s="100" t="s">
        <v>27</v>
      </c>
      <c r="C12" s="100">
        <v>0.1</v>
      </c>
      <c r="D12" s="101">
        <v>0.1</v>
      </c>
      <c r="E12" s="101">
        <v>0.2</v>
      </c>
      <c r="I12" s="100" t="s">
        <v>27</v>
      </c>
      <c r="J12" s="100">
        <v>0.1</v>
      </c>
      <c r="K12" s="101">
        <v>0.1</v>
      </c>
      <c r="L12" s="101">
        <v>0.2</v>
      </c>
    </row>
    <row r="14" spans="1:12">
      <c r="B14" s="118" t="s">
        <v>264</v>
      </c>
      <c r="C14" s="119"/>
      <c r="D14" s="15"/>
      <c r="E14" s="6" cm="1">
        <f t="array" ref="E14">SUM(C10:C12*D8:E8*D10:E12)</f>
        <v>4.0000000000000053E-3</v>
      </c>
      <c r="I14" s="118" t="s">
        <v>264</v>
      </c>
      <c r="J14" s="119"/>
      <c r="K14" s="15"/>
      <c r="L14" s="6" cm="1">
        <f t="array" ref="L14">SUM(J10:J12*K8:L8*K10:L12)</f>
        <v>4.0000000000000053E-3</v>
      </c>
    </row>
    <row r="15" spans="1:12">
      <c r="B15" s="118" t="s">
        <v>265</v>
      </c>
      <c r="C15" s="119"/>
      <c r="D15" s="15"/>
      <c r="E15" s="6" cm="1">
        <f t="array" ref="E15">SQRT(SUM((MMULT(D10:E12*D8:E8,{1;1})-E14)^2*C10:C12))</f>
        <v>6.8876701430890253E-2</v>
      </c>
      <c r="I15" s="118" t="s">
        <v>265</v>
      </c>
      <c r="J15" s="119"/>
      <c r="K15" s="15"/>
      <c r="L15" s="6"/>
    </row>
    <row r="16" spans="1:12">
      <c r="B16" s="118" t="s">
        <v>265</v>
      </c>
      <c r="C16" s="119"/>
      <c r="D16" s="15"/>
      <c r="E16" s="6" cm="1">
        <f t="array" ref="E16">SQRT(SUM((MMULT(D10:E12*D8:E8,TRANSPOSE(COLUMN(D8:E8)^0))-E14)^2*C10:C12))</f>
        <v>6.8876701430890253E-2</v>
      </c>
    </row>
    <row r="17" spans="2:9">
      <c r="B17" s="118" t="s">
        <v>265</v>
      </c>
      <c r="C17" s="119"/>
      <c r="D17" s="15"/>
      <c r="E17" s="6" cm="1">
        <f t="array" ref="E17">SQRT(SUM((MMULT(D10:E12*D8:E8,_xlfn.SEQUENCE(COLUMNS(D8:E8),1,1,0))-E14)^2*C10:C12))</f>
        <v>6.8876701430890253E-2</v>
      </c>
    </row>
    <row r="19" spans="2:9" ht="17.25">
      <c r="B19" s="120" t="str">
        <f ca="1">_xlfn.IFNA("Formula in cell "&amp;ADDRESS(ROW(E14),COLUMN(E14),4)&amp;": "&amp;_xlfn.FORMULATEXT(E14),"")</f>
        <v>Formula in cell E14: =SUM(C10:C12*D8:E8*D10:E12)</v>
      </c>
      <c r="I19" s="120" t="str">
        <f ca="1">_xlfn.IFNA("Formula in cell "&amp;ADDRESS(ROW(L14),COLUMN(L14),4)&amp;": "&amp;_xlfn.FORMULATEXT(L14),"")</f>
        <v>Formula in cell L14: =SUM(J10:J12*K8:L8*K10:L12)</v>
      </c>
    </row>
    <row r="20" spans="2:9" ht="17.25">
      <c r="B20" s="120" t="str">
        <f ca="1">_xlfn.IFNA("Formula in cell "&amp;ADDRESS(ROW(E15),COLUMN(E15),4)&amp;": "&amp;_xlfn.FORMULATEXT(E15),"")</f>
        <v>Formula in cell E15: =SQRT(SUM((MMULT(D10:E12*D8:E8,{1;1})-E14)^2*C10:C12))</v>
      </c>
      <c r="I20" s="120" t="str">
        <f ca="1">_xlfn.IFNA("Formula in cell "&amp;ADDRESS(ROW(L15),COLUMN(L15),4)&amp;": "&amp;_xlfn.FORMULATEXT(L15),"")</f>
        <v/>
      </c>
    </row>
    <row r="21" spans="2:9" ht="17.25">
      <c r="B21" s="120" t="str">
        <f ca="1">_xlfn.IFNA("Formula in cell "&amp;ADDRESS(ROW(E16),COLUMN(E16),4)&amp;": "&amp;_xlfn.FORMULATEXT(E16),"")</f>
        <v>Formula in cell E16: =SQRT(SUM((MMULT(D10:E12*D8:E8,TRANSPOSE(COLUMN(D8:E8)^0))-E14)^2*C10:C12))</v>
      </c>
      <c r="I21" s="120"/>
    </row>
    <row r="22" spans="2:9" ht="17.25">
      <c r="B22" s="120" t="str">
        <f ca="1">_xlfn.IFNA("Formula in cell "&amp;ADDRESS(ROW(E17),COLUMN(E17),4)&amp;": "&amp;_xlfn.FORMULATEXT(E17),"")</f>
        <v>Formula in cell E17: =SQRT(SUM((MMULT(D10:E12*D8:E8,SEQUENCE(COLUMNS(D8:E8),1,1,0))-E14)^2*C10:C12))</v>
      </c>
      <c r="I22" s="120"/>
    </row>
  </sheetData>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12511-3090-4706-83DB-F90AD3BE06FB}">
  <sheetPr>
    <tabColor rgb="FFFF0000"/>
  </sheetPr>
  <dimension ref="A1:L21"/>
  <sheetViews>
    <sheetView zoomScale="115" zoomScaleNormal="115" workbookViewId="0"/>
  </sheetViews>
  <sheetFormatPr defaultColWidth="8.85546875" defaultRowHeight="15"/>
  <cols>
    <col min="1" max="1" width="4.42578125" customWidth="1"/>
    <col min="2" max="5" width="13" customWidth="1"/>
    <col min="6" max="6" width="1.85546875" customWidth="1"/>
    <col min="7" max="7" width="15" customWidth="1"/>
    <col min="8" max="8" width="50" customWidth="1"/>
    <col min="9" max="12" width="13" customWidth="1"/>
    <col min="13" max="13" width="1.85546875" customWidth="1"/>
    <col min="14" max="15" width="15" customWidth="1"/>
    <col min="20" max="20" width="4.42578125" customWidth="1"/>
  </cols>
  <sheetData>
    <row r="1" spans="1:12" ht="3.75" customHeight="1"/>
    <row r="2" spans="1:12">
      <c r="A2" s="3"/>
      <c r="B2" s="3" t="s">
        <v>257</v>
      </c>
    </row>
    <row r="3" spans="1:12">
      <c r="A3" s="3"/>
      <c r="B3" t="s">
        <v>258</v>
      </c>
    </row>
    <row r="4" spans="1:12">
      <c r="A4" s="3"/>
      <c r="B4" t="s">
        <v>259</v>
      </c>
    </row>
    <row r="5" spans="1:12" ht="3.75" customHeight="1">
      <c r="A5" s="3"/>
    </row>
    <row r="6" spans="1:12">
      <c r="A6" s="3"/>
    </row>
    <row r="7" spans="1:12" ht="30">
      <c r="B7" s="114" t="s">
        <v>260</v>
      </c>
      <c r="C7" s="115"/>
      <c r="D7" s="61">
        <v>0.6</v>
      </c>
      <c r="E7" s="61">
        <v>0.4</v>
      </c>
      <c r="I7" s="114" t="s">
        <v>260</v>
      </c>
      <c r="J7" s="115"/>
      <c r="K7" s="61">
        <v>0.6</v>
      </c>
      <c r="L7" s="61">
        <v>0.4</v>
      </c>
    </row>
    <row r="8" spans="1:12" ht="45">
      <c r="B8" s="98" t="s">
        <v>261</v>
      </c>
      <c r="C8" s="116"/>
      <c r="D8" s="99" t="s">
        <v>262</v>
      </c>
      <c r="E8" s="99" t="s">
        <v>263</v>
      </c>
      <c r="I8" s="98" t="s">
        <v>261</v>
      </c>
      <c r="J8" s="116"/>
      <c r="K8" s="99" t="s">
        <v>262</v>
      </c>
      <c r="L8" s="99" t="s">
        <v>263</v>
      </c>
    </row>
    <row r="9" spans="1:12">
      <c r="B9" s="100" t="s">
        <v>248</v>
      </c>
      <c r="C9" s="100">
        <v>0.5</v>
      </c>
      <c r="D9" s="117">
        <v>0</v>
      </c>
      <c r="E9" s="101">
        <v>-0.15</v>
      </c>
      <c r="I9" s="100" t="s">
        <v>248</v>
      </c>
      <c r="J9" s="100">
        <v>0.5</v>
      </c>
      <c r="K9" s="117">
        <v>0</v>
      </c>
      <c r="L9" s="101">
        <v>-0.15</v>
      </c>
    </row>
    <row r="10" spans="1:12">
      <c r="B10" s="100" t="s">
        <v>249</v>
      </c>
      <c r="C10" s="100">
        <v>0.4</v>
      </c>
      <c r="D10" s="101">
        <v>0.05</v>
      </c>
      <c r="E10" s="101">
        <v>0.05</v>
      </c>
      <c r="I10" s="100" t="s">
        <v>249</v>
      </c>
      <c r="J10" s="100">
        <v>0.4</v>
      </c>
      <c r="K10" s="101">
        <v>0.05</v>
      </c>
      <c r="L10" s="101">
        <v>0.05</v>
      </c>
    </row>
    <row r="11" spans="1:12">
      <c r="B11" s="100" t="s">
        <v>27</v>
      </c>
      <c r="C11" s="100">
        <v>0.1</v>
      </c>
      <c r="D11" s="101">
        <v>0.1</v>
      </c>
      <c r="E11" s="101">
        <v>0.2</v>
      </c>
      <c r="I11" s="100" t="s">
        <v>27</v>
      </c>
      <c r="J11" s="100">
        <v>0.1</v>
      </c>
      <c r="K11" s="101">
        <v>0.1</v>
      </c>
      <c r="L11" s="101">
        <v>0.2</v>
      </c>
    </row>
    <row r="13" spans="1:12">
      <c r="B13" s="118" t="s">
        <v>264</v>
      </c>
      <c r="C13" s="119"/>
      <c r="D13" s="15"/>
      <c r="E13" s="6" cm="1">
        <f t="array" ref="E13">SUM(C9:C11*D7:E7*D9:E11)</f>
        <v>4.0000000000000053E-3</v>
      </c>
      <c r="I13" s="118" t="s">
        <v>264</v>
      </c>
      <c r="J13" s="119"/>
      <c r="K13" s="15"/>
      <c r="L13" s="6" cm="1">
        <f t="array" ref="L13">SUM(J9:J11*K7:L7*K9:L11)</f>
        <v>4.0000000000000053E-3</v>
      </c>
    </row>
    <row r="14" spans="1:12">
      <c r="B14" s="118" t="s">
        <v>265</v>
      </c>
      <c r="C14" s="119"/>
      <c r="D14" s="15"/>
      <c r="E14" s="6" cm="1">
        <f t="array" ref="E14">SQRT(SUM((MMULT(D9:E11*D7:E7,{1;1})-E13)^2*C9:C11))</f>
        <v>6.8876701430890253E-2</v>
      </c>
      <c r="I14" s="118" t="s">
        <v>265</v>
      </c>
      <c r="J14" s="119"/>
      <c r="K14" s="15"/>
      <c r="L14" s="6" cm="1">
        <f t="array" ref="L14">SQRT(SUM((_xlfn.BYROW(K9:L11,_xlfn.LAMBDA(_xlpm.r,SUM(_xlpm.r*K7:L7*J9:J11)))-L13)^2*J9:J11))</f>
        <v>6.8876701430890253E-2</v>
      </c>
    </row>
    <row r="15" spans="1:12">
      <c r="B15" s="118" t="s">
        <v>265</v>
      </c>
      <c r="C15" s="119"/>
      <c r="D15" s="15"/>
      <c r="E15" s="6" cm="1">
        <f t="array" ref="E15">SQRT(SUM((MMULT(D9:E11*D7:E7,TRANSPOSE(COLUMN(D7:E7)^0))-E13)^2*C9:C11))</f>
        <v>6.8876701430890253E-2</v>
      </c>
    </row>
    <row r="16" spans="1:12">
      <c r="B16" s="118" t="s">
        <v>265</v>
      </c>
      <c r="C16" s="119"/>
      <c r="D16" s="15"/>
      <c r="E16" s="6" cm="1">
        <f t="array" ref="E16">SQRT(SUM((MMULT(D9:E11*D7:E7,_xlfn.SEQUENCE(COLUMNS(D7:E7),1,1,0))-E13)^2*C9:C11))</f>
        <v>6.8876701430890253E-2</v>
      </c>
    </row>
    <row r="18" spans="2:9" ht="17.25">
      <c r="B18" s="120" t="str">
        <f ca="1">_xlfn.IFNA("Formula in cell "&amp;ADDRESS(ROW(E13),COLUMN(E13),4)&amp;": "&amp;_xlfn.FORMULATEXT(E13),"")</f>
        <v>Formula in cell E13: =SUM(C9:C11*D7:E7*D9:E11)</v>
      </c>
      <c r="I18" s="120" t="str">
        <f ca="1">_xlfn.IFNA("Formula in cell "&amp;ADDRESS(ROW(L13),COLUMN(L13),4)&amp;": "&amp;_xlfn.FORMULATEXT(L13),"")</f>
        <v>Formula in cell L13: =SUM(J9:J11*K7:L7*K9:L11)</v>
      </c>
    </row>
    <row r="19" spans="2:9" ht="17.25">
      <c r="B19" s="120" t="str">
        <f ca="1">_xlfn.IFNA("Formula in cell "&amp;ADDRESS(ROW(E14),COLUMN(E14),4)&amp;": "&amp;_xlfn.FORMULATEXT(E14),"")</f>
        <v>Formula in cell E14: =SQRT(SUM((MMULT(D9:E11*D7:E7,{1;1})-E13)^2*C9:C11))</v>
      </c>
      <c r="I19" s="120" t="str">
        <f ca="1">_xlfn.IFNA("Formula in cell "&amp;ADDRESS(ROW(L14),COLUMN(L14),4)&amp;": "&amp;_xlfn.FORMULATEXT(L14),"")</f>
        <v>Formula in cell L14: =SQRT(SUM((BYROW(K9:L11,LAMBDA(r,SUM(r*K7:L7*J9:J11)))-L13)^2*J9:J11))</v>
      </c>
    </row>
    <row r="20" spans="2:9" ht="17.25">
      <c r="B20" s="120" t="str">
        <f ca="1">_xlfn.IFNA("Formula in cell "&amp;ADDRESS(ROW(E15),COLUMN(E15),4)&amp;": "&amp;_xlfn.FORMULATEXT(E15),"")</f>
        <v>Formula in cell E15: =SQRT(SUM((MMULT(D9:E11*D7:E7,TRANSPOSE(COLUMN(D7:E7)^0))-E13)^2*C9:C11))</v>
      </c>
      <c r="I20" s="120"/>
    </row>
    <row r="21" spans="2:9" ht="17.25">
      <c r="B21" s="120" t="str">
        <f ca="1">_xlfn.IFNA("Formula in cell "&amp;ADDRESS(ROW(E16),COLUMN(E16),4)&amp;": "&amp;_xlfn.FORMULATEXT(E16),"")</f>
        <v>Formula in cell E16: =SQRT(SUM((MMULT(D9:E11*D7:E7,SEQUENCE(COLUMNS(D7:E7),1,1,0))-E13)^2*C9:C11))</v>
      </c>
      <c r="I21" s="12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4F70B-9ACF-4986-AC11-ADCDCDF30A82}">
  <sheetPr>
    <tabColor rgb="FF0000FF"/>
  </sheetPr>
  <dimension ref="B1:C11"/>
  <sheetViews>
    <sheetView zoomScale="190" zoomScaleNormal="190" workbookViewId="0"/>
  </sheetViews>
  <sheetFormatPr defaultColWidth="8.85546875" defaultRowHeight="15"/>
  <cols>
    <col min="1" max="1" width="1.42578125" customWidth="1"/>
    <col min="2" max="2" width="49.28515625" bestFit="1" customWidth="1"/>
    <col min="4" max="4" width="28.7109375" customWidth="1"/>
  </cols>
  <sheetData>
    <row r="1" spans="2:3" ht="4.5" customHeight="1"/>
    <row r="2" spans="2:3">
      <c r="B2" s="3" t="s">
        <v>206</v>
      </c>
    </row>
    <row r="3" spans="2:3" ht="4.5" customHeight="1"/>
    <row r="4" spans="2:3">
      <c r="B4" s="4" t="s">
        <v>54</v>
      </c>
      <c r="C4" s="4" t="s">
        <v>55</v>
      </c>
    </row>
    <row r="5" spans="2:3">
      <c r="B5" s="2" t="s">
        <v>124</v>
      </c>
      <c r="C5" s="6"/>
    </row>
    <row r="6" spans="2:3">
      <c r="B6" s="2" t="s">
        <v>125</v>
      </c>
      <c r="C6" s="6"/>
    </row>
    <row r="7" spans="2:3">
      <c r="B7" s="2" t="s">
        <v>122</v>
      </c>
      <c r="C7" s="6"/>
    </row>
    <row r="8" spans="2:3">
      <c r="B8" s="2" t="s">
        <v>123</v>
      </c>
      <c r="C8" s="6"/>
    </row>
    <row r="11" spans="2:3" ht="15.75">
      <c r="B11" s="9"/>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51609-1A07-4706-824C-7EC797692EDF}">
  <sheetPr>
    <tabColor rgb="FFFF0000"/>
  </sheetPr>
  <dimension ref="B1:E28"/>
  <sheetViews>
    <sheetView zoomScale="145" zoomScaleNormal="145" workbookViewId="0"/>
  </sheetViews>
  <sheetFormatPr defaultColWidth="8.85546875" defaultRowHeight="15"/>
  <cols>
    <col min="1" max="1" width="1.42578125" customWidth="1"/>
    <col min="2" max="2" width="49.28515625" bestFit="1" customWidth="1"/>
    <col min="4" max="4" width="3.7109375" customWidth="1"/>
  </cols>
  <sheetData>
    <row r="1" spans="2:5" ht="4.5" customHeight="1"/>
    <row r="2" spans="2:5">
      <c r="B2" s="3" t="s">
        <v>126</v>
      </c>
    </row>
    <row r="4" spans="2:5">
      <c r="B4" s="4" t="s">
        <v>54</v>
      </c>
      <c r="C4" s="4" t="s">
        <v>55</v>
      </c>
      <c r="E4" t="s">
        <v>88</v>
      </c>
    </row>
    <row r="5" spans="2:5">
      <c r="B5" s="2" t="s">
        <v>122</v>
      </c>
      <c r="C5" s="6" cm="1">
        <f t="array" ref="C5:C8">LEFT(B5:B8,SEARCH(" ",B5:B8)-1)+0</f>
        <v>658</v>
      </c>
    </row>
    <row r="6" spans="2:5" ht="15.75">
      <c r="B6" s="2" t="s">
        <v>123</v>
      </c>
      <c r="C6" s="6">
        <v>345</v>
      </c>
      <c r="E6" s="9" t="str">
        <f ca="1">_xlfn.IFNA("Formula in cell "&amp;ADDRESS(ROW(C5),COLUMN(C5),4)&amp;": "&amp;_xlfn.FORMULATEXT(C5),"")</f>
        <v>Formula in cell C5: =LEFT(B5:B8,SEARCH(" ",B5:B8)-1)+0</v>
      </c>
    </row>
    <row r="7" spans="2:5">
      <c r="B7" s="2" t="s">
        <v>124</v>
      </c>
      <c r="C7" s="6">
        <v>23.5</v>
      </c>
    </row>
    <row r="8" spans="2:5">
      <c r="B8" s="2" t="s">
        <v>125</v>
      </c>
      <c r="C8" s="6">
        <v>399.95</v>
      </c>
    </row>
    <row r="10" spans="2:5">
      <c r="B10" s="4" t="s">
        <v>54</v>
      </c>
      <c r="C10" s="4" t="s">
        <v>55</v>
      </c>
      <c r="E10" t="s">
        <v>89</v>
      </c>
    </row>
    <row r="11" spans="2:5">
      <c r="B11" s="2" t="s">
        <v>122</v>
      </c>
      <c r="C11" s="6" cm="1">
        <f t="array" ref="C11:C14">_xlfn.LAMBDA(_xlpm.Cell,LEFT(_xlpm.Cell,SEARCH(" ",_xlpm.Cell)-1)+0)(B11:B14)</f>
        <v>658</v>
      </c>
    </row>
    <row r="12" spans="2:5" ht="15.75">
      <c r="B12" s="2" t="s">
        <v>123</v>
      </c>
      <c r="C12" s="6">
        <v>345</v>
      </c>
      <c r="E12" s="9" t="str">
        <f ca="1">_xlfn.IFNA("Formula in cell "&amp;ADDRESS(ROW(C11),COLUMN(C11),4)&amp;": "&amp;_xlfn.FORMULATEXT(C11),"")</f>
        <v>Formula in cell C11: =LAMBDA(Cell,LEFT(Cell,SEARCH(" ",Cell)-1)+0)(B11:B14)</v>
      </c>
    </row>
    <row r="13" spans="2:5">
      <c r="B13" s="2" t="s">
        <v>124</v>
      </c>
      <c r="C13" s="6">
        <v>23.5</v>
      </c>
    </row>
    <row r="14" spans="2:5">
      <c r="B14" s="2" t="s">
        <v>125</v>
      </c>
      <c r="C14" s="6">
        <v>399.95</v>
      </c>
    </row>
    <row r="22" spans="2:5">
      <c r="E22" t="s">
        <v>91</v>
      </c>
    </row>
    <row r="24" spans="2:5">
      <c r="B24" s="4" t="s">
        <v>54</v>
      </c>
      <c r="C24" s="4" t="s">
        <v>55</v>
      </c>
      <c r="E24" t="s">
        <v>90</v>
      </c>
    </row>
    <row r="25" spans="2:5">
      <c r="B25" s="2" t="s">
        <v>122</v>
      </c>
      <c r="C25" s="6" cm="1">
        <f t="array" ref="C25:C28">ExtractNumberFromDescriptionAnswer(B25:B28)</f>
        <v>658</v>
      </c>
    </row>
    <row r="26" spans="2:5" ht="15.75">
      <c r="B26" s="2" t="s">
        <v>123</v>
      </c>
      <c r="C26" s="6">
        <v>345</v>
      </c>
      <c r="E26" s="9" t="str">
        <f ca="1">_xlfn.IFNA("Formula in cell "&amp;ADDRESS(ROW(C25),COLUMN(C25),4)&amp;": "&amp;_xlfn.FORMULATEXT(C25),"")</f>
        <v>Formula in cell C25: =ExtractNumberFromDescriptionAnswer(B25:B28)</v>
      </c>
    </row>
    <row r="27" spans="2:5">
      <c r="B27" s="2" t="s">
        <v>124</v>
      </c>
      <c r="C27" s="6">
        <v>23.5</v>
      </c>
    </row>
    <row r="28" spans="2:5">
      <c r="B28" s="2" t="s">
        <v>125</v>
      </c>
      <c r="C28" s="6">
        <v>399.95</v>
      </c>
    </row>
  </sheetData>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E1220-6FD8-4567-A841-535F0C05704C}">
  <sheetPr>
    <tabColor rgb="FF0000FF"/>
  </sheetPr>
  <dimension ref="B1:F11"/>
  <sheetViews>
    <sheetView zoomScale="160" zoomScaleNormal="160" workbookViewId="0"/>
  </sheetViews>
  <sheetFormatPr defaultColWidth="8.85546875" defaultRowHeight="15"/>
  <cols>
    <col min="1" max="1" width="1.42578125" customWidth="1"/>
    <col min="2" max="2" width="12.85546875" customWidth="1"/>
    <col min="4" max="4" width="2.42578125" customWidth="1"/>
  </cols>
  <sheetData>
    <row r="1" spans="2:6" ht="4.5" customHeight="1"/>
    <row r="2" spans="2:6">
      <c r="B2" s="3" t="s">
        <v>127</v>
      </c>
    </row>
    <row r="3" spans="2:6" ht="4.5" customHeight="1"/>
    <row r="4" spans="2:6">
      <c r="B4" s="4" t="s">
        <v>0</v>
      </c>
      <c r="C4" s="4" t="s">
        <v>1</v>
      </c>
      <c r="E4" s="4" t="s">
        <v>0</v>
      </c>
      <c r="F4" s="4" t="s">
        <v>1</v>
      </c>
    </row>
    <row r="5" spans="2:6">
      <c r="B5" s="2" t="s">
        <v>2</v>
      </c>
      <c r="C5" s="51">
        <v>326.17</v>
      </c>
    </row>
    <row r="6" spans="2:6">
      <c r="B6" s="2" t="s">
        <v>3</v>
      </c>
      <c r="C6" s="51">
        <v>251.57</v>
      </c>
    </row>
    <row r="7" spans="2:6">
      <c r="B7" s="2" t="s">
        <v>2</v>
      </c>
      <c r="C7" s="51">
        <v>374.03</v>
      </c>
    </row>
    <row r="8" spans="2:6">
      <c r="B8" s="2" t="s">
        <v>4</v>
      </c>
      <c r="C8" s="51">
        <v>256.22000000000003</v>
      </c>
    </row>
    <row r="9" spans="2:6">
      <c r="B9" s="2" t="s">
        <v>4</v>
      </c>
      <c r="C9" s="51">
        <v>171.21</v>
      </c>
    </row>
    <row r="10" spans="2:6">
      <c r="B10" s="2" t="s">
        <v>3</v>
      </c>
      <c r="C10" s="51">
        <v>446.2</v>
      </c>
    </row>
    <row r="11" spans="2:6" ht="15.75">
      <c r="B11" s="50" t="s">
        <v>2</v>
      </c>
      <c r="C11" s="51">
        <v>236.06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C91AB-F50D-4492-B51F-15814C363046}">
  <sheetPr>
    <tabColor rgb="FFFF0000"/>
  </sheetPr>
  <dimension ref="B1:U43"/>
  <sheetViews>
    <sheetView zoomScale="115" zoomScaleNormal="115" workbookViewId="0"/>
  </sheetViews>
  <sheetFormatPr defaultColWidth="8.85546875" defaultRowHeight="15"/>
  <cols>
    <col min="1" max="1" width="1.42578125" customWidth="1"/>
    <col min="2" max="2" width="12.85546875" customWidth="1"/>
    <col min="4" max="4" width="4.140625" customWidth="1"/>
    <col min="18" max="18" width="4.28515625" customWidth="1"/>
  </cols>
  <sheetData>
    <row r="1" spans="2:19" ht="4.5" customHeight="1"/>
    <row r="2" spans="2:19">
      <c r="B2" s="3" t="s">
        <v>127</v>
      </c>
      <c r="L2" s="3" t="s">
        <v>130</v>
      </c>
      <c r="P2" s="3" t="s">
        <v>131</v>
      </c>
    </row>
    <row r="3" spans="2:19" ht="4.5" customHeight="1"/>
    <row r="4" spans="2:19">
      <c r="B4" s="4" t="s">
        <v>0</v>
      </c>
      <c r="C4" s="4" t="s">
        <v>1</v>
      </c>
      <c r="E4" s="4" t="s">
        <v>0</v>
      </c>
      <c r="F4" s="4" t="s">
        <v>1</v>
      </c>
      <c r="I4" s="4" t="str" cm="1">
        <f t="array" ref="I4:J8">_xlfn.LAMBDA(_xlpm.Product,_xlpm.Sales,
_xlfn.LET(_xlpm.p,_xlpm.Product,_xlpm.s,_xlpm.Sales,
_xlpm.ProductUniqueList,_xlfn.UNIQUE(_xlpm.p),
_xlpm.SalesTotals,SUMIFS(_xlpm.s,_xlpm.p,_xlpm.ProductUniqueList),
_xlpm.ReportHeader,{"Product","Sales"},
_xlpm.ReportMid,_xlfn._xlws.SORT(CHOOSE({1,2},_xlpm.ProductUniqueList,_xlpm.SalesTotals),2,-1),
_xlpm.ReportTotalRow,CHOOSE({1,2},"Total",SUM(_xlpm.s)),
_xlpm.TotalNumRows,COUNTA(_xlpm.ProductUniqueList)+2,
_xlpm.SeqRows,_xlfn.SEQUENCE(_xlpm.TotalNumRows),
_xlfn.SWITCH(_xlpm.SeqRows,1,_xlpm.ReportHeader,_xlpm.TotalNumRows,_xlpm.ReportTotalRow,INDEX(_xlpm.ReportMid,_xlpm.SeqRows-1,{1,2}))))(B5:B11,C5:C11)</f>
        <v>Product</v>
      </c>
      <c r="J4" s="4" t="str">
        <v>Sales</v>
      </c>
      <c r="P4" s="4" t="str" cm="1">
        <f t="array" ref="P4:Q8">ProductSalesReportAnswer(B5:B11,C5:C11)</f>
        <v>Product</v>
      </c>
      <c r="Q4" s="4" t="str">
        <v>Sales</v>
      </c>
    </row>
    <row r="5" spans="2:19">
      <c r="B5" s="2" t="s">
        <v>2</v>
      </c>
      <c r="C5" s="51">
        <v>326.17</v>
      </c>
      <c r="E5" t="str" cm="1">
        <f t="array" ref="E5:F7">_xlfn.LAMBDA(_xlpm.Product,_xlpm.Sales,_xlfn.LET(
_xlpm.p,_xlpm.Product,_xlpm.s,_xlpm.Sales,
_xlpm.ProductUniqueList,_xlfn.UNIQUE(_xlpm.p),
_xlpm.SalesTotals,SUMIFS(_xlpm.s,_xlpm.p,_xlpm.ProductUniqueList),
_xlpm.Report,CHOOSE({1,2},_xlpm.ProductUniqueList,_xlpm.SalesTotals),
_xlfn._xlws.SORT(_xlpm.Report,2,-1)))(B5:B11,C5:C11)</f>
        <v>Quad</v>
      </c>
      <c r="F5">
        <v>936.26</v>
      </c>
      <c r="H5" t="s">
        <v>128</v>
      </c>
      <c r="I5" t="str">
        <v>Quad</v>
      </c>
      <c r="J5">
        <v>936.26</v>
      </c>
      <c r="P5" t="str">
        <v>Quad</v>
      </c>
      <c r="Q5">
        <v>936.26</v>
      </c>
      <c r="S5" t="str">
        <f ca="1">_xlfn.IFNA("Formula in cell "&amp;ADDRESS(ROW(P4),COLUMN(P4),4)&amp;": "&amp;_xlfn.FORMULATEXT(P4),"")</f>
        <v>Formula in cell P4: =ProductSalesReportAnswer(B5:B11,C5:C11)</v>
      </c>
    </row>
    <row r="6" spans="2:19">
      <c r="B6" s="2" t="s">
        <v>3</v>
      </c>
      <c r="C6" s="51">
        <v>251.57</v>
      </c>
      <c r="E6" t="str">
        <v>Carlota</v>
      </c>
      <c r="F6">
        <v>697.77</v>
      </c>
      <c r="I6" t="str">
        <v>Carlota</v>
      </c>
      <c r="J6">
        <v>697.77</v>
      </c>
      <c r="P6" t="str">
        <v>Carlota</v>
      </c>
      <c r="Q6">
        <v>697.77</v>
      </c>
    </row>
    <row r="7" spans="2:19">
      <c r="B7" s="2" t="s">
        <v>2</v>
      </c>
      <c r="C7" s="51">
        <v>374.03</v>
      </c>
      <c r="E7" t="str">
        <v>Aspen</v>
      </c>
      <c r="F7">
        <v>427.43000000000006</v>
      </c>
      <c r="I7" t="str">
        <v>Aspen</v>
      </c>
      <c r="J7">
        <v>427.43000000000006</v>
      </c>
      <c r="P7" t="str">
        <v>Aspen</v>
      </c>
      <c r="Q7">
        <v>427.43000000000006</v>
      </c>
    </row>
    <row r="8" spans="2:19">
      <c r="B8" s="2" t="s">
        <v>4</v>
      </c>
      <c r="C8" s="51">
        <v>256.22000000000003</v>
      </c>
      <c r="I8" t="str">
        <v>Total</v>
      </c>
      <c r="J8">
        <v>2061.46</v>
      </c>
      <c r="P8" t="str">
        <v>Total</v>
      </c>
      <c r="Q8">
        <v>2061.46</v>
      </c>
    </row>
    <row r="9" spans="2:19">
      <c r="B9" s="2" t="s">
        <v>4</v>
      </c>
      <c r="C9" s="51">
        <v>171.21</v>
      </c>
    </row>
    <row r="10" spans="2:19">
      <c r="B10" s="2" t="s">
        <v>3</v>
      </c>
      <c r="C10" s="51">
        <v>446.2</v>
      </c>
      <c r="G10" s="3" t="s">
        <v>129</v>
      </c>
    </row>
    <row r="11" spans="2:19" ht="15.75">
      <c r="B11" s="50" t="s">
        <v>2</v>
      </c>
      <c r="C11" s="51">
        <v>236.06</v>
      </c>
    </row>
    <row r="12" spans="2:19" ht="16.5" thickBot="1">
      <c r="B12" s="75"/>
      <c r="C12" s="76"/>
      <c r="I12" s="3" t="s">
        <v>152</v>
      </c>
    </row>
    <row r="13" spans="2:19" ht="15.75" customHeight="1" thickBot="1">
      <c r="B13" s="3" t="s">
        <v>151</v>
      </c>
      <c r="I13" s="142" t="str">
        <f t="shared" ref="I13" ca="1" si="0">_xlfn.IFNA("Formula in cell "&amp;ADDRESS(ROW(I4),COLUMN(I4),4)&amp;": "&amp;_xlfn.FORMULATEXT(I4),"")</f>
        <v>Formula in cell I4: =LAMBDA(Product,Sales,
LET(p,Product,s,Sales,
ProductUniqueList,UNIQUE(p),
SalesTotals,SUMIFS(s,p,ProductUniqueList),
ReportHeader,{"Product","Sales"},
ReportMid,SORT(CHOOSE({1,2},ProductUniqueList,SalesTotals),2,-1),
ReportTotalRow,CHOOSE({1,2},"Total",SUM(s)),
TotalNumRows,COUNTA(ProductUniqueList)+2,
SeqRows,SEQUENCE(TotalNumRows),
SWITCH(SeqRows,1,ReportHeader,TotalNumRows,ReportTotalRow,INDEX(ReportMid,SeqRows-1,{1,2}))))(B5:B11,C5:C11)</v>
      </c>
      <c r="J13" s="143"/>
      <c r="K13" s="143"/>
      <c r="L13" s="143"/>
      <c r="M13" s="143"/>
      <c r="N13" s="143"/>
      <c r="O13" s="143"/>
      <c r="P13" s="143"/>
      <c r="Q13" s="143"/>
      <c r="R13" s="144"/>
    </row>
    <row r="14" spans="2:19" ht="15" customHeight="1">
      <c r="B14" s="142" t="str">
        <f ca="1">_xlfn.IFNA("Formula in cell "&amp;ADDRESS(ROW(E5),COLUMN(E5),4)&amp;": "&amp;_xlfn.FORMULATEXT(E5),"")</f>
        <v>Formula in cell E5: =LAMBDA(Product,Sales,LET(
p,Product,s,Sales,
ProductUniqueList,UNIQUE(p),
SalesTotals,SUMIFS(s,p,ProductUniqueList),
Report,CHOOSE({1,2},ProductUniqueList,SalesTotals),
SORT(Report,2,-1)))(B5:B11,C5:C11)</v>
      </c>
      <c r="C14" s="143"/>
      <c r="D14" s="143"/>
      <c r="E14" s="143"/>
      <c r="F14" s="143"/>
      <c r="G14" s="144"/>
      <c r="I14" s="145"/>
      <c r="J14" s="146"/>
      <c r="K14" s="146"/>
      <c r="L14" s="146"/>
      <c r="M14" s="146"/>
      <c r="N14" s="146"/>
      <c r="O14" s="146"/>
      <c r="P14" s="146"/>
      <c r="Q14" s="146"/>
      <c r="R14" s="147"/>
    </row>
    <row r="15" spans="2:19" ht="15" customHeight="1">
      <c r="B15" s="145"/>
      <c r="C15" s="146"/>
      <c r="D15" s="146"/>
      <c r="E15" s="146"/>
      <c r="F15" s="146"/>
      <c r="G15" s="147"/>
      <c r="I15" s="145"/>
      <c r="J15" s="146"/>
      <c r="K15" s="146"/>
      <c r="L15" s="146"/>
      <c r="M15" s="146"/>
      <c r="N15" s="146"/>
      <c r="O15" s="146"/>
      <c r="P15" s="146"/>
      <c r="Q15" s="146"/>
      <c r="R15" s="147"/>
    </row>
    <row r="16" spans="2:19" ht="15" customHeight="1">
      <c r="B16" s="145"/>
      <c r="C16" s="146"/>
      <c r="D16" s="146"/>
      <c r="E16" s="146"/>
      <c r="F16" s="146"/>
      <c r="G16" s="147"/>
      <c r="I16" s="145"/>
      <c r="J16" s="146"/>
      <c r="K16" s="146"/>
      <c r="L16" s="146"/>
      <c r="M16" s="146"/>
      <c r="N16" s="146"/>
      <c r="O16" s="146"/>
      <c r="P16" s="146"/>
      <c r="Q16" s="146"/>
      <c r="R16" s="147"/>
    </row>
    <row r="17" spans="2:21" ht="15" customHeight="1">
      <c r="B17" s="145"/>
      <c r="C17" s="146"/>
      <c r="D17" s="146"/>
      <c r="E17" s="146"/>
      <c r="F17" s="146"/>
      <c r="G17" s="147"/>
      <c r="I17" s="145"/>
      <c r="J17" s="146"/>
      <c r="K17" s="146"/>
      <c r="L17" s="146"/>
      <c r="M17" s="146"/>
      <c r="N17" s="146"/>
      <c r="O17" s="146"/>
      <c r="P17" s="146"/>
      <c r="Q17" s="146"/>
      <c r="R17" s="147"/>
    </row>
    <row r="18" spans="2:21" ht="15" customHeight="1">
      <c r="B18" s="145"/>
      <c r="C18" s="146"/>
      <c r="D18" s="146"/>
      <c r="E18" s="146"/>
      <c r="F18" s="146"/>
      <c r="G18" s="147"/>
      <c r="I18" s="145"/>
      <c r="J18" s="146"/>
      <c r="K18" s="146"/>
      <c r="L18" s="146"/>
      <c r="M18" s="146"/>
      <c r="N18" s="146"/>
      <c r="O18" s="146"/>
      <c r="P18" s="146"/>
      <c r="Q18" s="146"/>
      <c r="R18" s="147"/>
    </row>
    <row r="19" spans="2:21" ht="15" customHeight="1">
      <c r="B19" s="145"/>
      <c r="C19" s="146"/>
      <c r="D19" s="146"/>
      <c r="E19" s="146"/>
      <c r="F19" s="146"/>
      <c r="G19" s="147"/>
      <c r="I19" s="145"/>
      <c r="J19" s="146"/>
      <c r="K19" s="146"/>
      <c r="L19" s="146"/>
      <c r="M19" s="146"/>
      <c r="N19" s="146"/>
      <c r="O19" s="146"/>
      <c r="P19" s="146"/>
      <c r="Q19" s="146"/>
      <c r="R19" s="147"/>
    </row>
    <row r="20" spans="2:21" ht="15" customHeight="1">
      <c r="B20" s="145"/>
      <c r="C20" s="146"/>
      <c r="D20" s="146"/>
      <c r="E20" s="146"/>
      <c r="F20" s="146"/>
      <c r="G20" s="147"/>
      <c r="I20" s="145"/>
      <c r="J20" s="146"/>
      <c r="K20" s="146"/>
      <c r="L20" s="146"/>
      <c r="M20" s="146"/>
      <c r="N20" s="146"/>
      <c r="O20" s="146"/>
      <c r="P20" s="146"/>
      <c r="Q20" s="146"/>
      <c r="R20" s="147"/>
    </row>
    <row r="21" spans="2:21" ht="15.75" customHeight="1">
      <c r="B21" s="145"/>
      <c r="C21" s="146"/>
      <c r="D21" s="146"/>
      <c r="E21" s="146"/>
      <c r="F21" s="146"/>
      <c r="G21" s="147"/>
      <c r="I21" s="145"/>
      <c r="J21" s="146"/>
      <c r="K21" s="146"/>
      <c r="L21" s="146"/>
      <c r="M21" s="146"/>
      <c r="N21" s="146"/>
      <c r="O21" s="146"/>
      <c r="P21" s="146"/>
      <c r="Q21" s="146"/>
      <c r="R21" s="147"/>
    </row>
    <row r="22" spans="2:21" ht="15" customHeight="1" thickBot="1">
      <c r="B22" s="148"/>
      <c r="C22" s="149"/>
      <c r="D22" s="149"/>
      <c r="E22" s="149"/>
      <c r="F22" s="149"/>
      <c r="G22" s="150"/>
      <c r="I22" s="145"/>
      <c r="J22" s="146"/>
      <c r="K22" s="146"/>
      <c r="L22" s="146"/>
      <c r="M22" s="146"/>
      <c r="N22" s="146"/>
      <c r="O22" s="146"/>
      <c r="P22" s="146"/>
      <c r="Q22" s="146"/>
      <c r="R22" s="147"/>
    </row>
    <row r="23" spans="2:21" ht="15.75" customHeight="1">
      <c r="I23" s="145"/>
      <c r="J23" s="146"/>
      <c r="K23" s="146"/>
      <c r="L23" s="146"/>
      <c r="M23" s="146"/>
      <c r="N23" s="146"/>
      <c r="O23" s="146"/>
      <c r="P23" s="146"/>
      <c r="Q23" s="146"/>
      <c r="R23" s="147"/>
    </row>
    <row r="24" spans="2:21">
      <c r="I24" s="145"/>
      <c r="J24" s="146"/>
      <c r="K24" s="146"/>
      <c r="L24" s="146"/>
      <c r="M24" s="146"/>
      <c r="N24" s="146"/>
      <c r="O24" s="146"/>
      <c r="P24" s="146"/>
      <c r="Q24" s="146"/>
      <c r="R24" s="147"/>
    </row>
    <row r="25" spans="2:21">
      <c r="I25" s="145"/>
      <c r="J25" s="146"/>
      <c r="K25" s="146"/>
      <c r="L25" s="146"/>
      <c r="M25" s="146"/>
      <c r="N25" s="146"/>
      <c r="O25" s="146"/>
      <c r="P25" s="146"/>
      <c r="Q25" s="146"/>
      <c r="R25" s="147"/>
    </row>
    <row r="26" spans="2:21">
      <c r="I26" s="145"/>
      <c r="J26" s="146"/>
      <c r="K26" s="146"/>
      <c r="L26" s="146"/>
      <c r="M26" s="146"/>
      <c r="N26" s="146"/>
      <c r="O26" s="146"/>
      <c r="P26" s="146"/>
      <c r="Q26" s="146"/>
      <c r="R26" s="147"/>
    </row>
    <row r="27" spans="2:21" ht="15.75" thickBot="1">
      <c r="I27" s="148"/>
      <c r="J27" s="149"/>
      <c r="K27" s="149"/>
      <c r="L27" s="149"/>
      <c r="M27" s="149"/>
      <c r="N27" s="149"/>
      <c r="O27" s="149"/>
      <c r="P27" s="149"/>
      <c r="Q27" s="149"/>
      <c r="R27" s="150"/>
    </row>
    <row r="28" spans="2:21" ht="15.75" thickBot="1">
      <c r="T28" s="3" t="s">
        <v>153</v>
      </c>
    </row>
    <row r="29" spans="2:21">
      <c r="I29" s="142" t="str">
        <f ca="1">_xlfn.IFNA("Formula in cell "&amp;ADDRESS(ROW(T29),COLUMN(T29),4)&amp;": "&amp;_xlfn.FORMULATEXT(T29),"")</f>
        <v>Formula in cell T29: =LAMBDA(Product,Sales,
LET(p,Product,s,Sales,
ProductUniqueList,UNIQUE(p),
SalesTotals,SUMIFS(s,p,ProductUniqueList),
ReportHeader,{"Product","Sales"},
ReportMid,SORT(CHOOSE({1,2},ProductUniqueList,SalesTotals),2,-1),
TotalRow,CHOOSE({1,2},"Total",SUM(s)),
TotalNumRows,COUNTA(ProductUniqueList)+2,
SeqRows,SEQUENCE(TotalNumRows),
IFS(SeqRows=TotalNumRows,TotalRow,SeqRows=1,ReportHeader,TRUE,INDEX(ReportMid,SeqRows-1,{1,2}))))(B5:B11,C5:C11)</v>
      </c>
      <c r="J29" s="143"/>
      <c r="K29" s="143"/>
      <c r="L29" s="143"/>
      <c r="M29" s="143"/>
      <c r="N29" s="143"/>
      <c r="O29" s="143"/>
      <c r="P29" s="143"/>
      <c r="Q29" s="143"/>
      <c r="R29" s="144"/>
      <c r="T29" s="4" t="str" cm="1">
        <f t="array" ref="T29:U33">_xlfn.LAMBDA(_xlpm.Product,_xlpm.Sales,
_xlfn.LET(_xlpm.p,_xlpm.Product,_xlpm.s,_xlpm.Sales,
_xlpm.ProductUniqueList,_xlfn.UNIQUE(_xlpm.p),
_xlpm.SalesTotals,SUMIFS(_xlpm.s,_xlpm.p,_xlpm.ProductUniqueList),
_xlpm.ReportHeader,{"Product","Sales"},
_xlpm.ReportMid,_xlfn._xlws.SORT(CHOOSE({1,2},_xlpm.ProductUniqueList,_xlpm.SalesTotals),2,-1),
_xlpm.TotalRow,CHOOSE({1,2},"Total",SUM(_xlpm.s)),
_xlpm.TotalNumRows,COUNTA(_xlpm.ProductUniqueList)+2,
_xlpm.SeqRows,_xlfn.SEQUENCE(_xlpm.TotalNumRows),
_xlfn.IFS(_xlpm.SeqRows=_xlpm.TotalNumRows,_xlpm.TotalRow,_xlpm.SeqRows=1,_xlpm.ReportHeader,TRUE,INDEX(_xlpm.ReportMid,_xlpm.SeqRows-1,{1,2}))))(B5:B11,C5:C11)</f>
        <v>Product</v>
      </c>
      <c r="U29" s="4" t="str">
        <v>Sales</v>
      </c>
    </row>
    <row r="30" spans="2:21">
      <c r="I30" s="145"/>
      <c r="J30" s="146"/>
      <c r="K30" s="146"/>
      <c r="L30" s="146"/>
      <c r="M30" s="146"/>
      <c r="N30" s="146"/>
      <c r="O30" s="146"/>
      <c r="P30" s="146"/>
      <c r="Q30" s="146"/>
      <c r="R30" s="147"/>
      <c r="T30" t="str">
        <v>Quad</v>
      </c>
      <c r="U30">
        <v>936.26</v>
      </c>
    </row>
    <row r="31" spans="2:21">
      <c r="I31" s="145"/>
      <c r="J31" s="146"/>
      <c r="K31" s="146"/>
      <c r="L31" s="146"/>
      <c r="M31" s="146"/>
      <c r="N31" s="146"/>
      <c r="O31" s="146"/>
      <c r="P31" s="146"/>
      <c r="Q31" s="146"/>
      <c r="R31" s="147"/>
      <c r="T31" t="str">
        <v>Carlota</v>
      </c>
      <c r="U31">
        <v>697.77</v>
      </c>
    </row>
    <row r="32" spans="2:21">
      <c r="I32" s="145"/>
      <c r="J32" s="146"/>
      <c r="K32" s="146"/>
      <c r="L32" s="146"/>
      <c r="M32" s="146"/>
      <c r="N32" s="146"/>
      <c r="O32" s="146"/>
      <c r="P32" s="146"/>
      <c r="Q32" s="146"/>
      <c r="R32" s="147"/>
      <c r="T32" t="str">
        <v>Aspen</v>
      </c>
      <c r="U32">
        <v>427.43000000000006</v>
      </c>
    </row>
    <row r="33" spans="9:21">
      <c r="I33" s="145"/>
      <c r="J33" s="146"/>
      <c r="K33" s="146"/>
      <c r="L33" s="146"/>
      <c r="M33" s="146"/>
      <c r="N33" s="146"/>
      <c r="O33" s="146"/>
      <c r="P33" s="146"/>
      <c r="Q33" s="146"/>
      <c r="R33" s="147"/>
      <c r="T33" t="str">
        <v>Total</v>
      </c>
      <c r="U33">
        <v>2061.46</v>
      </c>
    </row>
    <row r="34" spans="9:21">
      <c r="I34" s="145"/>
      <c r="J34" s="146"/>
      <c r="K34" s="146"/>
      <c r="L34" s="146"/>
      <c r="M34" s="146"/>
      <c r="N34" s="146"/>
      <c r="O34" s="146"/>
      <c r="P34" s="146"/>
      <c r="Q34" s="146"/>
      <c r="R34" s="147"/>
    </row>
    <row r="35" spans="9:21">
      <c r="I35" s="145"/>
      <c r="J35" s="146"/>
      <c r="K35" s="146"/>
      <c r="L35" s="146"/>
      <c r="M35" s="146"/>
      <c r="N35" s="146"/>
      <c r="O35" s="146"/>
      <c r="P35" s="146"/>
      <c r="Q35" s="146"/>
      <c r="R35" s="147"/>
    </row>
    <row r="36" spans="9:21">
      <c r="I36" s="145"/>
      <c r="J36" s="146"/>
      <c r="K36" s="146"/>
      <c r="L36" s="146"/>
      <c r="M36" s="146"/>
      <c r="N36" s="146"/>
      <c r="O36" s="146"/>
      <c r="P36" s="146"/>
      <c r="Q36" s="146"/>
      <c r="R36" s="147"/>
    </row>
    <row r="37" spans="9:21">
      <c r="I37" s="145"/>
      <c r="J37" s="146"/>
      <c r="K37" s="146"/>
      <c r="L37" s="146"/>
      <c r="M37" s="146"/>
      <c r="N37" s="146"/>
      <c r="O37" s="146"/>
      <c r="P37" s="146"/>
      <c r="Q37" s="146"/>
      <c r="R37" s="147"/>
    </row>
    <row r="38" spans="9:21">
      <c r="I38" s="145"/>
      <c r="J38" s="146"/>
      <c r="K38" s="146"/>
      <c r="L38" s="146"/>
      <c r="M38" s="146"/>
      <c r="N38" s="146"/>
      <c r="O38" s="146"/>
      <c r="P38" s="146"/>
      <c r="Q38" s="146"/>
      <c r="R38" s="147"/>
    </row>
    <row r="39" spans="9:21">
      <c r="I39" s="145"/>
      <c r="J39" s="146"/>
      <c r="K39" s="146"/>
      <c r="L39" s="146"/>
      <c r="M39" s="146"/>
      <c r="N39" s="146"/>
      <c r="O39" s="146"/>
      <c r="P39" s="146"/>
      <c r="Q39" s="146"/>
      <c r="R39" s="147"/>
    </row>
    <row r="40" spans="9:21">
      <c r="I40" s="145"/>
      <c r="J40" s="146"/>
      <c r="K40" s="146"/>
      <c r="L40" s="146"/>
      <c r="M40" s="146"/>
      <c r="N40" s="146"/>
      <c r="O40" s="146"/>
      <c r="P40" s="146"/>
      <c r="Q40" s="146"/>
      <c r="R40" s="147"/>
    </row>
    <row r="41" spans="9:21">
      <c r="I41" s="145"/>
      <c r="J41" s="146"/>
      <c r="K41" s="146"/>
      <c r="L41" s="146"/>
      <c r="M41" s="146"/>
      <c r="N41" s="146"/>
      <c r="O41" s="146"/>
      <c r="P41" s="146"/>
      <c r="Q41" s="146"/>
      <c r="R41" s="147"/>
    </row>
    <row r="42" spans="9:21">
      <c r="I42" s="145"/>
      <c r="J42" s="146"/>
      <c r="K42" s="146"/>
      <c r="L42" s="146"/>
      <c r="M42" s="146"/>
      <c r="N42" s="146"/>
      <c r="O42" s="146"/>
      <c r="P42" s="146"/>
      <c r="Q42" s="146"/>
      <c r="R42" s="147"/>
    </row>
    <row r="43" spans="9:21" ht="15.75" thickBot="1">
      <c r="I43" s="148"/>
      <c r="J43" s="149"/>
      <c r="K43" s="149"/>
      <c r="L43" s="149"/>
      <c r="M43" s="149"/>
      <c r="N43" s="149"/>
      <c r="O43" s="149"/>
      <c r="P43" s="149"/>
      <c r="Q43" s="149"/>
      <c r="R43" s="150"/>
    </row>
  </sheetData>
  <mergeCells count="3">
    <mergeCell ref="B14:G22"/>
    <mergeCell ref="I29:R43"/>
    <mergeCell ref="I13:R27"/>
  </mergeCells>
  <conditionalFormatting sqref="E5:F12">
    <cfRule type="expression" dxfId="26" priority="7">
      <formula>E5&lt;&gt;""</formula>
    </cfRule>
  </conditionalFormatting>
  <conditionalFormatting sqref="I10:J11 I28:J28">
    <cfRule type="expression" dxfId="25" priority="5">
      <formula>$I10="Total"</formula>
    </cfRule>
    <cfRule type="expression" dxfId="24" priority="6">
      <formula>I10&lt;&gt;""</formula>
    </cfRule>
  </conditionalFormatting>
  <conditionalFormatting sqref="T30:U33">
    <cfRule type="expression" dxfId="23" priority="10">
      <formula>$T30="Total"</formula>
    </cfRule>
    <cfRule type="expression" dxfId="22" priority="11">
      <formula>T30&lt;&gt;""</formula>
    </cfRule>
  </conditionalFormatting>
  <conditionalFormatting sqref="I5:J8">
    <cfRule type="expression" dxfId="21" priority="1">
      <formula>$T5="Total"</formula>
    </cfRule>
    <cfRule type="expression" dxfId="20" priority="2">
      <formula>I5&lt;&gt;""</formula>
    </cfRule>
  </conditionalFormatting>
  <conditionalFormatting sqref="P5:Q8">
    <cfRule type="expression" dxfId="19" priority="16">
      <formula>$T30="Total"</formula>
    </cfRule>
    <cfRule type="expression" dxfId="18" priority="17">
      <formula>P5&lt;&gt;""</formula>
    </cfRule>
  </conditionalFormatting>
  <pageMargins left="0.7" right="0.7" top="0.75" bottom="0.75" header="0.3" footer="0.3"/>
  <pageSetup orientation="portrait" horizontalDpi="200" verticalDpi="200"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2761-919D-48D1-8660-201D4C58F7DD}">
  <sheetPr>
    <tabColor rgb="FF0000FF"/>
  </sheetPr>
  <dimension ref="B1:I15"/>
  <sheetViews>
    <sheetView zoomScale="115" zoomScaleNormal="115" workbookViewId="0"/>
  </sheetViews>
  <sheetFormatPr defaultColWidth="8.85546875" defaultRowHeight="15"/>
  <cols>
    <col min="1" max="1" width="1" customWidth="1"/>
    <col min="2" max="2" width="17.140625" customWidth="1"/>
    <col min="4" max="4" width="1" customWidth="1"/>
    <col min="5" max="5" width="17" bestFit="1" customWidth="1"/>
    <col min="6" max="6" width="7.7109375" customWidth="1"/>
    <col min="7" max="7" width="1" customWidth="1"/>
    <col min="8" max="8" width="16" bestFit="1" customWidth="1"/>
    <col min="10" max="10" width="1.7109375" customWidth="1"/>
  </cols>
  <sheetData>
    <row r="1" spans="2:9" ht="4.5" customHeight="1"/>
    <row r="2" spans="2:9">
      <c r="B2" s="3" t="s">
        <v>162</v>
      </c>
    </row>
    <row r="3" spans="2:9" ht="4.5" customHeight="1"/>
    <row r="4" spans="2:9">
      <c r="B4" s="3" t="s">
        <v>163</v>
      </c>
      <c r="E4" s="3" t="s">
        <v>164</v>
      </c>
      <c r="H4" s="3" t="s">
        <v>165</v>
      </c>
    </row>
    <row r="6" spans="2:9">
      <c r="B6" s="2" t="s">
        <v>184</v>
      </c>
      <c r="C6" s="80">
        <v>3.9</v>
      </c>
      <c r="E6" s="2" t="s">
        <v>188</v>
      </c>
      <c r="F6" s="80">
        <v>3.6</v>
      </c>
      <c r="H6" s="2" t="s">
        <v>193</v>
      </c>
      <c r="I6" s="80">
        <v>1.5</v>
      </c>
    </row>
    <row r="7" spans="2:9">
      <c r="B7" s="2" t="s">
        <v>185</v>
      </c>
      <c r="C7" s="80">
        <v>4</v>
      </c>
      <c r="E7" s="2" t="s">
        <v>189</v>
      </c>
      <c r="F7" s="80">
        <v>3.5</v>
      </c>
      <c r="H7" s="2" t="s">
        <v>194</v>
      </c>
      <c r="I7" s="80">
        <v>1.9</v>
      </c>
    </row>
    <row r="8" spans="2:9">
      <c r="B8" s="2" t="s">
        <v>186</v>
      </c>
      <c r="C8" s="80">
        <v>2.2999999999999998</v>
      </c>
      <c r="E8" s="2" t="s">
        <v>190</v>
      </c>
      <c r="F8" s="80">
        <v>3.1</v>
      </c>
      <c r="H8" s="2" t="s">
        <v>195</v>
      </c>
      <c r="I8" s="80">
        <v>4</v>
      </c>
    </row>
    <row r="9" spans="2:9">
      <c r="B9" s="2" t="s">
        <v>187</v>
      </c>
      <c r="C9" s="80">
        <v>2.5</v>
      </c>
      <c r="E9" s="2" t="s">
        <v>191</v>
      </c>
      <c r="F9" s="80">
        <v>2.1</v>
      </c>
      <c r="H9" s="2" t="s">
        <v>196</v>
      </c>
      <c r="I9" s="80">
        <v>2.9</v>
      </c>
    </row>
    <row r="10" spans="2:9">
      <c r="E10" s="2" t="s">
        <v>192</v>
      </c>
      <c r="F10" s="80">
        <v>1.7</v>
      </c>
      <c r="H10" s="2" t="s">
        <v>197</v>
      </c>
      <c r="I10" s="80">
        <v>4</v>
      </c>
    </row>
    <row r="11" spans="2:9">
      <c r="H11" s="2" t="s">
        <v>198</v>
      </c>
      <c r="I11" s="80">
        <v>2.2999999999999998</v>
      </c>
    </row>
    <row r="12" spans="2:9">
      <c r="H12" s="2" t="s">
        <v>199</v>
      </c>
      <c r="I12" s="80">
        <v>1</v>
      </c>
    </row>
    <row r="13" spans="2:9">
      <c r="H13" s="2" t="s">
        <v>200</v>
      </c>
      <c r="I13" s="80">
        <v>3.7</v>
      </c>
    </row>
    <row r="14" spans="2:9">
      <c r="H14" s="2" t="s">
        <v>201</v>
      </c>
      <c r="I14" s="80">
        <v>4</v>
      </c>
    </row>
    <row r="15" spans="2:9">
      <c r="H15" s="2" t="s">
        <v>202</v>
      </c>
      <c r="I15" s="80">
        <v>3.9</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B60A6-C81E-4F97-9C82-363EF768DE56}">
  <sheetPr>
    <tabColor rgb="FFFF0000"/>
  </sheetPr>
  <dimension ref="B1:AA35"/>
  <sheetViews>
    <sheetView zoomScaleNormal="100" workbookViewId="0"/>
  </sheetViews>
  <sheetFormatPr defaultColWidth="8.85546875" defaultRowHeight="15"/>
  <cols>
    <col min="1" max="1" width="1" customWidth="1"/>
    <col min="2" max="2" width="17.140625" customWidth="1"/>
    <col min="4" max="4" width="1" customWidth="1"/>
    <col min="5" max="5" width="17" bestFit="1" customWidth="1"/>
    <col min="6" max="6" width="7.7109375" customWidth="1"/>
    <col min="7" max="7" width="1" customWidth="1"/>
    <col min="8" max="8" width="16" bestFit="1" customWidth="1"/>
    <col min="10" max="10" width="1" customWidth="1"/>
    <col min="11" max="11" width="18.42578125" bestFit="1" customWidth="1"/>
    <col min="12" max="13" width="4" customWidth="1"/>
    <col min="14" max="14" width="0.85546875" customWidth="1"/>
    <col min="15" max="15" width="31" bestFit="1" customWidth="1"/>
    <col min="16" max="16" width="0.85546875" customWidth="1"/>
    <col min="17" max="17" width="17" bestFit="1" customWidth="1"/>
    <col min="19" max="19" width="0.85546875" customWidth="1"/>
    <col min="20" max="20" width="17" bestFit="1" customWidth="1"/>
    <col min="22" max="22" width="0.85546875" customWidth="1"/>
    <col min="23" max="23" width="17.42578125" customWidth="1"/>
    <col min="25" max="25" width="0.85546875" customWidth="1"/>
    <col min="26" max="26" width="21.42578125" bestFit="1" customWidth="1"/>
  </cols>
  <sheetData>
    <row r="1" spans="2:27" ht="4.5" customHeight="1"/>
    <row r="2" spans="2:27">
      <c r="B2" s="3" t="s">
        <v>162</v>
      </c>
      <c r="W2" s="3" t="s">
        <v>205</v>
      </c>
      <c r="Z2" s="3" t="s">
        <v>205</v>
      </c>
    </row>
    <row r="3" spans="2:27" ht="4.5" customHeight="1"/>
    <row r="4" spans="2:27">
      <c r="B4" s="3" t="s">
        <v>163</v>
      </c>
      <c r="E4" s="3" t="s">
        <v>164</v>
      </c>
      <c r="H4" s="3" t="s">
        <v>165</v>
      </c>
      <c r="Q4" s="3" t="s">
        <v>174</v>
      </c>
      <c r="T4" s="3" t="s">
        <v>175</v>
      </c>
      <c r="W4" s="3" t="s">
        <v>203</v>
      </c>
      <c r="Z4" s="3" t="s">
        <v>204</v>
      </c>
    </row>
    <row r="5" spans="2:27" ht="4.5" customHeight="1"/>
    <row r="6" spans="2:27">
      <c r="B6" s="2" t="s">
        <v>184</v>
      </c>
      <c r="C6" s="80">
        <v>3.9</v>
      </c>
      <c r="E6" s="2" t="s">
        <v>188</v>
      </c>
      <c r="F6" s="80">
        <v>3.6</v>
      </c>
      <c r="H6" s="2" t="s">
        <v>193</v>
      </c>
      <c r="I6" s="80">
        <v>1.5</v>
      </c>
      <c r="K6" s="2" t="s">
        <v>166</v>
      </c>
      <c r="L6" s="6">
        <f>AREAS((B6:C9,E6:F10,H6:I15))</f>
        <v>3</v>
      </c>
      <c r="O6" t="str">
        <f ca="1">_xlfn.IFNA(_xlfn.FORMULATEXT(L6),"")</f>
        <v>=AREAS((B6:C9,E6:F10,H6:I15))</v>
      </c>
      <c r="Q6" s="4" t="s">
        <v>182</v>
      </c>
      <c r="R6" s="4" t="s">
        <v>183</v>
      </c>
      <c r="T6" s="4" t="str" cm="1">
        <f t="array" ref="T6:U25">_xlfn.LET(_xlpm.Array1,B6:C9,_xlpm.Array2,E6:F10,_xlpm.Array3,H6:I15,_xlpm.TableFieldNames,{"Names","Grade"},
_xlpm.NumCols,COLUMNS(_xlpm.Array1),
_xlpm.RowsArray1,ROWS(_xlpm.Array1),_xlpm.RowsArray2,ROWS(_xlpm.Array2),_xlpm.RowsArray3,ROWS(_xlpm.Array3),
_xlpm.TotalNumRows,SUM(_xlpm.RowsArray1,_xlpm.RowsArray2,_xlpm.RowsArray3),_xlpm.TotalRowsA1andA2,SUM(_xlpm.RowsArray1,_xlpm.RowsArray2,1),
_xlpm.SeqCol,_xlfn.SEQUENCE(,_xlpm.NumCols),_xlpm.SeqRows,_xlfn.SEQUENCE(_xlpm.TotalNumRows+1),
_xlfn.IFS(_xlpm.SeqRows=1,_xlpm.TableFieldNames,_xlpm.SeqRows&lt;=_xlpm.RowsArray1+1,INDEX(_xlpm.Array1,_xlpm.SeqRows-1,_xlpm.SeqCol),_xlpm.SeqRows&gt;_xlpm.TotalRowsA1andA2,INDEX(_xlpm.Array3,_xlpm.SeqRows-_xlpm.TotalRowsA1andA2,_xlpm.SeqCol),TRUE,INDEX(_xlpm.Array2,_xlpm.SeqRows-_xlpm.RowsArray1-1,_xlpm.SeqCol)))</f>
        <v>Names</v>
      </c>
      <c r="U6" s="4" t="str">
        <v>Grade</v>
      </c>
      <c r="W6" s="4" t="str" cm="1">
        <f t="array" ref="W6:X25">_xlfn.LAMBDA(_xlpm.a,_xlpm.b,_xlpm.c,_xlfn.LET(_xlpm.Array1,_xlpm.a,_xlpm.Array2,_xlpm.b,_xlpm.Array3,_xlpm.c,_xlpm.TableFieldNames,{"Names","Grade"},
_xlpm.NumCols,COLUMNS(_xlpm.Array1),
_xlpm.RowsArray1,ROWS(_xlpm.Array1),_xlpm.RowsArray2,ROWS(_xlpm.Array2),_xlpm.RowsArray3,ROWS(_xlpm.Array3),
_xlpm.TotalNumRows,SUM(_xlpm.RowsArray1,_xlpm.RowsArray2,_xlpm.RowsArray3),_xlpm.TotalRowsA1andA2,SUM(_xlpm.RowsArray1,_xlpm.RowsArray2,1),
_xlpm.SeqCol,_xlfn.SEQUENCE(,_xlpm.NumCols),_xlpm.SeqRows,_xlfn.SEQUENCE(_xlpm.TotalNumRows+1),
_xlfn.IFS(_xlpm.SeqRows=1,_xlpm.TableFieldNames,_xlpm.SeqRows&lt;=_xlpm.RowsArray1+1,INDEX(_xlpm.Array1,_xlpm.SeqRows-1,_xlpm.SeqCol),_xlpm.SeqRows&gt;_xlpm.TotalRowsA1andA2,INDEX(_xlpm.Array3,_xlpm.SeqRows-_xlpm.TotalRowsA1andA2,_xlpm.SeqCol),TRUE,INDEX(_xlpm.Array2,_xlpm.SeqRows-_xlpm.RowsArray1-1,_xlpm.SeqCol))))(B6:C9,E6:F10,H6:I15)</f>
        <v>Names</v>
      </c>
      <c r="X6" s="4" t="str">
        <v>Grade</v>
      </c>
      <c r="Z6" s="4" t="str" cm="1">
        <f t="array" ref="Z6:AA25">AppendThreeGradeTablesAnswer(B6:C9,E6:F10,H6:I15)</f>
        <v>Names</v>
      </c>
      <c r="AA6" s="4" t="str">
        <v>Grade</v>
      </c>
    </row>
    <row r="7" spans="2:27">
      <c r="B7" s="2" t="s">
        <v>185</v>
      </c>
      <c r="C7" s="80">
        <v>4</v>
      </c>
      <c r="E7" s="2" t="s">
        <v>189</v>
      </c>
      <c r="F7" s="80">
        <v>3.5</v>
      </c>
      <c r="H7" s="2" t="s">
        <v>194</v>
      </c>
      <c r="I7" s="80">
        <v>1.9</v>
      </c>
      <c r="K7" s="2" t="s">
        <v>167</v>
      </c>
      <c r="L7" s="6">
        <f>ROWS(B6:C9)</f>
        <v>4</v>
      </c>
      <c r="O7" t="str">
        <f t="shared" ref="O7:O12" ca="1" si="0">_xlfn.IFNA(_xlfn.FORMULATEXT(L7),"")</f>
        <v>=ROWS(B6:C9)</v>
      </c>
      <c r="Q7" t="str" cm="1">
        <f t="array" ref="Q7:R25">_xlfn.IFS(_xlfn.ANCHORARRAY(K17)&lt;=L7,B6:C9,_xlfn.ANCHORARRAY(K17)&gt;SUM(L7:L8),INDEX(H6:I15,_xlfn.ANCHORARRAY(K17)-SUM(L7:L8),_xlfn.ANCHORARRAY(L14)),TRUE,INDEX(E6:F10,_xlfn.ANCHORARRAY(K17)-L7,{1,2}))</f>
        <v>Shawnta Gable</v>
      </c>
      <c r="R7">
        <v>3.9</v>
      </c>
      <c r="T7" t="str">
        <v>Shawnta Gable</v>
      </c>
      <c r="U7">
        <v>3.9</v>
      </c>
      <c r="W7" t="str">
        <v>Shawnta Gable</v>
      </c>
      <c r="X7">
        <v>3.9</v>
      </c>
      <c r="Z7" t="str">
        <v>Shawnta Gable</v>
      </c>
      <c r="AA7">
        <v>3.9</v>
      </c>
    </row>
    <row r="8" spans="2:27">
      <c r="B8" s="2" t="s">
        <v>186</v>
      </c>
      <c r="C8" s="80">
        <v>2.2999999999999998</v>
      </c>
      <c r="E8" s="2" t="s">
        <v>190</v>
      </c>
      <c r="F8" s="80">
        <v>3.1</v>
      </c>
      <c r="H8" s="2" t="s">
        <v>195</v>
      </c>
      <c r="I8" s="80">
        <v>4</v>
      </c>
      <c r="K8" s="2" t="s">
        <v>168</v>
      </c>
      <c r="L8" s="6">
        <f>ROWS(E6:F10)</f>
        <v>5</v>
      </c>
      <c r="O8" t="str">
        <f t="shared" ca="1" si="0"/>
        <v>=ROWS(E6:F10)</v>
      </c>
      <c r="Q8" t="str">
        <v>Rina Tejeda</v>
      </c>
      <c r="R8">
        <v>4</v>
      </c>
      <c r="T8" t="str">
        <v>Rina Tejeda</v>
      </c>
      <c r="U8">
        <v>4</v>
      </c>
      <c r="W8" t="str">
        <v>Rina Tejeda</v>
      </c>
      <c r="X8">
        <v>4</v>
      </c>
      <c r="Z8" t="str">
        <v>Rina Tejeda</v>
      </c>
      <c r="AA8">
        <v>4</v>
      </c>
    </row>
    <row r="9" spans="2:27">
      <c r="B9" s="2" t="s">
        <v>187</v>
      </c>
      <c r="C9" s="80">
        <v>2.5</v>
      </c>
      <c r="E9" s="2" t="s">
        <v>191</v>
      </c>
      <c r="F9" s="80">
        <v>2.1</v>
      </c>
      <c r="H9" s="2" t="s">
        <v>196</v>
      </c>
      <c r="I9" s="80">
        <v>2.9</v>
      </c>
      <c r="K9" s="2" t="s">
        <v>169</v>
      </c>
      <c r="L9" s="6">
        <f>ROWS(H6:I15)</f>
        <v>10</v>
      </c>
      <c r="O9" t="str">
        <f t="shared" ca="1" si="0"/>
        <v>=ROWS(H6:I15)</v>
      </c>
      <c r="Q9" t="str">
        <v>Cuc Cornelius</v>
      </c>
      <c r="R9">
        <v>2.2999999999999998</v>
      </c>
      <c r="T9" t="str">
        <v>Cuc Cornelius</v>
      </c>
      <c r="U9">
        <v>2.2999999999999998</v>
      </c>
      <c r="W9" t="str">
        <v>Cuc Cornelius</v>
      </c>
      <c r="X9">
        <v>2.2999999999999998</v>
      </c>
      <c r="Z9" t="str">
        <v>Cuc Cornelius</v>
      </c>
      <c r="AA9">
        <v>2.2999999999999998</v>
      </c>
    </row>
    <row r="10" spans="2:27">
      <c r="E10" s="2" t="s">
        <v>192</v>
      </c>
      <c r="F10" s="80">
        <v>1.7</v>
      </c>
      <c r="H10" s="2" t="s">
        <v>197</v>
      </c>
      <c r="I10" s="80">
        <v>4</v>
      </c>
      <c r="K10" s="2" t="s">
        <v>170</v>
      </c>
      <c r="L10" s="6">
        <f>SUM(L7:L9)</f>
        <v>19</v>
      </c>
      <c r="O10" t="str">
        <f t="shared" ca="1" si="0"/>
        <v>=SUM(L7:L9)</v>
      </c>
      <c r="Q10" t="str">
        <v>Remona Forsyth</v>
      </c>
      <c r="R10">
        <v>2.5</v>
      </c>
      <c r="T10" t="str">
        <v>Remona Forsyth</v>
      </c>
      <c r="U10">
        <v>2.5</v>
      </c>
      <c r="W10" t="str">
        <v>Remona Forsyth</v>
      </c>
      <c r="X10">
        <v>2.5</v>
      </c>
      <c r="Z10" t="str">
        <v>Remona Forsyth</v>
      </c>
      <c r="AA10">
        <v>2.5</v>
      </c>
    </row>
    <row r="11" spans="2:27">
      <c r="H11" s="2" t="s">
        <v>198</v>
      </c>
      <c r="I11" s="80">
        <v>2.2999999999999998</v>
      </c>
      <c r="K11" s="2" t="s">
        <v>171</v>
      </c>
      <c r="L11" s="6">
        <f>COLUMNS(B6:C6)</f>
        <v>2</v>
      </c>
      <c r="O11" t="str">
        <f t="shared" ca="1" si="0"/>
        <v>=COLUMNS(B6:C6)</v>
      </c>
      <c r="Q11" t="str">
        <v>Marica Perryman</v>
      </c>
      <c r="R11">
        <v>3.6</v>
      </c>
      <c r="T11" t="str">
        <v>Marica Perryman</v>
      </c>
      <c r="U11">
        <v>3.6</v>
      </c>
      <c r="W11" t="str">
        <v>Marica Perryman</v>
      </c>
      <c r="X11">
        <v>3.6</v>
      </c>
      <c r="Z11" t="str">
        <v>Marica Perryman</v>
      </c>
      <c r="AA11">
        <v>3.6</v>
      </c>
    </row>
    <row r="12" spans="2:27">
      <c r="H12" s="2" t="s">
        <v>199</v>
      </c>
      <c r="I12" s="80">
        <v>1</v>
      </c>
      <c r="K12" s="2" t="s">
        <v>176</v>
      </c>
      <c r="L12" s="6">
        <f>SUM(L7:L8)</f>
        <v>9</v>
      </c>
      <c r="O12" t="str">
        <f t="shared" ca="1" si="0"/>
        <v>=SUM(L7:L8)</v>
      </c>
      <c r="Q12" t="str">
        <v>Jarrod Neville</v>
      </c>
      <c r="R12">
        <v>3.5</v>
      </c>
      <c r="T12" t="str">
        <v>Jarrod Neville</v>
      </c>
      <c r="U12">
        <v>3.5</v>
      </c>
      <c r="W12" t="str">
        <v>Jarrod Neville</v>
      </c>
      <c r="X12">
        <v>3.5</v>
      </c>
      <c r="Z12" t="str">
        <v>Jarrod Neville</v>
      </c>
      <c r="AA12">
        <v>3.5</v>
      </c>
    </row>
    <row r="13" spans="2:27">
      <c r="B13" t="str" cm="1">
        <f t="array" ref="B13:C32">_xlfn.LET(_xlpm.Array1,B6:C9,_xlpm.Array2,E6:F10,_xlpm.Array3,H6:I15,_xlpm.TableFieldNames,{"Names","Grade"},
_xlpm.NumCols,COLUMNS(_xlpm.Array1),
_xlpm.RowsArray1,ROWS(_xlpm.Array1),_xlpm.RowsArray2,ROWS(_xlpm.Array2),_xlpm.RowsArray3,ROWS(_xlpm.Array3),
_xlpm.TotalNumRows,SUM(_xlpm.RowsArray1,_xlpm.RowsArray2,_xlpm.RowsArray3),_xlpm.TotalRowsA1andA2,SUM(_xlpm.RowsArray1,_xlpm.RowsArray2,1),
_xlpm.SeqCol,_xlfn.SEQUENCE(,_xlpm.NumCols),_xlpm.SeqRows,_xlfn.SEQUENCE(_xlpm.TotalNumRows+1),
_xlfn.IFS(_xlpm.SeqRows=1,_xlpm.TableFieldNames,_xlpm.SeqRows&lt;=_xlpm.RowsArray1+1,INDEX(_xlpm.Array1,_xlpm.SeqRows-1,_xlpm.SeqCol),_xlpm.SeqRows&gt;_xlpm.TotalRowsA1andA2,INDEX(_xlpm.Array3,_xlpm.SeqRows-_xlpm.TotalRowsA1andA2,_xlpm.SeqCol),TRUE,INDEX(_xlpm.Array2,_xlpm.SeqRows-_xlpm.RowsArray1-1,_xlpm.SeqCol)))</f>
        <v>Names</v>
      </c>
      <c r="C13" t="str">
        <v>Grade</v>
      </c>
      <c r="H13" s="2" t="s">
        <v>200</v>
      </c>
      <c r="I13" s="80">
        <v>3.7</v>
      </c>
      <c r="Q13" t="str">
        <v>Edwina Nutt</v>
      </c>
      <c r="R13">
        <v>3.1</v>
      </c>
      <c r="T13" t="str">
        <v>Edwina Nutt</v>
      </c>
      <c r="U13">
        <v>3.1</v>
      </c>
      <c r="W13" t="str">
        <v>Edwina Nutt</v>
      </c>
      <c r="X13">
        <v>3.1</v>
      </c>
      <c r="Z13" t="str">
        <v>Edwina Nutt</v>
      </c>
      <c r="AA13">
        <v>3.1</v>
      </c>
    </row>
    <row r="14" spans="2:27">
      <c r="B14" t="str">
        <v>Shawnta Gable</v>
      </c>
      <c r="C14">
        <v>3.9</v>
      </c>
      <c r="H14" s="2" t="s">
        <v>201</v>
      </c>
      <c r="I14" s="80">
        <v>4</v>
      </c>
      <c r="K14" t="s">
        <v>172</v>
      </c>
      <c r="L14" cm="1">
        <f t="array" ref="L14:M14">_xlfn.SEQUENCE(,L11)</f>
        <v>1</v>
      </c>
      <c r="M14">
        <v>2</v>
      </c>
      <c r="O14" t="str">
        <f t="shared" ref="O14" ca="1" si="1">_xlfn.IFNA(_xlfn.FORMULATEXT(L14),"")</f>
        <v>=SEQUENCE(,L11)</v>
      </c>
      <c r="Q14" t="str">
        <v>Kristian Laws</v>
      </c>
      <c r="R14">
        <v>2.1</v>
      </c>
      <c r="T14" t="str">
        <v>Kristian Laws</v>
      </c>
      <c r="U14">
        <v>2.1</v>
      </c>
      <c r="W14" t="str">
        <v>Kristian Laws</v>
      </c>
      <c r="X14">
        <v>2.1</v>
      </c>
      <c r="Z14" t="str">
        <v>Kristian Laws</v>
      </c>
      <c r="AA14">
        <v>2.1</v>
      </c>
    </row>
    <row r="15" spans="2:27">
      <c r="B15" t="str">
        <v>Rina Tejeda</v>
      </c>
      <c r="C15">
        <v>4</v>
      </c>
      <c r="H15" s="2" t="s">
        <v>202</v>
      </c>
      <c r="I15" s="80">
        <v>3.9</v>
      </c>
      <c r="Q15" t="str">
        <v>Altagracia Gossett</v>
      </c>
      <c r="R15">
        <v>1.7</v>
      </c>
      <c r="T15" t="str">
        <v>Altagracia Gossett</v>
      </c>
      <c r="U15">
        <v>1.7</v>
      </c>
      <c r="W15" t="str">
        <v>Altagracia Gossett</v>
      </c>
      <c r="X15">
        <v>1.7</v>
      </c>
      <c r="Z15" t="str">
        <v>Altagracia Gossett</v>
      </c>
      <c r="AA15">
        <v>1.7</v>
      </c>
    </row>
    <row r="16" spans="2:27">
      <c r="B16" t="str">
        <v>Cuc Cornelius</v>
      </c>
      <c r="C16">
        <v>2.2999999999999998</v>
      </c>
      <c r="K16" t="s">
        <v>173</v>
      </c>
      <c r="Q16" t="str">
        <v>Cinda Jacobsen</v>
      </c>
      <c r="R16">
        <v>1.5</v>
      </c>
      <c r="T16" t="str">
        <v>Cinda Jacobsen</v>
      </c>
      <c r="U16">
        <v>1.5</v>
      </c>
      <c r="W16" t="str">
        <v>Cinda Jacobsen</v>
      </c>
      <c r="X16">
        <v>1.5</v>
      </c>
      <c r="Z16" t="str">
        <v>Cinda Jacobsen</v>
      </c>
      <c r="AA16">
        <v>1.5</v>
      </c>
    </row>
    <row r="17" spans="2:27">
      <c r="B17" t="str">
        <v>Remona Forsyth</v>
      </c>
      <c r="C17">
        <v>2.5</v>
      </c>
      <c r="K17" cm="1">
        <f t="array" ref="K17:K35">_xlfn.SEQUENCE(L10)</f>
        <v>1</v>
      </c>
      <c r="O17" t="str">
        <f ca="1">_xlfn.IFNA(_xlfn.FORMULATEXT(K17),"")</f>
        <v>=SEQUENCE(L10)</v>
      </c>
      <c r="Q17" t="str">
        <v>Nam Duffy</v>
      </c>
      <c r="R17">
        <v>1.9</v>
      </c>
      <c r="T17" t="str">
        <v>Nam Duffy</v>
      </c>
      <c r="U17">
        <v>1.9</v>
      </c>
      <c r="W17" t="str">
        <v>Nam Duffy</v>
      </c>
      <c r="X17">
        <v>1.9</v>
      </c>
      <c r="Z17" t="str">
        <v>Nam Duffy</v>
      </c>
      <c r="AA17">
        <v>1.9</v>
      </c>
    </row>
    <row r="18" spans="2:27">
      <c r="B18" t="str">
        <v>Marica Perryman</v>
      </c>
      <c r="C18">
        <v>3.6</v>
      </c>
      <c r="K18">
        <v>2</v>
      </c>
      <c r="Q18" t="str">
        <v>Sherika Perales</v>
      </c>
      <c r="R18">
        <v>4</v>
      </c>
      <c r="T18" t="str">
        <v>Sherika Perales</v>
      </c>
      <c r="U18">
        <v>4</v>
      </c>
      <c r="W18" t="str">
        <v>Sherika Perales</v>
      </c>
      <c r="X18">
        <v>4</v>
      </c>
      <c r="Z18" t="str">
        <v>Sherika Perales</v>
      </c>
      <c r="AA18">
        <v>4</v>
      </c>
    </row>
    <row r="19" spans="2:27">
      <c r="B19" t="str">
        <v>Jarrod Neville</v>
      </c>
      <c r="C19">
        <v>3.5</v>
      </c>
      <c r="K19">
        <v>3</v>
      </c>
      <c r="Q19" t="str">
        <v>Arielle Ison</v>
      </c>
      <c r="R19">
        <v>2.9</v>
      </c>
      <c r="T19" t="str">
        <v>Arielle Ison</v>
      </c>
      <c r="U19">
        <v>2.9</v>
      </c>
      <c r="W19" t="str">
        <v>Arielle Ison</v>
      </c>
      <c r="X19">
        <v>2.9</v>
      </c>
      <c r="Z19" t="str">
        <v>Arielle Ison</v>
      </c>
      <c r="AA19">
        <v>2.9</v>
      </c>
    </row>
    <row r="20" spans="2:27">
      <c r="B20" t="str">
        <v>Edwina Nutt</v>
      </c>
      <c r="C20">
        <v>3.1</v>
      </c>
      <c r="K20">
        <v>4</v>
      </c>
      <c r="Q20" t="str">
        <v>Tawana Ferrari</v>
      </c>
      <c r="R20">
        <v>4</v>
      </c>
      <c r="T20" t="str">
        <v>Tawana Ferrari</v>
      </c>
      <c r="U20">
        <v>4</v>
      </c>
      <c r="W20" t="str">
        <v>Tawana Ferrari</v>
      </c>
      <c r="X20">
        <v>4</v>
      </c>
      <c r="Z20" t="str">
        <v>Tawana Ferrari</v>
      </c>
      <c r="AA20">
        <v>4</v>
      </c>
    </row>
    <row r="21" spans="2:27">
      <c r="B21" t="str">
        <v>Kristian Laws</v>
      </c>
      <c r="C21">
        <v>2.1</v>
      </c>
      <c r="K21">
        <v>5</v>
      </c>
      <c r="Q21" t="str">
        <v>Noe Newell</v>
      </c>
      <c r="R21">
        <v>2.2999999999999998</v>
      </c>
      <c r="T21" t="str">
        <v>Noe Newell</v>
      </c>
      <c r="U21">
        <v>2.2999999999999998</v>
      </c>
      <c r="W21" t="str">
        <v>Noe Newell</v>
      </c>
      <c r="X21">
        <v>2.2999999999999998</v>
      </c>
      <c r="Z21" t="str">
        <v>Noe Newell</v>
      </c>
      <c r="AA21">
        <v>2.2999999999999998</v>
      </c>
    </row>
    <row r="22" spans="2:27">
      <c r="B22" t="str">
        <v>Altagracia Gossett</v>
      </c>
      <c r="C22">
        <v>1.7</v>
      </c>
      <c r="K22">
        <v>6</v>
      </c>
      <c r="Q22" t="str">
        <v>Oneida Hargrove</v>
      </c>
      <c r="R22">
        <v>1</v>
      </c>
      <c r="T22" t="str">
        <v>Oneida Hargrove</v>
      </c>
      <c r="U22">
        <v>1</v>
      </c>
      <c r="W22" t="str">
        <v>Oneida Hargrove</v>
      </c>
      <c r="X22">
        <v>1</v>
      </c>
      <c r="Z22" t="str">
        <v>Oneida Hargrove</v>
      </c>
      <c r="AA22">
        <v>1</v>
      </c>
    </row>
    <row r="23" spans="2:27">
      <c r="B23" t="str">
        <v>Cinda Jacobsen</v>
      </c>
      <c r="C23">
        <v>1.5</v>
      </c>
      <c r="K23">
        <v>7</v>
      </c>
      <c r="Q23" t="str">
        <v>Jadwiga Clancy</v>
      </c>
      <c r="R23">
        <v>3.7</v>
      </c>
      <c r="T23" t="str">
        <v>Jadwiga Clancy</v>
      </c>
      <c r="U23">
        <v>3.7</v>
      </c>
      <c r="W23" t="str">
        <v>Jadwiga Clancy</v>
      </c>
      <c r="X23">
        <v>3.7</v>
      </c>
      <c r="Z23" t="str">
        <v>Jadwiga Clancy</v>
      </c>
      <c r="AA23">
        <v>3.7</v>
      </c>
    </row>
    <row r="24" spans="2:27">
      <c r="B24" t="str">
        <v>Nam Duffy</v>
      </c>
      <c r="C24">
        <v>1.9</v>
      </c>
      <c r="K24">
        <v>8</v>
      </c>
      <c r="Q24" t="str">
        <v>Lavonna Mcghee</v>
      </c>
      <c r="R24">
        <v>4</v>
      </c>
      <c r="T24" t="str">
        <v>Lavonna Mcghee</v>
      </c>
      <c r="U24">
        <v>4</v>
      </c>
      <c r="W24" t="str">
        <v>Lavonna Mcghee</v>
      </c>
      <c r="X24">
        <v>4</v>
      </c>
      <c r="Z24" t="str">
        <v>Lavonna Mcghee</v>
      </c>
      <c r="AA24">
        <v>4</v>
      </c>
    </row>
    <row r="25" spans="2:27">
      <c r="B25" t="str">
        <v>Sherika Perales</v>
      </c>
      <c r="C25">
        <v>4</v>
      </c>
      <c r="K25">
        <v>9</v>
      </c>
      <c r="Q25" t="str">
        <v>Athena Metz</v>
      </c>
      <c r="R25">
        <v>3.9</v>
      </c>
      <c r="T25" t="str">
        <v>Athena Metz</v>
      </c>
      <c r="U25">
        <v>3.9</v>
      </c>
      <c r="W25" t="str">
        <v>Athena Metz</v>
      </c>
      <c r="X25">
        <v>3.9</v>
      </c>
      <c r="Z25" t="str">
        <v>Athena Metz</v>
      </c>
      <c r="AA25">
        <v>3.9</v>
      </c>
    </row>
    <row r="26" spans="2:27">
      <c r="B26" t="str">
        <v>Arielle Ison</v>
      </c>
      <c r="C26">
        <v>2.9</v>
      </c>
      <c r="K26">
        <v>10</v>
      </c>
    </row>
    <row r="27" spans="2:27">
      <c r="B27" t="str">
        <v>Tawana Ferrari</v>
      </c>
      <c r="C27">
        <v>4</v>
      </c>
      <c r="K27">
        <v>11</v>
      </c>
    </row>
    <row r="28" spans="2:27">
      <c r="B28" t="str">
        <v>Noe Newell</v>
      </c>
      <c r="C28">
        <v>2.2999999999999998</v>
      </c>
      <c r="K28">
        <v>12</v>
      </c>
    </row>
    <row r="29" spans="2:27">
      <c r="B29" t="str">
        <v>Oneida Hargrove</v>
      </c>
      <c r="C29">
        <v>1</v>
      </c>
      <c r="K29">
        <v>13</v>
      </c>
    </row>
    <row r="30" spans="2:27">
      <c r="B30" t="str">
        <v>Jadwiga Clancy</v>
      </c>
      <c r="C30">
        <v>3.7</v>
      </c>
      <c r="K30">
        <v>14</v>
      </c>
    </row>
    <row r="31" spans="2:27">
      <c r="B31" t="str">
        <v>Lavonna Mcghee</v>
      </c>
      <c r="C31">
        <v>4</v>
      </c>
      <c r="K31">
        <v>15</v>
      </c>
    </row>
    <row r="32" spans="2:27">
      <c r="B32" t="str">
        <v>Athena Metz</v>
      </c>
      <c r="C32">
        <v>3.9</v>
      </c>
      <c r="K32">
        <v>16</v>
      </c>
    </row>
    <row r="33" spans="11:11">
      <c r="K33">
        <v>17</v>
      </c>
    </row>
    <row r="34" spans="11:11">
      <c r="K34">
        <v>18</v>
      </c>
    </row>
    <row r="35" spans="11:11">
      <c r="K35">
        <v>19</v>
      </c>
    </row>
  </sheetData>
  <conditionalFormatting sqref="K41:K46">
    <cfRule type="expression" dxfId="17" priority="9">
      <formula>K41&lt;&gt;""</formula>
    </cfRule>
  </conditionalFormatting>
  <conditionalFormatting sqref="Q41:R42">
    <cfRule type="expression" dxfId="16" priority="8">
      <formula>Q41&lt;&gt;""</formula>
    </cfRule>
  </conditionalFormatting>
  <conditionalFormatting sqref="L14:N14">
    <cfRule type="expression" dxfId="15" priority="6">
      <formula>L14&lt;&gt;""</formula>
    </cfRule>
  </conditionalFormatting>
  <conditionalFormatting sqref="K17:K40">
    <cfRule type="expression" dxfId="14" priority="5">
      <formula>K17&lt;&gt;""</formula>
    </cfRule>
  </conditionalFormatting>
  <conditionalFormatting sqref="Q7:R40">
    <cfRule type="expression" dxfId="13" priority="4">
      <formula>Q7&lt;&gt;""</formula>
    </cfRule>
  </conditionalFormatting>
  <conditionalFormatting sqref="T7:U36">
    <cfRule type="expression" dxfId="12" priority="3">
      <formula>T7&lt;&gt;""</formula>
    </cfRule>
  </conditionalFormatting>
  <conditionalFormatting sqref="W7:X36">
    <cfRule type="expression" dxfId="11" priority="2">
      <formula>W7&lt;&gt;""</formula>
    </cfRule>
  </conditionalFormatting>
  <conditionalFormatting sqref="Z7:AA36">
    <cfRule type="expression" dxfId="10" priority="1">
      <formula>Z7&lt;&gt;""</formula>
    </cfRule>
  </conditionalFormatting>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30E05-7778-4237-BAF6-05E19375869E}">
  <sheetPr>
    <tabColor rgb="FF0000FF"/>
  </sheetPr>
  <dimension ref="B1:M44"/>
  <sheetViews>
    <sheetView zoomScale="115" zoomScaleNormal="115" workbookViewId="0"/>
  </sheetViews>
  <sheetFormatPr defaultColWidth="8.85546875" defaultRowHeight="15"/>
  <cols>
    <col min="1" max="1" width="1" customWidth="1"/>
    <col min="2" max="2" width="12.28515625" customWidth="1"/>
    <col min="3" max="3" width="10.42578125" customWidth="1"/>
    <col min="4" max="4" width="11.42578125" customWidth="1"/>
    <col min="5" max="5" width="17.42578125" customWidth="1"/>
    <col min="6" max="6" width="2" customWidth="1"/>
    <col min="7" max="7" width="4.140625" bestFit="1" customWidth="1"/>
    <col min="8" max="8" width="6.7109375" customWidth="1"/>
    <col min="9" max="13" width="11.140625" customWidth="1"/>
    <col min="15" max="15" width="24.42578125" bestFit="1" customWidth="1"/>
  </cols>
  <sheetData>
    <row r="1" spans="2:13" ht="4.5" customHeight="1"/>
    <row r="2" spans="2:13">
      <c r="B2" s="3" t="s">
        <v>279</v>
      </c>
    </row>
    <row r="3" spans="2:13">
      <c r="B3" s="133" t="s">
        <v>280</v>
      </c>
    </row>
    <row r="4" spans="2:13" ht="15.75">
      <c r="B4" s="121"/>
      <c r="C4" s="121"/>
      <c r="D4" s="121"/>
      <c r="E4" s="121"/>
      <c r="F4" s="121"/>
      <c r="G4" s="121"/>
      <c r="H4" s="121"/>
      <c r="I4" s="151" t="s">
        <v>268</v>
      </c>
      <c r="J4" s="151"/>
      <c r="K4" s="151"/>
      <c r="L4" s="151"/>
      <c r="M4" s="151"/>
    </row>
    <row r="5" spans="2:13" ht="30">
      <c r="B5" s="135" t="s">
        <v>269</v>
      </c>
      <c r="C5" s="135" t="s">
        <v>270</v>
      </c>
      <c r="D5" s="135" t="s">
        <v>271</v>
      </c>
      <c r="E5" s="135" t="s">
        <v>272</v>
      </c>
      <c r="F5" s="121"/>
      <c r="G5" s="121"/>
      <c r="H5" s="122"/>
      <c r="I5" s="4" t="s">
        <v>273</v>
      </c>
      <c r="J5" s="4" t="s">
        <v>274</v>
      </c>
      <c r="K5" s="4" t="s">
        <v>275</v>
      </c>
      <c r="L5" s="4" t="s">
        <v>276</v>
      </c>
      <c r="M5" s="4" t="s">
        <v>277</v>
      </c>
    </row>
    <row r="6" spans="2:13" ht="15.75">
      <c r="B6" s="123">
        <v>705.50673537282819</v>
      </c>
      <c r="C6" s="124" t="s">
        <v>275</v>
      </c>
      <c r="D6" s="124" t="s">
        <v>274</v>
      </c>
      <c r="E6" s="134"/>
      <c r="F6" s="126"/>
      <c r="G6" s="152" t="s">
        <v>278</v>
      </c>
      <c r="H6" s="4" t="s">
        <v>273</v>
      </c>
      <c r="I6" s="127">
        <v>1</v>
      </c>
      <c r="J6" s="128">
        <v>1.8606</v>
      </c>
      <c r="K6" s="128">
        <v>0.87842500000000001</v>
      </c>
      <c r="L6" s="128">
        <v>1.25179</v>
      </c>
      <c r="M6" s="128">
        <v>0.75369799999999998</v>
      </c>
    </row>
    <row r="7" spans="2:13" ht="15.75">
      <c r="B7" s="129">
        <v>389.28763426542366</v>
      </c>
      <c r="C7" s="2" t="s">
        <v>276</v>
      </c>
      <c r="D7" s="2" t="s">
        <v>275</v>
      </c>
      <c r="E7" s="125"/>
      <c r="F7" s="126"/>
      <c r="G7" s="153"/>
      <c r="H7" s="4" t="s">
        <v>274</v>
      </c>
      <c r="I7" s="130">
        <v>0.53746099999999997</v>
      </c>
      <c r="J7" s="131">
        <v>1</v>
      </c>
      <c r="K7" s="131">
        <v>0.47211900000000001</v>
      </c>
      <c r="L7" s="131">
        <v>0.67279299999999997</v>
      </c>
      <c r="M7" s="131">
        <v>0.40508300000000003</v>
      </c>
    </row>
    <row r="8" spans="2:13" ht="15.75">
      <c r="B8" s="129">
        <v>568.64046966868375</v>
      </c>
      <c r="C8" s="2" t="s">
        <v>274</v>
      </c>
      <c r="D8" s="2" t="s">
        <v>276</v>
      </c>
      <c r="E8" s="125"/>
      <c r="F8" s="126"/>
      <c r="G8" s="153"/>
      <c r="H8" s="4" t="s">
        <v>275</v>
      </c>
      <c r="I8" s="130">
        <v>1.1384000000000001</v>
      </c>
      <c r="J8" s="131">
        <v>2.1181000000000001</v>
      </c>
      <c r="K8" s="131">
        <v>1</v>
      </c>
      <c r="L8" s="131">
        <v>1.4250400000000001</v>
      </c>
      <c r="M8" s="131">
        <v>0.85801000000000005</v>
      </c>
    </row>
    <row r="9" spans="2:13" ht="15.75">
      <c r="B9" s="129">
        <v>408.71520137972436</v>
      </c>
      <c r="C9" s="2" t="s">
        <v>273</v>
      </c>
      <c r="D9" s="2" t="s">
        <v>274</v>
      </c>
      <c r="E9" s="125"/>
      <c r="F9" s="126"/>
      <c r="G9" s="153"/>
      <c r="H9" s="4" t="s">
        <v>276</v>
      </c>
      <c r="I9" s="130">
        <v>0.79884999999999995</v>
      </c>
      <c r="J9" s="131">
        <v>1.48634</v>
      </c>
      <c r="K9" s="131">
        <v>0.70172999999999996</v>
      </c>
      <c r="L9" s="131">
        <v>1</v>
      </c>
      <c r="M9" s="131">
        <v>0.60209199999999996</v>
      </c>
    </row>
    <row r="10" spans="2:13" ht="15.75">
      <c r="B10" s="129">
        <v>743.76193388702143</v>
      </c>
      <c r="C10" s="2" t="s">
        <v>273</v>
      </c>
      <c r="D10" s="2" t="s">
        <v>276</v>
      </c>
      <c r="E10" s="125"/>
      <c r="F10" s="126"/>
      <c r="G10" s="153"/>
      <c r="H10" s="4" t="s">
        <v>277</v>
      </c>
      <c r="I10" s="130">
        <v>1.3267899999999999</v>
      </c>
      <c r="J10" s="131">
        <v>2.46862</v>
      </c>
      <c r="K10" s="131">
        <v>1.1654800000000001</v>
      </c>
      <c r="L10" s="131">
        <v>1.6608700000000001</v>
      </c>
      <c r="M10" s="131">
        <v>1</v>
      </c>
    </row>
    <row r="11" spans="2:13">
      <c r="B11" s="129">
        <v>296.36684030332549</v>
      </c>
      <c r="C11" s="2" t="s">
        <v>276</v>
      </c>
      <c r="D11" s="2" t="s">
        <v>273</v>
      </c>
      <c r="E11" s="125"/>
      <c r="F11" s="126"/>
    </row>
    <row r="12" spans="2:13" ht="15.75" customHeight="1">
      <c r="B12" s="129">
        <v>509.31925675037724</v>
      </c>
      <c r="C12" s="2" t="s">
        <v>275</v>
      </c>
      <c r="D12" s="2" t="s">
        <v>274</v>
      </c>
      <c r="E12" s="125"/>
      <c r="F12" s="126"/>
    </row>
    <row r="13" spans="2:13" ht="15.75" customHeight="1">
      <c r="B13" s="129">
        <v>632.68116066272557</v>
      </c>
      <c r="C13" s="2" t="s">
        <v>277</v>
      </c>
      <c r="D13" s="2" t="s">
        <v>276</v>
      </c>
      <c r="E13" s="125"/>
      <c r="F13" s="126"/>
    </row>
    <row r="14" spans="2:13" ht="15.75" customHeight="1">
      <c r="B14" s="129">
        <v>698.63941831852935</v>
      </c>
      <c r="C14" s="2" t="s">
        <v>275</v>
      </c>
      <c r="D14" s="2" t="s">
        <v>273</v>
      </c>
      <c r="E14" s="125"/>
      <c r="F14" s="126"/>
    </row>
    <row r="15" spans="2:13" ht="15.75" customHeight="1">
      <c r="B15" s="129">
        <v>144.41804242970503</v>
      </c>
      <c r="C15" s="2" t="s">
        <v>277</v>
      </c>
      <c r="D15" s="2" t="s">
        <v>276</v>
      </c>
      <c r="E15" s="125"/>
      <c r="F15" s="126"/>
    </row>
    <row r="16" spans="2:13" ht="15.75" customHeight="1">
      <c r="B16" s="129">
        <v>148.72415278987285</v>
      </c>
      <c r="C16" s="2" t="s">
        <v>277</v>
      </c>
      <c r="D16" s="2" t="s">
        <v>274</v>
      </c>
      <c r="E16" s="125"/>
      <c r="F16" s="126"/>
    </row>
    <row r="17" spans="2:13" ht="15.75" customHeight="1">
      <c r="B17" s="129">
        <v>227.55302484909379</v>
      </c>
      <c r="C17" s="2" t="s">
        <v>274</v>
      </c>
      <c r="D17" s="2" t="s">
        <v>276</v>
      </c>
      <c r="E17" s="125"/>
      <c r="F17" s="126"/>
    </row>
    <row r="18" spans="2:13" ht="15.75" customHeight="1">
      <c r="B18" s="129">
        <v>716.88714973491142</v>
      </c>
      <c r="C18" s="2" t="s">
        <v>275</v>
      </c>
      <c r="D18" s="2" t="s">
        <v>275</v>
      </c>
      <c r="E18" s="125"/>
      <c r="F18" s="126"/>
    </row>
    <row r="19" spans="2:13" ht="15.75" customHeight="1">
      <c r="B19" s="129">
        <v>18.809019507317615</v>
      </c>
      <c r="C19" s="2" t="s">
        <v>274</v>
      </c>
      <c r="D19" s="2" t="s">
        <v>274</v>
      </c>
      <c r="E19" s="125"/>
      <c r="F19" s="126"/>
    </row>
    <row r="20" spans="2:13" ht="15.75" customHeight="1">
      <c r="B20" s="129">
        <v>139.47588142493217</v>
      </c>
      <c r="C20" s="2" t="s">
        <v>273</v>
      </c>
      <c r="D20" s="2" t="s">
        <v>273</v>
      </c>
      <c r="E20" s="125"/>
      <c r="F20" s="126"/>
    </row>
    <row r="21" spans="2:13" ht="15.75" customHeight="1">
      <c r="B21" s="129">
        <v>905.2742825550331</v>
      </c>
      <c r="C21" s="2" t="s">
        <v>275</v>
      </c>
      <c r="D21" s="2" t="s">
        <v>275</v>
      </c>
      <c r="E21" s="125"/>
      <c r="F21" s="126"/>
    </row>
    <row r="22" spans="2:13" ht="15.75" customHeight="1">
      <c r="B22" s="129">
        <v>594.85993568720926</v>
      </c>
      <c r="C22" s="2" t="s">
        <v>274</v>
      </c>
      <c r="D22" s="2" t="s">
        <v>274</v>
      </c>
      <c r="E22" s="125"/>
      <c r="F22" s="126"/>
    </row>
    <row r="23" spans="2:13" ht="15.75" customHeight="1">
      <c r="B23" s="129">
        <v>772.88845312088529</v>
      </c>
      <c r="C23" s="2" t="s">
        <v>274</v>
      </c>
      <c r="D23" s="2" t="s">
        <v>273</v>
      </c>
      <c r="E23" s="125"/>
      <c r="F23" s="126"/>
    </row>
    <row r="24" spans="2:13" ht="15.75" customHeight="1">
      <c r="B24" s="129">
        <v>488.89647141200652</v>
      </c>
      <c r="C24" s="2" t="s">
        <v>277</v>
      </c>
      <c r="D24" s="2" t="s">
        <v>273</v>
      </c>
      <c r="E24" s="125"/>
      <c r="F24" s="126"/>
    </row>
    <row r="25" spans="2:13" ht="15.75">
      <c r="B25" s="129">
        <v>605.79659912976604</v>
      </c>
      <c r="C25" s="2" t="s">
        <v>276</v>
      </c>
      <c r="D25" s="2" t="s">
        <v>277</v>
      </c>
      <c r="E25" s="125"/>
      <c r="F25" s="126"/>
      <c r="G25" s="121"/>
      <c r="H25" s="121"/>
      <c r="I25" s="121"/>
      <c r="J25" s="121"/>
      <c r="K25" s="121"/>
      <c r="L25" s="121"/>
      <c r="M25" s="121"/>
    </row>
    <row r="26" spans="2:13" ht="15.75" hidden="1">
      <c r="B26" s="129">
        <v>49.008075021519382</v>
      </c>
      <c r="C26" s="2" t="s">
        <v>273</v>
      </c>
      <c r="D26" s="2" t="s">
        <v>277</v>
      </c>
      <c r="E26" s="125"/>
      <c r="F26" s="126"/>
      <c r="G26" s="121"/>
      <c r="H26" s="121"/>
      <c r="I26" s="121"/>
      <c r="J26" s="121"/>
      <c r="K26" s="121"/>
      <c r="L26" s="121"/>
      <c r="M26" s="121"/>
    </row>
    <row r="27" spans="2:13" ht="15.75" hidden="1">
      <c r="B27" s="129">
        <v>909.47905585642275</v>
      </c>
      <c r="C27" s="2" t="s">
        <v>274</v>
      </c>
      <c r="D27" s="2" t="s">
        <v>273</v>
      </c>
      <c r="E27" s="125"/>
      <c r="F27" s="126"/>
      <c r="G27" s="121"/>
      <c r="H27" s="121"/>
      <c r="I27" s="121"/>
      <c r="J27" s="121"/>
      <c r="K27" s="121"/>
      <c r="L27" s="121"/>
      <c r="M27" s="121"/>
    </row>
    <row r="28" spans="2:13" ht="15.75" hidden="1">
      <c r="B28" s="129">
        <v>315.64882349666146</v>
      </c>
      <c r="C28" s="2" t="s">
        <v>275</v>
      </c>
      <c r="D28" s="2" t="s">
        <v>276</v>
      </c>
      <c r="E28" s="125"/>
      <c r="F28" s="126"/>
      <c r="G28" s="121"/>
      <c r="H28" s="121"/>
      <c r="I28" s="121"/>
      <c r="J28" s="121"/>
      <c r="K28" s="121"/>
      <c r="L28" s="121"/>
      <c r="M28" s="121"/>
    </row>
    <row r="29" spans="2:13" ht="15.75" hidden="1">
      <c r="B29" s="129">
        <v>893.70564581997235</v>
      </c>
      <c r="C29" s="2" t="s">
        <v>277</v>
      </c>
      <c r="D29" s="2" t="s">
        <v>275</v>
      </c>
      <c r="E29" s="125"/>
      <c r="F29" s="126"/>
      <c r="G29" s="121"/>
      <c r="H29" s="121"/>
      <c r="I29" s="121"/>
      <c r="J29" s="121"/>
      <c r="K29" s="121"/>
      <c r="L29" s="121"/>
      <c r="M29" s="121"/>
    </row>
    <row r="30" spans="2:13" ht="15.75" hidden="1">
      <c r="B30" s="129">
        <v>441.94474436617259</v>
      </c>
      <c r="C30" s="2" t="s">
        <v>275</v>
      </c>
      <c r="D30" s="2" t="s">
        <v>273</v>
      </c>
      <c r="E30" s="125"/>
      <c r="F30" s="126"/>
      <c r="G30" s="121"/>
      <c r="H30" s="121"/>
      <c r="I30" s="121"/>
      <c r="J30" s="121"/>
      <c r="K30" s="121"/>
      <c r="L30" s="121"/>
      <c r="M30" s="121"/>
    </row>
    <row r="31" spans="2:13" ht="15.75" hidden="1">
      <c r="B31" s="129">
        <v>474.93279512190509</v>
      </c>
      <c r="C31" s="2" t="s">
        <v>273</v>
      </c>
      <c r="D31" s="2" t="s">
        <v>273</v>
      </c>
      <c r="E31" s="125"/>
      <c r="F31" s="126"/>
      <c r="G31" s="121"/>
      <c r="H31" s="121"/>
      <c r="I31" s="121"/>
      <c r="J31" s="121"/>
      <c r="K31" s="121"/>
      <c r="L31" s="121"/>
      <c r="M31" s="121"/>
    </row>
    <row r="32" spans="2:13" ht="15.75" hidden="1">
      <c r="B32" s="129">
        <v>436.44360843001738</v>
      </c>
      <c r="C32" s="2" t="s">
        <v>275</v>
      </c>
      <c r="D32" s="2" t="s">
        <v>273</v>
      </c>
      <c r="E32" s="125"/>
      <c r="F32" s="126"/>
      <c r="G32" s="121"/>
      <c r="H32" s="121"/>
      <c r="I32" s="121"/>
      <c r="J32" s="121"/>
      <c r="K32" s="121"/>
      <c r="L32" s="121"/>
      <c r="M32" s="121"/>
    </row>
    <row r="33" spans="2:13" ht="15.75" hidden="1">
      <c r="B33" s="129">
        <v>978.94782622698972</v>
      </c>
      <c r="C33" s="2" t="s">
        <v>275</v>
      </c>
      <c r="D33" s="2" t="s">
        <v>276</v>
      </c>
      <c r="E33" s="125"/>
      <c r="F33" s="126"/>
      <c r="G33" s="121"/>
      <c r="H33" s="121"/>
      <c r="I33" s="121"/>
      <c r="J33" s="121"/>
      <c r="K33" s="121"/>
      <c r="L33" s="121"/>
      <c r="M33" s="121"/>
    </row>
    <row r="34" spans="2:13" ht="15.75" hidden="1">
      <c r="B34" s="129">
        <v>879.79303409305862</v>
      </c>
      <c r="C34" s="2" t="s">
        <v>276</v>
      </c>
      <c r="D34" s="2" t="s">
        <v>276</v>
      </c>
      <c r="E34" s="125"/>
      <c r="F34" s="126"/>
      <c r="G34" s="121"/>
      <c r="H34" s="121"/>
      <c r="I34" s="121"/>
      <c r="J34" s="121"/>
      <c r="K34" s="121"/>
      <c r="L34" s="121"/>
      <c r="M34" s="121"/>
    </row>
    <row r="35" spans="2:13" ht="15.75" hidden="1">
      <c r="B35" s="129">
        <v>999.09718482409278</v>
      </c>
      <c r="C35" s="2" t="s">
        <v>277</v>
      </c>
      <c r="D35" s="2" t="s">
        <v>277</v>
      </c>
      <c r="E35" s="125"/>
      <c r="F35" s="126"/>
      <c r="G35" s="121"/>
      <c r="H35" s="121"/>
      <c r="I35" s="121"/>
      <c r="J35" s="121"/>
      <c r="K35" s="121"/>
      <c r="L35" s="121"/>
      <c r="M35" s="121"/>
    </row>
    <row r="36" spans="2:13" ht="15.75" hidden="1">
      <c r="B36" s="129">
        <v>630.10176397916325</v>
      </c>
      <c r="C36" s="2" t="s">
        <v>274</v>
      </c>
      <c r="D36" s="2" t="s">
        <v>274</v>
      </c>
      <c r="E36" s="125"/>
      <c r="F36" s="126"/>
      <c r="G36" s="121"/>
      <c r="H36" s="121"/>
      <c r="I36" s="121"/>
      <c r="J36" s="121"/>
      <c r="K36" s="121"/>
      <c r="L36" s="121"/>
      <c r="M36" s="121"/>
    </row>
    <row r="37" spans="2:13" ht="15.75" hidden="1">
      <c r="B37" s="129">
        <v>277.81596122075223</v>
      </c>
      <c r="C37" s="2" t="s">
        <v>277</v>
      </c>
      <c r="D37" s="2" t="s">
        <v>275</v>
      </c>
      <c r="E37" s="125"/>
      <c r="F37" s="126"/>
      <c r="G37" s="121"/>
      <c r="H37" s="121"/>
      <c r="I37" s="121"/>
      <c r="J37" s="121"/>
      <c r="K37" s="121"/>
      <c r="L37" s="121"/>
      <c r="M37" s="121"/>
    </row>
    <row r="38" spans="2:13" ht="15.75" hidden="1">
      <c r="B38" s="129">
        <v>30.280259874393423</v>
      </c>
      <c r="C38" s="2" t="s">
        <v>277</v>
      </c>
      <c r="D38" s="2" t="s">
        <v>276</v>
      </c>
      <c r="E38" s="125"/>
      <c r="F38" s="126"/>
      <c r="G38" s="121"/>
      <c r="H38" s="121"/>
      <c r="I38" s="121"/>
      <c r="J38" s="121"/>
      <c r="K38" s="121"/>
      <c r="L38" s="121"/>
      <c r="M38" s="121"/>
    </row>
    <row r="39" spans="2:13" ht="15.75" hidden="1">
      <c r="B39" s="129">
        <v>254.84882555252142</v>
      </c>
      <c r="C39" s="2" t="s">
        <v>273</v>
      </c>
      <c r="D39" s="2" t="s">
        <v>273</v>
      </c>
      <c r="E39" s="125"/>
      <c r="F39" s="126"/>
      <c r="G39" s="121"/>
      <c r="H39" s="121"/>
      <c r="I39" s="121"/>
      <c r="J39" s="121"/>
      <c r="K39" s="121"/>
      <c r="L39" s="121"/>
      <c r="M39" s="121"/>
    </row>
    <row r="40" spans="2:13" ht="15.75" hidden="1">
      <c r="B40" s="129">
        <v>367.89709768354851</v>
      </c>
      <c r="C40" s="2" t="s">
        <v>276</v>
      </c>
      <c r="D40" s="2" t="s">
        <v>275</v>
      </c>
      <c r="E40" s="125"/>
      <c r="F40" s="126"/>
      <c r="G40" s="121"/>
      <c r="H40" s="121"/>
      <c r="I40" s="121"/>
      <c r="J40" s="121"/>
      <c r="K40" s="121"/>
      <c r="L40" s="121"/>
      <c r="M40" s="121"/>
    </row>
    <row r="41" spans="2:13" ht="15.75" hidden="1">
      <c r="B41" s="129">
        <v>260.94696816038464</v>
      </c>
      <c r="C41" s="2" t="s">
        <v>275</v>
      </c>
      <c r="D41" s="2" t="s">
        <v>273</v>
      </c>
      <c r="E41" s="125"/>
      <c r="F41" s="126"/>
      <c r="G41" s="121"/>
      <c r="H41" s="121"/>
      <c r="I41" s="121"/>
      <c r="J41" s="121"/>
      <c r="K41" s="121"/>
      <c r="L41" s="121"/>
      <c r="M41" s="121"/>
    </row>
    <row r="42" spans="2:13" ht="15.75">
      <c r="B42" s="129">
        <v>470.97868961227005</v>
      </c>
      <c r="C42" s="2" t="s">
        <v>276</v>
      </c>
      <c r="D42" s="2" t="s">
        <v>274</v>
      </c>
      <c r="E42" s="125"/>
      <c r="F42" s="126"/>
      <c r="G42" s="121"/>
      <c r="H42" s="121"/>
      <c r="I42" s="121"/>
      <c r="J42" s="121"/>
      <c r="K42" s="121"/>
      <c r="L42" s="121"/>
      <c r="M42" s="121"/>
    </row>
    <row r="43" spans="2:13" ht="15.75">
      <c r="B43" s="121"/>
      <c r="C43" s="121"/>
      <c r="D43" s="121"/>
      <c r="E43" s="132"/>
      <c r="G43" s="121"/>
      <c r="H43" s="121"/>
      <c r="I43" s="121"/>
      <c r="J43" s="121"/>
      <c r="K43" s="121"/>
      <c r="L43" s="121"/>
      <c r="M43" s="121"/>
    </row>
    <row r="44" spans="2:13" ht="15.75">
      <c r="B44" s="121"/>
      <c r="C44" s="121"/>
      <c r="D44" s="121"/>
      <c r="E44" s="132"/>
      <c r="G44" s="121"/>
      <c r="H44" s="121"/>
      <c r="I44" s="121"/>
      <c r="J44" s="121"/>
      <c r="K44" s="121"/>
      <c r="L44" s="121"/>
      <c r="M44" s="121"/>
    </row>
  </sheetData>
  <mergeCells count="2">
    <mergeCell ref="I4:M4"/>
    <mergeCell ref="G6:G10"/>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64BD1-F85C-4B17-9FAA-B099F29B4E73}">
  <sheetPr>
    <tabColor rgb="FFFF0000"/>
  </sheetPr>
  <dimension ref="B1:M44"/>
  <sheetViews>
    <sheetView zoomScale="115" zoomScaleNormal="115" workbookViewId="0"/>
  </sheetViews>
  <sheetFormatPr defaultColWidth="8.85546875" defaultRowHeight="15"/>
  <cols>
    <col min="1" max="1" width="1" customWidth="1"/>
    <col min="2" max="2" width="12.28515625" customWidth="1"/>
    <col min="3" max="3" width="10.42578125" customWidth="1"/>
    <col min="4" max="4" width="11.42578125" customWidth="1"/>
    <col min="5" max="5" width="17.42578125" customWidth="1"/>
    <col min="6" max="6" width="2" customWidth="1"/>
    <col min="7" max="7" width="4.140625" bestFit="1" customWidth="1"/>
    <col min="8" max="8" width="6.7109375" customWidth="1"/>
    <col min="9" max="13" width="11.140625" customWidth="1"/>
    <col min="15" max="15" width="24.42578125" bestFit="1" customWidth="1"/>
  </cols>
  <sheetData>
    <row r="1" spans="2:13" ht="4.5" customHeight="1"/>
    <row r="2" spans="2:13">
      <c r="B2" s="3" t="s">
        <v>279</v>
      </c>
    </row>
    <row r="3" spans="2:13">
      <c r="B3" s="133" t="s">
        <v>280</v>
      </c>
    </row>
    <row r="4" spans="2:13" ht="15.75">
      <c r="B4" s="121"/>
      <c r="C4" s="121"/>
      <c r="D4" s="121"/>
      <c r="E4" s="121"/>
      <c r="F4" s="121"/>
      <c r="G4" s="121"/>
      <c r="H4" s="121"/>
      <c r="I4" s="151" t="s">
        <v>268</v>
      </c>
      <c r="J4" s="151"/>
      <c r="K4" s="151"/>
      <c r="L4" s="151"/>
      <c r="M4" s="151"/>
    </row>
    <row r="5" spans="2:13" ht="30">
      <c r="B5" s="135" t="s">
        <v>269</v>
      </c>
      <c r="C5" s="135" t="s">
        <v>270</v>
      </c>
      <c r="D5" s="135" t="s">
        <v>271</v>
      </c>
      <c r="E5" s="135" t="s">
        <v>272</v>
      </c>
      <c r="F5" s="121"/>
      <c r="G5" s="121"/>
      <c r="H5" s="122"/>
      <c r="I5" s="4" t="s">
        <v>273</v>
      </c>
      <c r="J5" s="4" t="s">
        <v>274</v>
      </c>
      <c r="K5" s="4" t="s">
        <v>275</v>
      </c>
      <c r="L5" s="4" t="s">
        <v>276</v>
      </c>
      <c r="M5" s="4" t="s">
        <v>277</v>
      </c>
    </row>
    <row r="6" spans="2:13" ht="15.75">
      <c r="B6" s="123">
        <v>705.50673537282819</v>
      </c>
      <c r="C6" s="124" t="s">
        <v>275</v>
      </c>
      <c r="D6" s="124" t="s">
        <v>274</v>
      </c>
      <c r="E6" s="134" cm="1">
        <f t="array" ref="E6:E42">_xlfn.MAP(B6:B42,C6:C42,D6:D42,_xlfn.LAMBDA(_xlpm.Amount,_xlpm.Source,_xlpm.Target,VLOOKUP(_xlpm.Target,H6:M10,_xlfn.XMATCH(_xlpm.Source,H5:M5),0)*_xlpm.Amount))</f>
        <v>333.08313439748429</v>
      </c>
      <c r="F6" s="126"/>
      <c r="G6" s="152" t="s">
        <v>278</v>
      </c>
      <c r="H6" s="4" t="s">
        <v>273</v>
      </c>
      <c r="I6" s="127">
        <v>1</v>
      </c>
      <c r="J6" s="128">
        <v>1.8606</v>
      </c>
      <c r="K6" s="128">
        <v>0.87842500000000001</v>
      </c>
      <c r="L6" s="128">
        <v>1.25179</v>
      </c>
      <c r="M6" s="128">
        <v>0.75369799999999998</v>
      </c>
    </row>
    <row r="7" spans="2:13" ht="15.75">
      <c r="B7" s="129">
        <v>389.28763426542366</v>
      </c>
      <c r="C7" s="2" t="s">
        <v>276</v>
      </c>
      <c r="D7" s="2" t="s">
        <v>275</v>
      </c>
      <c r="E7" s="125">
        <v>554.75045033359936</v>
      </c>
      <c r="F7" s="126"/>
      <c r="G7" s="153"/>
      <c r="H7" s="4" t="s">
        <v>274</v>
      </c>
      <c r="I7" s="130">
        <v>0.53746099999999997</v>
      </c>
      <c r="J7" s="131">
        <v>1</v>
      </c>
      <c r="K7" s="131">
        <v>0.47211900000000001</v>
      </c>
      <c r="L7" s="131">
        <v>0.67279299999999997</v>
      </c>
      <c r="M7" s="131">
        <v>0.40508300000000003</v>
      </c>
    </row>
    <row r="8" spans="2:13" ht="15.75">
      <c r="B8" s="129">
        <v>568.64046966868375</v>
      </c>
      <c r="C8" s="2" t="s">
        <v>274</v>
      </c>
      <c r="D8" s="2" t="s">
        <v>276</v>
      </c>
      <c r="E8" s="125">
        <v>845.19307568735144</v>
      </c>
      <c r="F8" s="126"/>
      <c r="G8" s="153"/>
      <c r="H8" s="4" t="s">
        <v>275</v>
      </c>
      <c r="I8" s="130">
        <v>1.1384000000000001</v>
      </c>
      <c r="J8" s="131">
        <v>2.1181000000000001</v>
      </c>
      <c r="K8" s="131">
        <v>1</v>
      </c>
      <c r="L8" s="131">
        <v>1.4250400000000001</v>
      </c>
      <c r="M8" s="131">
        <v>0.85801000000000005</v>
      </c>
    </row>
    <row r="9" spans="2:13" ht="15.75">
      <c r="B9" s="129">
        <v>408.71520137972436</v>
      </c>
      <c r="C9" s="2" t="s">
        <v>273</v>
      </c>
      <c r="D9" s="2" t="s">
        <v>274</v>
      </c>
      <c r="E9" s="125">
        <v>219.66848084874803</v>
      </c>
      <c r="F9" s="126"/>
      <c r="G9" s="153"/>
      <c r="H9" s="4" t="s">
        <v>276</v>
      </c>
      <c r="I9" s="130">
        <v>0.79884999999999995</v>
      </c>
      <c r="J9" s="131">
        <v>1.48634</v>
      </c>
      <c r="K9" s="131">
        <v>0.70172999999999996</v>
      </c>
      <c r="L9" s="131">
        <v>1</v>
      </c>
      <c r="M9" s="131">
        <v>0.60209199999999996</v>
      </c>
    </row>
    <row r="10" spans="2:13" ht="15.75">
      <c r="B10" s="129">
        <v>743.76193388702143</v>
      </c>
      <c r="C10" s="2" t="s">
        <v>273</v>
      </c>
      <c r="D10" s="2" t="s">
        <v>276</v>
      </c>
      <c r="E10" s="125">
        <v>594.15422088564708</v>
      </c>
      <c r="F10" s="126"/>
      <c r="G10" s="153"/>
      <c r="H10" s="4" t="s">
        <v>277</v>
      </c>
      <c r="I10" s="130">
        <v>1.3267899999999999</v>
      </c>
      <c r="J10" s="131">
        <v>2.46862</v>
      </c>
      <c r="K10" s="131">
        <v>1.1654800000000001</v>
      </c>
      <c r="L10" s="131">
        <v>1.6608700000000001</v>
      </c>
      <c r="M10" s="131">
        <v>1</v>
      </c>
    </row>
    <row r="11" spans="2:13" ht="15.75" thickBot="1">
      <c r="B11" s="129">
        <v>296.36684030332549</v>
      </c>
      <c r="C11" s="2" t="s">
        <v>276</v>
      </c>
      <c r="D11" s="2" t="s">
        <v>273</v>
      </c>
      <c r="E11" s="125">
        <v>370.9890470232998</v>
      </c>
      <c r="F11" s="126"/>
    </row>
    <row r="12" spans="2:13" ht="15.75" customHeight="1">
      <c r="B12" s="129">
        <v>509.31925675037724</v>
      </c>
      <c r="C12" s="2" t="s">
        <v>275</v>
      </c>
      <c r="D12" s="2" t="s">
        <v>274</v>
      </c>
      <c r="E12" s="125">
        <v>240.45929817773137</v>
      </c>
      <c r="F12" s="126"/>
      <c r="G12" s="154" t="s">
        <v>283</v>
      </c>
      <c r="H12" s="155"/>
      <c r="I12" s="155"/>
      <c r="J12" s="155"/>
      <c r="K12" s="155"/>
      <c r="L12" s="155"/>
      <c r="M12" s="156"/>
    </row>
    <row r="13" spans="2:13" ht="15.75" customHeight="1">
      <c r="B13" s="129">
        <v>632.68116066272557</v>
      </c>
      <c r="C13" s="2" t="s">
        <v>277</v>
      </c>
      <c r="D13" s="2" t="s">
        <v>276</v>
      </c>
      <c r="E13" s="125">
        <v>380.93226538574174</v>
      </c>
      <c r="F13" s="126"/>
      <c r="G13" s="157"/>
      <c r="H13" s="158"/>
      <c r="I13" s="158"/>
      <c r="J13" s="158"/>
      <c r="K13" s="158"/>
      <c r="L13" s="158"/>
      <c r="M13" s="159"/>
    </row>
    <row r="14" spans="2:13" ht="15.75" customHeight="1">
      <c r="B14" s="129">
        <v>698.63941831852935</v>
      </c>
      <c r="C14" s="2" t="s">
        <v>275</v>
      </c>
      <c r="D14" s="2" t="s">
        <v>273</v>
      </c>
      <c r="E14" s="125">
        <v>613.7023310364541</v>
      </c>
      <c r="F14" s="126"/>
      <c r="G14" s="157"/>
      <c r="H14" s="158"/>
      <c r="I14" s="158"/>
      <c r="J14" s="158"/>
      <c r="K14" s="158"/>
      <c r="L14" s="158"/>
      <c r="M14" s="159"/>
    </row>
    <row r="15" spans="2:13" ht="15.75" customHeight="1">
      <c r="B15" s="129">
        <v>144.41804242970503</v>
      </c>
      <c r="C15" s="2" t="s">
        <v>277</v>
      </c>
      <c r="D15" s="2" t="s">
        <v>276</v>
      </c>
      <c r="E15" s="125">
        <v>86.952948002585956</v>
      </c>
      <c r="F15" s="126"/>
      <c r="G15" s="157"/>
      <c r="H15" s="158"/>
      <c r="I15" s="158"/>
      <c r="J15" s="158"/>
      <c r="K15" s="158"/>
      <c r="L15" s="158"/>
      <c r="M15" s="159"/>
    </row>
    <row r="16" spans="2:13" ht="15.75" customHeight="1">
      <c r="B16" s="129">
        <v>148.72415278987285</v>
      </c>
      <c r="C16" s="2" t="s">
        <v>277</v>
      </c>
      <c r="D16" s="2" t="s">
        <v>274</v>
      </c>
      <c r="E16" s="125">
        <v>60.245625984580066</v>
      </c>
      <c r="F16" s="126"/>
      <c r="G16" s="157"/>
      <c r="H16" s="158"/>
      <c r="I16" s="158"/>
      <c r="J16" s="158"/>
      <c r="K16" s="158"/>
      <c r="L16" s="158"/>
      <c r="M16" s="159"/>
    </row>
    <row r="17" spans="2:13" ht="15.75" customHeight="1">
      <c r="B17" s="129">
        <v>227.55302484909379</v>
      </c>
      <c r="C17" s="2" t="s">
        <v>274</v>
      </c>
      <c r="D17" s="2" t="s">
        <v>276</v>
      </c>
      <c r="E17" s="125">
        <v>338.22116295420204</v>
      </c>
      <c r="F17" s="126"/>
      <c r="G17" s="157"/>
      <c r="H17" s="158"/>
      <c r="I17" s="158"/>
      <c r="J17" s="158"/>
      <c r="K17" s="158"/>
      <c r="L17" s="158"/>
      <c r="M17" s="159"/>
    </row>
    <row r="18" spans="2:13" ht="15.75" customHeight="1">
      <c r="B18" s="129">
        <v>716.88714973491142</v>
      </c>
      <c r="C18" s="2" t="s">
        <v>275</v>
      </c>
      <c r="D18" s="2" t="s">
        <v>275</v>
      </c>
      <c r="E18" s="125">
        <v>716.88714973491142</v>
      </c>
      <c r="F18" s="126"/>
      <c r="G18" s="157"/>
      <c r="H18" s="158"/>
      <c r="I18" s="158"/>
      <c r="J18" s="158"/>
      <c r="K18" s="158"/>
      <c r="L18" s="158"/>
      <c r="M18" s="159"/>
    </row>
    <row r="19" spans="2:13" ht="15.75" customHeight="1">
      <c r="B19" s="129">
        <v>18.809019507317615</v>
      </c>
      <c r="C19" s="2" t="s">
        <v>274</v>
      </c>
      <c r="D19" s="2" t="s">
        <v>274</v>
      </c>
      <c r="E19" s="125">
        <v>18.809019507317615</v>
      </c>
      <c r="F19" s="126"/>
      <c r="G19" s="157"/>
      <c r="H19" s="158"/>
      <c r="I19" s="158"/>
      <c r="J19" s="158"/>
      <c r="K19" s="158"/>
      <c r="L19" s="158"/>
      <c r="M19" s="159"/>
    </row>
    <row r="20" spans="2:13" ht="15.75" customHeight="1">
      <c r="B20" s="129">
        <v>139.47588142493217</v>
      </c>
      <c r="C20" s="2" t="s">
        <v>273</v>
      </c>
      <c r="D20" s="2" t="s">
        <v>273</v>
      </c>
      <c r="E20" s="125">
        <v>139.47588142493217</v>
      </c>
      <c r="F20" s="126"/>
      <c r="G20" s="157"/>
      <c r="H20" s="158"/>
      <c r="I20" s="158"/>
      <c r="J20" s="158"/>
      <c r="K20" s="158"/>
      <c r="L20" s="158"/>
      <c r="M20" s="159"/>
    </row>
    <row r="21" spans="2:13" ht="15.75" customHeight="1" thickBot="1">
      <c r="B21" s="129">
        <v>905.2742825550331</v>
      </c>
      <c r="C21" s="2" t="s">
        <v>275</v>
      </c>
      <c r="D21" s="2" t="s">
        <v>275</v>
      </c>
      <c r="E21" s="125">
        <v>905.2742825550331</v>
      </c>
      <c r="F21" s="126"/>
      <c r="G21" s="160"/>
      <c r="H21" s="161"/>
      <c r="I21" s="161"/>
      <c r="J21" s="161"/>
      <c r="K21" s="161"/>
      <c r="L21" s="161"/>
      <c r="M21" s="162"/>
    </row>
    <row r="22" spans="2:13" ht="15.75" hidden="1" customHeight="1">
      <c r="B22" s="129">
        <v>594.85993568720926</v>
      </c>
      <c r="C22" s="2" t="s">
        <v>274</v>
      </c>
      <c r="D22" s="2" t="s">
        <v>274</v>
      </c>
      <c r="E22" s="125">
        <v>594.85993568720926</v>
      </c>
      <c r="F22" s="126"/>
    </row>
    <row r="23" spans="2:13" ht="15.75" hidden="1" customHeight="1">
      <c r="B23" s="129">
        <v>772.88845312088529</v>
      </c>
      <c r="C23" s="2" t="s">
        <v>274</v>
      </c>
      <c r="D23" s="2" t="s">
        <v>273</v>
      </c>
      <c r="E23" s="125">
        <v>1438.0362558767192</v>
      </c>
      <c r="F23" s="126"/>
    </row>
    <row r="24" spans="2:13" ht="15.75" hidden="1" customHeight="1">
      <c r="B24" s="129">
        <v>488.89647141200652</v>
      </c>
      <c r="C24" s="2" t="s">
        <v>277</v>
      </c>
      <c r="D24" s="2" t="s">
        <v>273</v>
      </c>
      <c r="E24" s="125">
        <v>368.48029271028651</v>
      </c>
      <c r="F24" s="126"/>
    </row>
    <row r="25" spans="2:13" hidden="1">
      <c r="B25" s="129">
        <v>605.79659912976604</v>
      </c>
      <c r="C25" s="2" t="s">
        <v>276</v>
      </c>
      <c r="D25" s="2" t="s">
        <v>277</v>
      </c>
      <c r="E25" s="125">
        <v>1006.1493975966546</v>
      </c>
      <c r="F25" s="126"/>
    </row>
    <row r="26" spans="2:13" hidden="1">
      <c r="B26" s="129">
        <v>49.008075021519382</v>
      </c>
      <c r="C26" s="2" t="s">
        <v>273</v>
      </c>
      <c r="D26" s="2" t="s">
        <v>277</v>
      </c>
      <c r="E26" s="125">
        <v>65.023423857801703</v>
      </c>
      <c r="F26" s="126"/>
    </row>
    <row r="27" spans="2:13" hidden="1">
      <c r="B27" s="129">
        <v>909.47905585642275</v>
      </c>
      <c r="C27" s="2" t="s">
        <v>274</v>
      </c>
      <c r="D27" s="2" t="s">
        <v>273</v>
      </c>
      <c r="E27" s="125">
        <v>1692.1767313264602</v>
      </c>
      <c r="F27" s="126"/>
    </row>
    <row r="28" spans="2:13" hidden="1">
      <c r="B28" s="129">
        <v>315.64882349666146</v>
      </c>
      <c r="C28" s="2" t="s">
        <v>275</v>
      </c>
      <c r="D28" s="2" t="s">
        <v>276</v>
      </c>
      <c r="E28" s="125">
        <v>221.50024891231223</v>
      </c>
      <c r="F28" s="126"/>
    </row>
    <row r="29" spans="2:13" hidden="1">
      <c r="B29" s="129">
        <v>893.70564581997235</v>
      </c>
      <c r="C29" s="2" t="s">
        <v>277</v>
      </c>
      <c r="D29" s="2" t="s">
        <v>275</v>
      </c>
      <c r="E29" s="125">
        <v>766.8083811699945</v>
      </c>
      <c r="F29" s="126"/>
    </row>
    <row r="30" spans="2:13" hidden="1">
      <c r="B30" s="129">
        <v>441.94474436617259</v>
      </c>
      <c r="C30" s="2" t="s">
        <v>275</v>
      </c>
      <c r="D30" s="2" t="s">
        <v>273</v>
      </c>
      <c r="E30" s="125">
        <v>388.21531206985514</v>
      </c>
      <c r="F30" s="126"/>
    </row>
    <row r="31" spans="2:13" hidden="1">
      <c r="B31" s="129">
        <v>474.93279512190509</v>
      </c>
      <c r="C31" s="2" t="s">
        <v>273</v>
      </c>
      <c r="D31" s="2" t="s">
        <v>273</v>
      </c>
      <c r="E31" s="125">
        <v>474.93279512190509</v>
      </c>
      <c r="F31" s="126"/>
    </row>
    <row r="32" spans="2:13" hidden="1">
      <c r="B32" s="129">
        <v>436.44360843001738</v>
      </c>
      <c r="C32" s="2" t="s">
        <v>275</v>
      </c>
      <c r="D32" s="2" t="s">
        <v>273</v>
      </c>
      <c r="E32" s="125">
        <v>383.38297673513802</v>
      </c>
      <c r="F32" s="126"/>
    </row>
    <row r="33" spans="2:13" hidden="1">
      <c r="B33" s="129">
        <v>978.94782622698972</v>
      </c>
      <c r="C33" s="2" t="s">
        <v>275</v>
      </c>
      <c r="D33" s="2" t="s">
        <v>276</v>
      </c>
      <c r="E33" s="125">
        <v>686.95705809826541</v>
      </c>
      <c r="F33" s="126"/>
    </row>
    <row r="34" spans="2:13" hidden="1">
      <c r="B34" s="129">
        <v>879.79303409305862</v>
      </c>
      <c r="C34" s="2" t="s">
        <v>276</v>
      </c>
      <c r="D34" s="2" t="s">
        <v>276</v>
      </c>
      <c r="E34" s="125">
        <v>879.79303409305862</v>
      </c>
      <c r="F34" s="126"/>
    </row>
    <row r="35" spans="2:13" hidden="1">
      <c r="B35" s="129">
        <v>999.09718482409278</v>
      </c>
      <c r="C35" s="2" t="s">
        <v>277</v>
      </c>
      <c r="D35" s="2" t="s">
        <v>277</v>
      </c>
      <c r="E35" s="125">
        <v>999.09718482409278</v>
      </c>
      <c r="F35" s="126"/>
    </row>
    <row r="36" spans="2:13" hidden="1">
      <c r="B36" s="129">
        <v>630.10176397916325</v>
      </c>
      <c r="C36" s="2" t="s">
        <v>274</v>
      </c>
      <c r="D36" s="2" t="s">
        <v>274</v>
      </c>
      <c r="E36" s="125">
        <v>630.10176397916325</v>
      </c>
      <c r="F36" s="126"/>
    </row>
    <row r="37" spans="2:13" hidden="1">
      <c r="B37" s="129">
        <v>277.81596122075223</v>
      </c>
      <c r="C37" s="2" t="s">
        <v>277</v>
      </c>
      <c r="D37" s="2" t="s">
        <v>275</v>
      </c>
      <c r="E37" s="125">
        <v>238.36887288701763</v>
      </c>
      <c r="F37" s="126"/>
    </row>
    <row r="38" spans="2:13" hidden="1">
      <c r="B38" s="129">
        <v>30.280259874393423</v>
      </c>
      <c r="C38" s="2" t="s">
        <v>277</v>
      </c>
      <c r="D38" s="2" t="s">
        <v>276</v>
      </c>
      <c r="E38" s="125">
        <v>18.231502228293284</v>
      </c>
      <c r="F38" s="126"/>
    </row>
    <row r="39" spans="2:13" hidden="1">
      <c r="B39" s="129">
        <v>254.84882555252142</v>
      </c>
      <c r="C39" s="2" t="s">
        <v>273</v>
      </c>
      <c r="D39" s="2" t="s">
        <v>273</v>
      </c>
      <c r="E39" s="125">
        <v>254.84882555252142</v>
      </c>
      <c r="F39" s="126"/>
    </row>
    <row r="40" spans="2:13" hidden="1">
      <c r="B40" s="129">
        <v>367.89709768354851</v>
      </c>
      <c r="C40" s="2" t="s">
        <v>276</v>
      </c>
      <c r="D40" s="2" t="s">
        <v>275</v>
      </c>
      <c r="E40" s="125">
        <v>524.26808008296405</v>
      </c>
      <c r="F40" s="126"/>
    </row>
    <row r="41" spans="2:13" hidden="1">
      <c r="B41" s="129">
        <v>260.94696816038464</v>
      </c>
      <c r="C41" s="2" t="s">
        <v>275</v>
      </c>
      <c r="D41" s="2" t="s">
        <v>273</v>
      </c>
      <c r="E41" s="125">
        <v>229.22234050628589</v>
      </c>
      <c r="F41" s="126"/>
    </row>
    <row r="42" spans="2:13">
      <c r="B42" s="129">
        <v>470.97868961227005</v>
      </c>
      <c r="C42" s="2" t="s">
        <v>276</v>
      </c>
      <c r="D42" s="2" t="s">
        <v>274</v>
      </c>
      <c r="E42" s="125">
        <v>316.87116552030801</v>
      </c>
      <c r="F42" s="126"/>
    </row>
    <row r="43" spans="2:13" ht="15.75">
      <c r="B43" s="121"/>
      <c r="C43" s="121"/>
      <c r="D43" s="121"/>
      <c r="E43" s="132"/>
      <c r="G43" s="121"/>
      <c r="H43" s="121"/>
      <c r="I43" s="121"/>
      <c r="J43" s="121"/>
      <c r="K43" s="121"/>
      <c r="L43" s="121"/>
      <c r="M43" s="121"/>
    </row>
    <row r="44" spans="2:13" ht="15.75">
      <c r="B44" s="121"/>
      <c r="C44" s="121"/>
      <c r="D44" s="121"/>
      <c r="E44" s="132"/>
      <c r="G44" s="121"/>
      <c r="H44" s="121"/>
      <c r="I44" s="121"/>
      <c r="J44" s="121"/>
      <c r="K44" s="121"/>
      <c r="L44" s="121"/>
      <c r="M44" s="121"/>
    </row>
  </sheetData>
  <mergeCells count="3">
    <mergeCell ref="I4:M4"/>
    <mergeCell ref="G6:G10"/>
    <mergeCell ref="G12:M21"/>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F4C95-CD64-40B2-B38C-2B30BEF5F568}">
  <sheetPr>
    <tabColor rgb="FFFF0000"/>
  </sheetPr>
  <dimension ref="B1:M44"/>
  <sheetViews>
    <sheetView zoomScale="115" zoomScaleNormal="115" workbookViewId="0"/>
  </sheetViews>
  <sheetFormatPr defaultColWidth="8.85546875" defaultRowHeight="15"/>
  <cols>
    <col min="1" max="1" width="1" customWidth="1"/>
    <col min="2" max="2" width="12.28515625" customWidth="1"/>
    <col min="3" max="3" width="10.42578125" customWidth="1"/>
    <col min="4" max="4" width="11.42578125" customWidth="1"/>
    <col min="5" max="5" width="17.42578125" customWidth="1"/>
    <col min="6" max="6" width="2" customWidth="1"/>
    <col min="7" max="7" width="4.140625" bestFit="1" customWidth="1"/>
    <col min="8" max="8" width="6.7109375" customWidth="1"/>
    <col min="9" max="13" width="11.140625" customWidth="1"/>
    <col min="15" max="15" width="24.42578125" bestFit="1" customWidth="1"/>
  </cols>
  <sheetData>
    <row r="1" spans="2:13" ht="4.5" customHeight="1"/>
    <row r="2" spans="2:13">
      <c r="B2" s="3" t="s">
        <v>279</v>
      </c>
    </row>
    <row r="3" spans="2:13">
      <c r="B3" s="133" t="s">
        <v>280</v>
      </c>
    </row>
    <row r="4" spans="2:13" ht="15.75">
      <c r="B4" s="121"/>
      <c r="C4" s="121"/>
      <c r="D4" s="121"/>
      <c r="E4" s="121"/>
      <c r="F4" s="121"/>
      <c r="G4" s="121"/>
      <c r="H4" s="121"/>
      <c r="I4" s="151" t="s">
        <v>268</v>
      </c>
      <c r="J4" s="151"/>
      <c r="K4" s="151"/>
      <c r="L4" s="151"/>
      <c r="M4" s="151"/>
    </row>
    <row r="5" spans="2:13" ht="30">
      <c r="B5" s="135" t="s">
        <v>269</v>
      </c>
      <c r="C5" s="135" t="s">
        <v>270</v>
      </c>
      <c r="D5" s="135" t="s">
        <v>271</v>
      </c>
      <c r="E5" s="135" t="s">
        <v>272</v>
      </c>
      <c r="F5" s="121"/>
      <c r="G5" s="121"/>
      <c r="H5" s="122"/>
      <c r="I5" s="4" t="s">
        <v>273</v>
      </c>
      <c r="J5" s="4" t="s">
        <v>274</v>
      </c>
      <c r="K5" s="4" t="s">
        <v>275</v>
      </c>
      <c r="L5" s="4" t="s">
        <v>276</v>
      </c>
      <c r="M5" s="4" t="s">
        <v>277</v>
      </c>
    </row>
    <row r="6" spans="2:13" ht="15.75">
      <c r="B6" s="123">
        <v>705.50673537282819</v>
      </c>
      <c r="C6" s="124" t="s">
        <v>275</v>
      </c>
      <c r="D6" s="124" t="s">
        <v>274</v>
      </c>
      <c r="E6" s="134" cm="1">
        <f t="array" ref="E6:E42">INDEX(I6:M10,_xlfn.XMATCH(D6:D42,H6:H10),_xlfn.XMATCH(C6:C42,I5:M5))*B6:B42</f>
        <v>333.08313439748429</v>
      </c>
      <c r="F6" s="126"/>
      <c r="G6" s="152" t="s">
        <v>278</v>
      </c>
      <c r="H6" s="4" t="s">
        <v>273</v>
      </c>
      <c r="I6" s="127">
        <v>1</v>
      </c>
      <c r="J6" s="128">
        <v>1.8606</v>
      </c>
      <c r="K6" s="128">
        <v>0.87842500000000001</v>
      </c>
      <c r="L6" s="128">
        <v>1.25179</v>
      </c>
      <c r="M6" s="128">
        <v>0.75369799999999998</v>
      </c>
    </row>
    <row r="7" spans="2:13" ht="15.75">
      <c r="B7" s="129">
        <v>389.28763426542366</v>
      </c>
      <c r="C7" s="2" t="s">
        <v>276</v>
      </c>
      <c r="D7" s="2" t="s">
        <v>275</v>
      </c>
      <c r="E7" s="125">
        <v>554.75045033359936</v>
      </c>
      <c r="F7" s="126"/>
      <c r="G7" s="153"/>
      <c r="H7" s="4" t="s">
        <v>274</v>
      </c>
      <c r="I7" s="130">
        <v>0.53746099999999997</v>
      </c>
      <c r="J7" s="131">
        <v>1</v>
      </c>
      <c r="K7" s="131">
        <v>0.47211900000000001</v>
      </c>
      <c r="L7" s="131">
        <v>0.67279299999999997</v>
      </c>
      <c r="M7" s="131">
        <v>0.40508300000000003</v>
      </c>
    </row>
    <row r="8" spans="2:13" ht="15.75">
      <c r="B8" s="129">
        <v>568.64046966868375</v>
      </c>
      <c r="C8" s="2" t="s">
        <v>274</v>
      </c>
      <c r="D8" s="2" t="s">
        <v>276</v>
      </c>
      <c r="E8" s="125">
        <v>845.19307568735144</v>
      </c>
      <c r="F8" s="126"/>
      <c r="G8" s="153"/>
      <c r="H8" s="4" t="s">
        <v>275</v>
      </c>
      <c r="I8" s="130">
        <v>1.1384000000000001</v>
      </c>
      <c r="J8" s="131">
        <v>2.1181000000000001</v>
      </c>
      <c r="K8" s="131">
        <v>1</v>
      </c>
      <c r="L8" s="131">
        <v>1.4250400000000001</v>
      </c>
      <c r="M8" s="131">
        <v>0.85801000000000005</v>
      </c>
    </row>
    <row r="9" spans="2:13" ht="15.75">
      <c r="B9" s="129">
        <v>408.71520137972436</v>
      </c>
      <c r="C9" s="2" t="s">
        <v>273</v>
      </c>
      <c r="D9" s="2" t="s">
        <v>274</v>
      </c>
      <c r="E9" s="125">
        <v>219.66848084874803</v>
      </c>
      <c r="F9" s="126"/>
      <c r="G9" s="153"/>
      <c r="H9" s="4" t="s">
        <v>276</v>
      </c>
      <c r="I9" s="130">
        <v>0.79884999999999995</v>
      </c>
      <c r="J9" s="131">
        <v>1.48634</v>
      </c>
      <c r="K9" s="131">
        <v>0.70172999999999996</v>
      </c>
      <c r="L9" s="131">
        <v>1</v>
      </c>
      <c r="M9" s="131">
        <v>0.60209199999999996</v>
      </c>
    </row>
    <row r="10" spans="2:13" ht="15.75">
      <c r="B10" s="129">
        <v>743.76193388702143</v>
      </c>
      <c r="C10" s="2" t="s">
        <v>273</v>
      </c>
      <c r="D10" s="2" t="s">
        <v>276</v>
      </c>
      <c r="E10" s="125">
        <v>594.15422088564708</v>
      </c>
      <c r="F10" s="126"/>
      <c r="G10" s="153"/>
      <c r="H10" s="4" t="s">
        <v>277</v>
      </c>
      <c r="I10" s="130">
        <v>1.3267899999999999</v>
      </c>
      <c r="J10" s="131">
        <v>2.46862</v>
      </c>
      <c r="K10" s="131">
        <v>1.1654800000000001</v>
      </c>
      <c r="L10" s="131">
        <v>1.6608700000000001</v>
      </c>
      <c r="M10" s="131">
        <v>1</v>
      </c>
    </row>
    <row r="11" spans="2:13" ht="15.75" thickBot="1">
      <c r="B11" s="129">
        <v>296.36684030332549</v>
      </c>
      <c r="C11" s="2" t="s">
        <v>276</v>
      </c>
      <c r="D11" s="2" t="s">
        <v>273</v>
      </c>
      <c r="E11" s="125">
        <v>370.9890470232998</v>
      </c>
      <c r="F11" s="126"/>
    </row>
    <row r="12" spans="2:13" ht="15.75" customHeight="1">
      <c r="B12" s="129">
        <v>509.31925675037724</v>
      </c>
      <c r="C12" s="2" t="s">
        <v>275</v>
      </c>
      <c r="D12" s="2" t="s">
        <v>274</v>
      </c>
      <c r="E12" s="125">
        <v>240.45929817773137</v>
      </c>
      <c r="F12" s="126"/>
      <c r="G12" s="154" t="s">
        <v>282</v>
      </c>
      <c r="H12" s="155"/>
      <c r="I12" s="155"/>
      <c r="J12" s="155"/>
      <c r="K12" s="155"/>
      <c r="L12" s="155"/>
      <c r="M12" s="156"/>
    </row>
    <row r="13" spans="2:13" ht="15.75" customHeight="1">
      <c r="B13" s="129">
        <v>632.68116066272557</v>
      </c>
      <c r="C13" s="2" t="s">
        <v>277</v>
      </c>
      <c r="D13" s="2" t="s">
        <v>276</v>
      </c>
      <c r="E13" s="125">
        <v>380.93226538574174</v>
      </c>
      <c r="F13" s="126"/>
      <c r="G13" s="157"/>
      <c r="H13" s="158"/>
      <c r="I13" s="158"/>
      <c r="J13" s="158"/>
      <c r="K13" s="158"/>
      <c r="L13" s="158"/>
      <c r="M13" s="159"/>
    </row>
    <row r="14" spans="2:13" ht="15.75" customHeight="1">
      <c r="B14" s="129">
        <v>698.63941831852935</v>
      </c>
      <c r="C14" s="2" t="s">
        <v>275</v>
      </c>
      <c r="D14" s="2" t="s">
        <v>273</v>
      </c>
      <c r="E14" s="125">
        <v>613.7023310364541</v>
      </c>
      <c r="F14" s="126"/>
      <c r="G14" s="157"/>
      <c r="H14" s="158"/>
      <c r="I14" s="158"/>
      <c r="J14" s="158"/>
      <c r="K14" s="158"/>
      <c r="L14" s="158"/>
      <c r="M14" s="159"/>
    </row>
    <row r="15" spans="2:13" ht="15.75" customHeight="1">
      <c r="B15" s="129">
        <v>144.41804242970503</v>
      </c>
      <c r="C15" s="2" t="s">
        <v>277</v>
      </c>
      <c r="D15" s="2" t="s">
        <v>276</v>
      </c>
      <c r="E15" s="125">
        <v>86.952948002585956</v>
      </c>
      <c r="F15" s="126"/>
      <c r="G15" s="157"/>
      <c r="H15" s="158"/>
      <c r="I15" s="158"/>
      <c r="J15" s="158"/>
      <c r="K15" s="158"/>
      <c r="L15" s="158"/>
      <c r="M15" s="159"/>
    </row>
    <row r="16" spans="2:13" ht="15.75" customHeight="1">
      <c r="B16" s="129">
        <v>148.72415278987285</v>
      </c>
      <c r="C16" s="2" t="s">
        <v>277</v>
      </c>
      <c r="D16" s="2" t="s">
        <v>274</v>
      </c>
      <c r="E16" s="125">
        <v>60.245625984580066</v>
      </c>
      <c r="F16" s="126"/>
      <c r="G16" s="157"/>
      <c r="H16" s="158"/>
      <c r="I16" s="158"/>
      <c r="J16" s="158"/>
      <c r="K16" s="158"/>
      <c r="L16" s="158"/>
      <c r="M16" s="159"/>
    </row>
    <row r="17" spans="2:13" ht="15.75" customHeight="1" thickBot="1">
      <c r="B17" s="129">
        <v>227.55302484909379</v>
      </c>
      <c r="C17" s="2" t="s">
        <v>274</v>
      </c>
      <c r="D17" s="2" t="s">
        <v>276</v>
      </c>
      <c r="E17" s="125">
        <v>338.22116295420204</v>
      </c>
      <c r="F17" s="126"/>
      <c r="G17" s="160"/>
      <c r="H17" s="161"/>
      <c r="I17" s="161"/>
      <c r="J17" s="161"/>
      <c r="K17" s="161"/>
      <c r="L17" s="161"/>
      <c r="M17" s="162"/>
    </row>
    <row r="18" spans="2:13" ht="15.75" hidden="1" customHeight="1">
      <c r="B18" s="129">
        <v>716.88714973491142</v>
      </c>
      <c r="C18" s="2" t="s">
        <v>275</v>
      </c>
      <c r="D18" s="2" t="s">
        <v>275</v>
      </c>
      <c r="E18" s="125">
        <v>716.88714973491142</v>
      </c>
      <c r="F18" s="126"/>
    </row>
    <row r="19" spans="2:13" ht="15.75" hidden="1" customHeight="1">
      <c r="B19" s="129">
        <v>18.809019507317615</v>
      </c>
      <c r="C19" s="2" t="s">
        <v>274</v>
      </c>
      <c r="D19" s="2" t="s">
        <v>274</v>
      </c>
      <c r="E19" s="125">
        <v>18.809019507317615</v>
      </c>
      <c r="F19" s="126"/>
    </row>
    <row r="20" spans="2:13" ht="15.75" hidden="1" customHeight="1">
      <c r="B20" s="129">
        <v>139.47588142493217</v>
      </c>
      <c r="C20" s="2" t="s">
        <v>273</v>
      </c>
      <c r="D20" s="2" t="s">
        <v>273</v>
      </c>
      <c r="E20" s="125">
        <v>139.47588142493217</v>
      </c>
      <c r="F20" s="126"/>
    </row>
    <row r="21" spans="2:13" ht="15.75" hidden="1" customHeight="1">
      <c r="B21" s="129">
        <v>905.2742825550331</v>
      </c>
      <c r="C21" s="2" t="s">
        <v>275</v>
      </c>
      <c r="D21" s="2" t="s">
        <v>275</v>
      </c>
      <c r="E21" s="125">
        <v>905.2742825550331</v>
      </c>
      <c r="F21" s="126"/>
    </row>
    <row r="22" spans="2:13" ht="15.75" hidden="1" customHeight="1">
      <c r="B22" s="129">
        <v>594.85993568720926</v>
      </c>
      <c r="C22" s="2" t="s">
        <v>274</v>
      </c>
      <c r="D22" s="2" t="s">
        <v>274</v>
      </c>
      <c r="E22" s="125">
        <v>594.85993568720926</v>
      </c>
      <c r="F22" s="126"/>
    </row>
    <row r="23" spans="2:13" ht="15.75" hidden="1" customHeight="1">
      <c r="B23" s="129">
        <v>772.88845312088529</v>
      </c>
      <c r="C23" s="2" t="s">
        <v>274</v>
      </c>
      <c r="D23" s="2" t="s">
        <v>273</v>
      </c>
      <c r="E23" s="125">
        <v>1438.0362558767192</v>
      </c>
      <c r="F23" s="126"/>
    </row>
    <row r="24" spans="2:13" ht="15.75" hidden="1" customHeight="1">
      <c r="B24" s="129">
        <v>488.89647141200652</v>
      </c>
      <c r="C24" s="2" t="s">
        <v>277</v>
      </c>
      <c r="D24" s="2" t="s">
        <v>273</v>
      </c>
      <c r="E24" s="125">
        <v>368.48029271028651</v>
      </c>
      <c r="F24" s="126"/>
    </row>
    <row r="25" spans="2:13" hidden="1">
      <c r="B25" s="129">
        <v>605.79659912976604</v>
      </c>
      <c r="C25" s="2" t="s">
        <v>276</v>
      </c>
      <c r="D25" s="2" t="s">
        <v>277</v>
      </c>
      <c r="E25" s="125">
        <v>1006.1493975966546</v>
      </c>
      <c r="F25" s="126"/>
    </row>
    <row r="26" spans="2:13" ht="15.75" hidden="1">
      <c r="B26" s="129">
        <v>49.008075021519382</v>
      </c>
      <c r="C26" s="2" t="s">
        <v>273</v>
      </c>
      <c r="D26" s="2" t="s">
        <v>277</v>
      </c>
      <c r="E26" s="125">
        <v>65.023423857801703</v>
      </c>
      <c r="F26" s="126"/>
      <c r="G26" s="121"/>
      <c r="H26" s="121"/>
      <c r="I26" s="121"/>
      <c r="J26" s="121"/>
      <c r="K26" s="121"/>
      <c r="L26" s="121"/>
      <c r="M26" s="121"/>
    </row>
    <row r="27" spans="2:13" ht="15.75" hidden="1">
      <c r="B27" s="129">
        <v>909.47905585642275</v>
      </c>
      <c r="C27" s="2" t="s">
        <v>274</v>
      </c>
      <c r="D27" s="2" t="s">
        <v>273</v>
      </c>
      <c r="E27" s="125">
        <v>1692.1767313264602</v>
      </c>
      <c r="F27" s="126"/>
      <c r="G27" s="121"/>
      <c r="H27" s="121"/>
      <c r="I27" s="121"/>
      <c r="J27" s="121"/>
      <c r="K27" s="121"/>
      <c r="L27" s="121"/>
      <c r="M27" s="121"/>
    </row>
    <row r="28" spans="2:13" ht="15.75" hidden="1">
      <c r="B28" s="129">
        <v>315.64882349666146</v>
      </c>
      <c r="C28" s="2" t="s">
        <v>275</v>
      </c>
      <c r="D28" s="2" t="s">
        <v>276</v>
      </c>
      <c r="E28" s="125">
        <v>221.50024891231223</v>
      </c>
      <c r="F28" s="126"/>
      <c r="G28" s="121"/>
      <c r="H28" s="121"/>
      <c r="I28" s="121"/>
      <c r="J28" s="121"/>
      <c r="K28" s="121"/>
      <c r="L28" s="121"/>
      <c r="M28" s="121"/>
    </row>
    <row r="29" spans="2:13" ht="15.75" hidden="1">
      <c r="B29" s="129">
        <v>893.70564581997235</v>
      </c>
      <c r="C29" s="2" t="s">
        <v>277</v>
      </c>
      <c r="D29" s="2" t="s">
        <v>275</v>
      </c>
      <c r="E29" s="125">
        <v>766.8083811699945</v>
      </c>
      <c r="F29" s="126"/>
      <c r="G29" s="121"/>
      <c r="H29" s="121"/>
      <c r="I29" s="121"/>
      <c r="J29" s="121"/>
      <c r="K29" s="121"/>
      <c r="L29" s="121"/>
      <c r="M29" s="121"/>
    </row>
    <row r="30" spans="2:13" ht="15.75" hidden="1">
      <c r="B30" s="129">
        <v>441.94474436617259</v>
      </c>
      <c r="C30" s="2" t="s">
        <v>275</v>
      </c>
      <c r="D30" s="2" t="s">
        <v>273</v>
      </c>
      <c r="E30" s="125">
        <v>388.21531206985514</v>
      </c>
      <c r="F30" s="126"/>
      <c r="G30" s="121"/>
      <c r="H30" s="121"/>
      <c r="I30" s="121"/>
      <c r="J30" s="121"/>
      <c r="K30" s="121"/>
      <c r="L30" s="121"/>
      <c r="M30" s="121"/>
    </row>
    <row r="31" spans="2:13" ht="15.75" hidden="1">
      <c r="B31" s="129">
        <v>474.93279512190509</v>
      </c>
      <c r="C31" s="2" t="s">
        <v>273</v>
      </c>
      <c r="D31" s="2" t="s">
        <v>273</v>
      </c>
      <c r="E31" s="125">
        <v>474.93279512190509</v>
      </c>
      <c r="F31" s="126"/>
      <c r="G31" s="121"/>
      <c r="H31" s="121"/>
      <c r="I31" s="121"/>
      <c r="J31" s="121"/>
      <c r="K31" s="121"/>
      <c r="L31" s="121"/>
      <c r="M31" s="121"/>
    </row>
    <row r="32" spans="2:13" ht="15.75" hidden="1">
      <c r="B32" s="129">
        <v>436.44360843001738</v>
      </c>
      <c r="C32" s="2" t="s">
        <v>275</v>
      </c>
      <c r="D32" s="2" t="s">
        <v>273</v>
      </c>
      <c r="E32" s="125">
        <v>383.38297673513802</v>
      </c>
      <c r="F32" s="126"/>
      <c r="G32" s="121"/>
      <c r="H32" s="121"/>
      <c r="I32" s="121"/>
      <c r="J32" s="121"/>
      <c r="K32" s="121"/>
      <c r="L32" s="121"/>
      <c r="M32" s="121"/>
    </row>
    <row r="33" spans="2:13" ht="15.75" hidden="1">
      <c r="B33" s="129">
        <v>978.94782622698972</v>
      </c>
      <c r="C33" s="2" t="s">
        <v>275</v>
      </c>
      <c r="D33" s="2" t="s">
        <v>276</v>
      </c>
      <c r="E33" s="125">
        <v>686.95705809826541</v>
      </c>
      <c r="F33" s="126"/>
      <c r="G33" s="121"/>
      <c r="H33" s="121"/>
      <c r="I33" s="121"/>
      <c r="J33" s="121"/>
      <c r="K33" s="121"/>
      <c r="L33" s="121"/>
      <c r="M33" s="121"/>
    </row>
    <row r="34" spans="2:13" ht="15.75" hidden="1">
      <c r="B34" s="129">
        <v>879.79303409305862</v>
      </c>
      <c r="C34" s="2" t="s">
        <v>276</v>
      </c>
      <c r="D34" s="2" t="s">
        <v>276</v>
      </c>
      <c r="E34" s="125">
        <v>879.79303409305862</v>
      </c>
      <c r="F34" s="126"/>
      <c r="G34" s="121"/>
      <c r="H34" s="121"/>
      <c r="I34" s="121"/>
      <c r="J34" s="121"/>
      <c r="K34" s="121"/>
      <c r="L34" s="121"/>
      <c r="M34" s="121"/>
    </row>
    <row r="35" spans="2:13" ht="15.75" hidden="1">
      <c r="B35" s="129">
        <v>999.09718482409278</v>
      </c>
      <c r="C35" s="2" t="s">
        <v>277</v>
      </c>
      <c r="D35" s="2" t="s">
        <v>277</v>
      </c>
      <c r="E35" s="125">
        <v>999.09718482409278</v>
      </c>
      <c r="F35" s="126"/>
      <c r="G35" s="121"/>
      <c r="H35" s="121"/>
      <c r="I35" s="121"/>
      <c r="J35" s="121"/>
      <c r="K35" s="121"/>
      <c r="L35" s="121"/>
      <c r="M35" s="121"/>
    </row>
    <row r="36" spans="2:13" ht="15.75" hidden="1">
      <c r="B36" s="129">
        <v>630.10176397916325</v>
      </c>
      <c r="C36" s="2" t="s">
        <v>274</v>
      </c>
      <c r="D36" s="2" t="s">
        <v>274</v>
      </c>
      <c r="E36" s="125">
        <v>630.10176397916325</v>
      </c>
      <c r="F36" s="126"/>
      <c r="G36" s="121"/>
      <c r="H36" s="121"/>
      <c r="I36" s="121"/>
      <c r="J36" s="121"/>
      <c r="K36" s="121"/>
      <c r="L36" s="121"/>
      <c r="M36" s="121"/>
    </row>
    <row r="37" spans="2:13" ht="15.75" hidden="1">
      <c r="B37" s="129">
        <v>277.81596122075223</v>
      </c>
      <c r="C37" s="2" t="s">
        <v>277</v>
      </c>
      <c r="D37" s="2" t="s">
        <v>275</v>
      </c>
      <c r="E37" s="125">
        <v>238.36887288701763</v>
      </c>
      <c r="F37" s="126"/>
      <c r="G37" s="121"/>
      <c r="H37" s="121"/>
      <c r="I37" s="121"/>
      <c r="J37" s="121"/>
      <c r="K37" s="121"/>
      <c r="L37" s="121"/>
      <c r="M37" s="121"/>
    </row>
    <row r="38" spans="2:13" ht="15.75" hidden="1">
      <c r="B38" s="129">
        <v>30.280259874393423</v>
      </c>
      <c r="C38" s="2" t="s">
        <v>277</v>
      </c>
      <c r="D38" s="2" t="s">
        <v>276</v>
      </c>
      <c r="E38" s="125">
        <v>18.231502228293284</v>
      </c>
      <c r="F38" s="126"/>
      <c r="G38" s="121"/>
      <c r="H38" s="121"/>
      <c r="I38" s="121"/>
      <c r="J38" s="121"/>
      <c r="K38" s="121"/>
      <c r="L38" s="121"/>
      <c r="M38" s="121"/>
    </row>
    <row r="39" spans="2:13" ht="15.75" hidden="1">
      <c r="B39" s="129">
        <v>254.84882555252142</v>
      </c>
      <c r="C39" s="2" t="s">
        <v>273</v>
      </c>
      <c r="D39" s="2" t="s">
        <v>273</v>
      </c>
      <c r="E39" s="125">
        <v>254.84882555252142</v>
      </c>
      <c r="F39" s="126"/>
      <c r="G39" s="121"/>
      <c r="H39" s="121"/>
      <c r="I39" s="121"/>
      <c r="J39" s="121"/>
      <c r="K39" s="121"/>
      <c r="L39" s="121"/>
      <c r="M39" s="121"/>
    </row>
    <row r="40" spans="2:13" ht="15.75" hidden="1">
      <c r="B40" s="129">
        <v>367.89709768354851</v>
      </c>
      <c r="C40" s="2" t="s">
        <v>276</v>
      </c>
      <c r="D40" s="2" t="s">
        <v>275</v>
      </c>
      <c r="E40" s="125">
        <v>524.26808008296405</v>
      </c>
      <c r="F40" s="126"/>
      <c r="G40" s="121"/>
      <c r="H40" s="121"/>
      <c r="I40" s="121"/>
      <c r="J40" s="121"/>
      <c r="K40" s="121"/>
      <c r="L40" s="121"/>
      <c r="M40" s="121"/>
    </row>
    <row r="41" spans="2:13" ht="15.75" hidden="1">
      <c r="B41" s="129">
        <v>260.94696816038464</v>
      </c>
      <c r="C41" s="2" t="s">
        <v>275</v>
      </c>
      <c r="D41" s="2" t="s">
        <v>273</v>
      </c>
      <c r="E41" s="125">
        <v>229.22234050628589</v>
      </c>
      <c r="F41" s="126"/>
      <c r="G41" s="121"/>
      <c r="H41" s="121"/>
      <c r="I41" s="121"/>
      <c r="J41" s="121"/>
      <c r="K41" s="121"/>
      <c r="L41" s="121"/>
      <c r="M41" s="121"/>
    </row>
    <row r="42" spans="2:13" ht="15.75">
      <c r="B42" s="129">
        <v>470.97868961227005</v>
      </c>
      <c r="C42" s="2" t="s">
        <v>276</v>
      </c>
      <c r="D42" s="2" t="s">
        <v>274</v>
      </c>
      <c r="E42" s="125">
        <v>316.87116552030801</v>
      </c>
      <c r="F42" s="126"/>
      <c r="G42" s="121"/>
      <c r="H42" s="121"/>
      <c r="I42" s="121"/>
      <c r="J42" s="121"/>
      <c r="K42" s="121"/>
      <c r="L42" s="121"/>
      <c r="M42" s="121"/>
    </row>
    <row r="43" spans="2:13" ht="15.75">
      <c r="B43" s="121"/>
      <c r="C43" s="121"/>
      <c r="D43" s="121"/>
      <c r="E43" s="132"/>
      <c r="G43" s="121"/>
      <c r="H43" s="121"/>
      <c r="I43" s="121"/>
      <c r="J43" s="121"/>
      <c r="K43" s="121"/>
      <c r="L43" s="121"/>
      <c r="M43" s="121"/>
    </row>
    <row r="44" spans="2:13" ht="15.75">
      <c r="B44" s="121"/>
      <c r="C44" s="121"/>
      <c r="D44" s="121"/>
      <c r="E44" s="132"/>
      <c r="G44" s="121"/>
      <c r="H44" s="121"/>
      <c r="I44" s="121"/>
      <c r="J44" s="121"/>
      <c r="K44" s="121"/>
      <c r="L44" s="121"/>
      <c r="M44" s="121"/>
    </row>
  </sheetData>
  <mergeCells count="3">
    <mergeCell ref="I4:M4"/>
    <mergeCell ref="G6:G10"/>
    <mergeCell ref="G12:M17"/>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915D-0826-4F8F-819A-AB33309476CA}">
  <sheetPr>
    <tabColor rgb="FF0000FF"/>
  </sheetPr>
  <dimension ref="B1:F42"/>
  <sheetViews>
    <sheetView zoomScale="160" zoomScaleNormal="160" workbookViewId="0"/>
  </sheetViews>
  <sheetFormatPr defaultColWidth="8.85546875" defaultRowHeight="15"/>
  <cols>
    <col min="1" max="1" width="1" customWidth="1"/>
    <col min="2" max="2" width="8.140625" customWidth="1"/>
    <col min="3" max="3" width="7.85546875" customWidth="1"/>
    <col min="11" max="11" width="13.42578125" customWidth="1"/>
  </cols>
  <sheetData>
    <row r="1" spans="2:6" ht="4.5" customHeight="1"/>
    <row r="2" spans="2:6">
      <c r="B2" s="3" t="s">
        <v>284</v>
      </c>
      <c r="C2" t="s">
        <v>291</v>
      </c>
    </row>
    <row r="3" spans="2:6">
      <c r="B3" s="3"/>
      <c r="C3" t="s">
        <v>285</v>
      </c>
    </row>
    <row r="4" spans="2:6">
      <c r="B4" s="3"/>
      <c r="C4" t="s">
        <v>286</v>
      </c>
    </row>
    <row r="5" spans="2:6">
      <c r="B5" s="3"/>
      <c r="C5" t="s">
        <v>289</v>
      </c>
    </row>
    <row r="7" spans="2:6">
      <c r="B7" s="4" t="s">
        <v>0</v>
      </c>
      <c r="C7" s="4" t="s">
        <v>287</v>
      </c>
      <c r="E7" s="4" t="s">
        <v>0</v>
      </c>
      <c r="F7" s="4" t="s">
        <v>288</v>
      </c>
    </row>
    <row r="8" spans="2:6">
      <c r="B8" s="2" t="s">
        <v>2</v>
      </c>
      <c r="C8" s="2">
        <v>26</v>
      </c>
    </row>
    <row r="9" spans="2:6">
      <c r="B9" s="2" t="s">
        <v>4</v>
      </c>
      <c r="C9" s="2">
        <v>96</v>
      </c>
    </row>
    <row r="10" spans="2:6">
      <c r="B10" s="2" t="s">
        <v>3</v>
      </c>
      <c r="C10" s="2">
        <v>60</v>
      </c>
    </row>
    <row r="11" spans="2:6">
      <c r="B11" s="2" t="s">
        <v>2</v>
      </c>
      <c r="C11" s="2">
        <v>40</v>
      </c>
    </row>
    <row r="12" spans="2:6">
      <c r="B12" s="2" t="s">
        <v>2</v>
      </c>
      <c r="C12" s="2">
        <v>30</v>
      </c>
    </row>
    <row r="13" spans="2:6" ht="15.75" customHeight="1">
      <c r="B13" s="2" t="s">
        <v>4</v>
      </c>
      <c r="C13" s="2">
        <v>72</v>
      </c>
    </row>
    <row r="14" spans="2:6" ht="15.75" customHeight="1">
      <c r="B14" s="2" t="s">
        <v>3</v>
      </c>
      <c r="C14" s="2">
        <v>11</v>
      </c>
      <c r="E14" s="4" t="s">
        <v>0</v>
      </c>
      <c r="F14" s="4" t="s">
        <v>288</v>
      </c>
    </row>
    <row r="15" spans="2:6" ht="15.75" customHeight="1">
      <c r="B15" s="2" t="s">
        <v>3</v>
      </c>
      <c r="C15" s="2">
        <v>45</v>
      </c>
      <c r="E15" t="str" cm="1">
        <f t="array" ref="E15:F17">_xlfn.LET(_xlpm.Products,B8:B19,_xlpm.Numbers,C8:C19,_xlpm.SortUniqueProducts,_xlfn._xlws.SORT(_xlfn.UNIQUE(B8:B19)),_xlpm.SpilledMedians,_xlfn.BYROW(_xlpm.SortUniqueProducts,_xlfn.LAMBDA(_xlpm.ProductCriteria,MEDIAN(_xlfn._xlws.FILTER(C8:C19,B8:B19=_xlpm.ProductCriteria)))),CHOOSE({1,2},_xlpm.SortUniqueProducts,_xlpm.SpilledMedians))</f>
        <v>Aspen</v>
      </c>
      <c r="F15">
        <v>87.5</v>
      </c>
    </row>
    <row r="16" spans="2:6" ht="15.75" customHeight="1">
      <c r="B16" s="2" t="s">
        <v>3</v>
      </c>
      <c r="C16" s="2">
        <v>97</v>
      </c>
      <c r="E16" t="str">
        <v>Carlota</v>
      </c>
      <c r="F16">
        <v>52.5</v>
      </c>
    </row>
    <row r="17" spans="2:6" ht="15.75" customHeight="1">
      <c r="B17" s="2" t="s">
        <v>4</v>
      </c>
      <c r="C17" s="2">
        <v>96</v>
      </c>
      <c r="E17" t="str">
        <v>Quad</v>
      </c>
      <c r="F17">
        <v>35</v>
      </c>
    </row>
    <row r="18" spans="2:6" ht="15.75" customHeight="1">
      <c r="B18" s="2" t="s">
        <v>4</v>
      </c>
      <c r="C18" s="2">
        <v>79</v>
      </c>
    </row>
    <row r="19" spans="2:6" ht="15.75" customHeight="1">
      <c r="B19" s="2" t="s">
        <v>2</v>
      </c>
      <c r="C19" s="2">
        <v>69</v>
      </c>
    </row>
    <row r="20" spans="2:6" ht="15.75" customHeight="1"/>
    <row r="21" spans="2:6" ht="15.75" customHeight="1"/>
    <row r="22" spans="2:6" ht="15.75" customHeight="1"/>
    <row r="23" spans="2:6" ht="15.75" customHeight="1"/>
    <row r="24" spans="2:6" ht="15.75" customHeight="1"/>
    <row r="25" spans="2:6" ht="15.75" customHeight="1"/>
    <row r="27" spans="2:6" hidden="1"/>
    <row r="28" spans="2:6" hidden="1"/>
    <row r="29" spans="2:6" hidden="1"/>
    <row r="30" spans="2:6" hidden="1"/>
    <row r="31" spans="2:6" hidden="1"/>
    <row r="32" spans="2:6" hidden="1"/>
    <row r="33" hidden="1"/>
    <row r="34" hidden="1"/>
    <row r="35" hidden="1"/>
    <row r="36" hidden="1"/>
    <row r="37" hidden="1"/>
    <row r="38" hidden="1"/>
    <row r="39" hidden="1"/>
    <row r="40" hidden="1"/>
    <row r="41" hidden="1"/>
    <row r="42" hidden="1"/>
  </sheetData>
  <conditionalFormatting sqref="E15:F19">
    <cfRule type="expression" dxfId="9" priority="1">
      <formula>E15&lt;&gt;""</formula>
    </cfRule>
  </conditionalFormatting>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506EC-7040-4631-901E-1366F1FB6085}">
  <sheetPr>
    <tabColor rgb="FFFF0000"/>
  </sheetPr>
  <dimension ref="B1:I42"/>
  <sheetViews>
    <sheetView zoomScale="160" zoomScaleNormal="160" workbookViewId="0"/>
  </sheetViews>
  <sheetFormatPr defaultColWidth="8.85546875" defaultRowHeight="15"/>
  <cols>
    <col min="1" max="1" width="1" customWidth="1"/>
    <col min="2" max="2" width="8.140625" customWidth="1"/>
    <col min="3" max="3" width="8" customWidth="1"/>
    <col min="11" max="11" width="13.28515625" customWidth="1"/>
  </cols>
  <sheetData>
    <row r="1" spans="2:9" ht="4.5" customHeight="1"/>
    <row r="2" spans="2:9">
      <c r="B2" s="3" t="s">
        <v>284</v>
      </c>
      <c r="C2" t="s">
        <v>291</v>
      </c>
    </row>
    <row r="3" spans="2:9">
      <c r="B3" s="3"/>
      <c r="C3" t="s">
        <v>285</v>
      </c>
    </row>
    <row r="4" spans="2:9">
      <c r="B4" s="3"/>
      <c r="C4" t="s">
        <v>286</v>
      </c>
    </row>
    <row r="5" spans="2:9">
      <c r="B5" s="3"/>
      <c r="C5" t="s">
        <v>289</v>
      </c>
    </row>
    <row r="7" spans="2:9">
      <c r="B7" s="4" t="s">
        <v>0</v>
      </c>
      <c r="C7" s="4" t="s">
        <v>287</v>
      </c>
      <c r="E7" s="4" t="s">
        <v>0</v>
      </c>
      <c r="F7" s="4" t="s">
        <v>288</v>
      </c>
      <c r="H7" s="4" t="s">
        <v>0</v>
      </c>
      <c r="I7" s="4" t="s">
        <v>288</v>
      </c>
    </row>
    <row r="8" spans="2:9">
      <c r="B8" s="2" t="s">
        <v>2</v>
      </c>
      <c r="C8" s="2">
        <v>26</v>
      </c>
      <c r="E8" t="str" cm="1">
        <f t="array" ref="E8:F10">_xlfn.LET(_xlpm.p,B8:B19,_xlpm.v,C8:C19,_xlpm.up,_xlfn._xlws.SORT(_xlfn.UNIQUE(B8:B19)),_xlpm.mv,_xlfn.BYROW(_xlpm.up,_xlfn.LAMBDA(_xlpm.m,MEDIAN(_xlfn._xlws.FILTER(C8:C19,B8:B19=_xlpm.m)))),CHOOSE({1,2},_xlpm.up,_xlpm.mv))</f>
        <v>Aspen</v>
      </c>
      <c r="F8">
        <v>87.5</v>
      </c>
      <c r="H8" t="str" cm="1">
        <f t="array" ref="H8:I10">_xlfn.LET(_xlpm.Products,B8:B19,_xlpm.Numbers,C8:C19,_xlpm.SortUniqueProducts,_xlfn._xlws.SORT(_xlfn.UNIQUE(B8:B19)),_xlpm.SpilledMedians,_xlfn.BYROW(_xlpm.SortUniqueProducts,_xlfn.LAMBDA(_xlpm.ProductCriteria,MEDIAN(_xlfn._xlws.FILTER(C8:C19,B8:B19=_xlpm.ProductCriteria)))),CHOOSE({1,2},_xlpm.SortUniqueProducts,_xlpm.SpilledMedians))</f>
        <v>Aspen</v>
      </c>
      <c r="I8">
        <v>87.5</v>
      </c>
    </row>
    <row r="9" spans="2:9">
      <c r="B9" s="2" t="s">
        <v>4</v>
      </c>
      <c r="C9" s="2">
        <v>96</v>
      </c>
      <c r="E9" t="str">
        <v>Carlota</v>
      </c>
      <c r="F9">
        <v>52.5</v>
      </c>
      <c r="H9" t="str">
        <v>Carlota</v>
      </c>
      <c r="I9">
        <v>52.5</v>
      </c>
    </row>
    <row r="10" spans="2:9">
      <c r="B10" s="2" t="s">
        <v>3</v>
      </c>
      <c r="C10" s="2">
        <v>60</v>
      </c>
      <c r="E10" t="str">
        <v>Quad</v>
      </c>
      <c r="F10">
        <v>35</v>
      </c>
      <c r="H10" t="str">
        <v>Quad</v>
      </c>
      <c r="I10">
        <v>35</v>
      </c>
    </row>
    <row r="11" spans="2:9">
      <c r="B11" s="2" t="s">
        <v>2</v>
      </c>
      <c r="C11" s="2">
        <v>40</v>
      </c>
    </row>
    <row r="12" spans="2:9">
      <c r="B12" s="2" t="s">
        <v>2</v>
      </c>
      <c r="C12" s="2">
        <v>30</v>
      </c>
    </row>
    <row r="13" spans="2:9" ht="15.75" customHeight="1">
      <c r="B13" s="2" t="s">
        <v>4</v>
      </c>
      <c r="C13" s="2">
        <v>72</v>
      </c>
    </row>
    <row r="14" spans="2:9" ht="15.75" customHeight="1">
      <c r="B14" s="2" t="s">
        <v>3</v>
      </c>
      <c r="C14" s="2">
        <v>11</v>
      </c>
    </row>
    <row r="15" spans="2:9" ht="15.75" customHeight="1">
      <c r="B15" s="2" t="s">
        <v>3</v>
      </c>
      <c r="C15" s="2">
        <v>45</v>
      </c>
    </row>
    <row r="16" spans="2:9" ht="15.75" customHeight="1">
      <c r="B16" s="2" t="s">
        <v>3</v>
      </c>
      <c r="C16" s="2">
        <v>97</v>
      </c>
    </row>
    <row r="17" spans="2:3" ht="15.75" customHeight="1">
      <c r="B17" s="2" t="s">
        <v>4</v>
      </c>
      <c r="C17" s="2">
        <v>96</v>
      </c>
    </row>
    <row r="18" spans="2:3" ht="15.75" customHeight="1">
      <c r="B18" s="2" t="s">
        <v>4</v>
      </c>
      <c r="C18" s="2">
        <v>79</v>
      </c>
    </row>
    <row r="19" spans="2:3" ht="15.75" customHeight="1">
      <c r="B19" s="2" t="s">
        <v>2</v>
      </c>
      <c r="C19" s="2">
        <v>69</v>
      </c>
    </row>
    <row r="20" spans="2:3" ht="15.75" customHeight="1"/>
    <row r="21" spans="2:3" ht="15.75" customHeight="1"/>
    <row r="22" spans="2:3" ht="15.75" customHeight="1"/>
    <row r="23" spans="2:3" ht="15.75" customHeight="1"/>
    <row r="24" spans="2:3" ht="15.75" customHeight="1"/>
    <row r="25" spans="2:3" ht="15.75" customHeight="1"/>
    <row r="27" spans="2:3" hidden="1"/>
    <row r="28" spans="2:3" hidden="1"/>
    <row r="29" spans="2:3" hidden="1"/>
    <row r="30" spans="2:3" hidden="1"/>
    <row r="31" spans="2:3" hidden="1"/>
    <row r="32" spans="2:3" hidden="1"/>
    <row r="33" hidden="1"/>
    <row r="34" hidden="1"/>
    <row r="35" hidden="1"/>
    <row r="36" hidden="1"/>
    <row r="37" hidden="1"/>
    <row r="38" hidden="1"/>
    <row r="39" hidden="1"/>
    <row r="40" hidden="1"/>
    <row r="41" hidden="1"/>
    <row r="42" hidden="1"/>
  </sheetData>
  <conditionalFormatting sqref="E8:F12 H8:I12">
    <cfRule type="expression" dxfId="8" priority="1">
      <formula>E8&lt;&gt;""</formula>
    </cfRule>
  </conditionalFormatting>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A8B18-C601-42A1-9109-8309707300CB}">
  <sheetPr>
    <tabColor rgb="FF0000FF"/>
  </sheetPr>
  <dimension ref="B1:S9"/>
  <sheetViews>
    <sheetView zoomScale="160" zoomScaleNormal="160" workbookViewId="0"/>
  </sheetViews>
  <sheetFormatPr defaultColWidth="8.85546875" defaultRowHeight="15"/>
  <cols>
    <col min="1" max="1" width="1.140625" customWidth="1"/>
    <col min="2" max="2" width="11.85546875" customWidth="1"/>
    <col min="3" max="3" width="3" customWidth="1"/>
    <col min="4" max="4" width="15.28515625" bestFit="1" customWidth="1"/>
    <col min="5" max="12" width="12.140625" customWidth="1"/>
    <col min="13" max="19" width="3.85546875" customWidth="1"/>
  </cols>
  <sheetData>
    <row r="1" spans="2:19" ht="4.5" customHeight="1"/>
    <row r="2" spans="2:19" ht="15.75" thickBot="1">
      <c r="B2" t="s">
        <v>177</v>
      </c>
    </row>
    <row r="3" spans="2:19" ht="53.25" customHeight="1" thickBot="1">
      <c r="B3" s="163"/>
      <c r="C3" s="164"/>
      <c r="D3" s="164"/>
      <c r="E3" s="164"/>
      <c r="F3" s="164"/>
      <c r="G3" s="164"/>
      <c r="H3" s="164"/>
      <c r="I3" s="164"/>
      <c r="J3" s="164"/>
      <c r="K3" s="164"/>
      <c r="L3" s="164"/>
      <c r="M3" s="164"/>
      <c r="N3" s="164"/>
      <c r="O3" s="164"/>
      <c r="P3" s="164"/>
      <c r="Q3" s="164"/>
      <c r="R3" s="164"/>
      <c r="S3" s="165"/>
    </row>
    <row r="4" spans="2:19" ht="15.75" thickBot="1">
      <c r="B4" t="s">
        <v>178</v>
      </c>
    </row>
    <row r="5" spans="2:19" ht="53.25" customHeight="1" thickBot="1">
      <c r="B5" s="163"/>
      <c r="C5" s="164"/>
      <c r="D5" s="164"/>
      <c r="E5" s="164"/>
      <c r="F5" s="164"/>
      <c r="G5" s="164"/>
      <c r="H5" s="164"/>
      <c r="I5" s="164"/>
      <c r="J5" s="164"/>
      <c r="K5" s="164"/>
      <c r="L5" s="164"/>
      <c r="M5" s="164"/>
      <c r="N5" s="164"/>
      <c r="O5" s="164"/>
      <c r="P5" s="164"/>
      <c r="Q5" s="164"/>
      <c r="R5" s="164"/>
      <c r="S5" s="165"/>
    </row>
    <row r="6" spans="2:19" ht="15.75" thickBot="1">
      <c r="B6" t="s">
        <v>281</v>
      </c>
    </row>
    <row r="7" spans="2:19" ht="53.25" customHeight="1" thickBot="1">
      <c r="B7" s="163"/>
      <c r="C7" s="164"/>
      <c r="D7" s="164"/>
      <c r="E7" s="164"/>
      <c r="F7" s="164"/>
      <c r="G7" s="164"/>
      <c r="H7" s="164"/>
      <c r="I7" s="164"/>
      <c r="J7" s="164"/>
      <c r="K7" s="164"/>
      <c r="L7" s="164"/>
      <c r="M7" s="164"/>
      <c r="N7" s="164"/>
      <c r="O7" s="164"/>
      <c r="P7" s="164"/>
      <c r="Q7" s="164"/>
      <c r="R7" s="164"/>
      <c r="S7" s="165"/>
    </row>
    <row r="8" spans="2:19" ht="15.75" thickBot="1">
      <c r="B8" t="s">
        <v>292</v>
      </c>
    </row>
    <row r="9" spans="2:19" ht="53.25" customHeight="1" thickBot="1">
      <c r="B9" s="163"/>
      <c r="C9" s="164"/>
      <c r="D9" s="164"/>
      <c r="E9" s="164"/>
      <c r="F9" s="164"/>
      <c r="G9" s="164"/>
      <c r="H9" s="164"/>
      <c r="I9" s="164"/>
      <c r="J9" s="164"/>
      <c r="K9" s="164"/>
      <c r="L9" s="164"/>
      <c r="M9" s="164"/>
      <c r="N9" s="164"/>
      <c r="O9" s="164"/>
      <c r="P9" s="164"/>
      <c r="Q9" s="164"/>
      <c r="R9" s="164"/>
      <c r="S9" s="165"/>
    </row>
  </sheetData>
  <mergeCells count="4">
    <mergeCell ref="B3:S3"/>
    <mergeCell ref="B5:S5"/>
    <mergeCell ref="B7:S7"/>
    <mergeCell ref="B9:S9"/>
  </mergeCells>
  <conditionalFormatting sqref="F7:H7">
    <cfRule type="expression" dxfId="7" priority="4">
      <formula>F7&lt;&gt;""</formula>
    </cfRule>
  </conditionalFormatting>
  <conditionalFormatting sqref="L7:N7">
    <cfRule type="expression" dxfId="6" priority="3">
      <formula>L7&lt;&gt;""</formula>
    </cfRule>
  </conditionalFormatting>
  <conditionalFormatting sqref="F9:H9">
    <cfRule type="expression" dxfId="5" priority="2">
      <formula>F9&lt;&gt;""</formula>
    </cfRule>
  </conditionalFormatting>
  <conditionalFormatting sqref="L9:N9">
    <cfRule type="expression" dxfId="4" priority="1">
      <formula>L9&lt;&gt;""</formula>
    </cfRule>
  </conditionalFormatting>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22B40-60B3-4D86-A3C6-608D2C92A4D6}">
  <sheetPr>
    <tabColor rgb="FFFF0000"/>
  </sheetPr>
  <dimension ref="B1:S9"/>
  <sheetViews>
    <sheetView zoomScale="160" zoomScaleNormal="160" workbookViewId="0"/>
  </sheetViews>
  <sheetFormatPr defaultColWidth="8.85546875" defaultRowHeight="15"/>
  <cols>
    <col min="1" max="1" width="1.140625" customWidth="1"/>
    <col min="2" max="2" width="11.85546875" customWidth="1"/>
    <col min="3" max="3" width="3" customWidth="1"/>
    <col min="4" max="4" width="15.28515625" bestFit="1" customWidth="1"/>
    <col min="5" max="12" width="12.140625" customWidth="1"/>
    <col min="13" max="19" width="3.85546875" customWidth="1"/>
  </cols>
  <sheetData>
    <row r="1" spans="2:19" ht="4.5" customHeight="1"/>
    <row r="2" spans="2:19" ht="15.75" thickBot="1">
      <c r="B2" t="s">
        <v>177</v>
      </c>
    </row>
    <row r="3" spans="2:19" ht="53.25" customHeight="1" thickBot="1">
      <c r="B3" s="163" t="s">
        <v>181</v>
      </c>
      <c r="C3" s="164"/>
      <c r="D3" s="164"/>
      <c r="E3" s="164"/>
      <c r="F3" s="164"/>
      <c r="G3" s="164"/>
      <c r="H3" s="164"/>
      <c r="I3" s="164"/>
      <c r="J3" s="164"/>
      <c r="K3" s="164"/>
      <c r="L3" s="164"/>
      <c r="M3" s="164"/>
      <c r="N3" s="164"/>
      <c r="O3" s="164"/>
      <c r="P3" s="164"/>
      <c r="Q3" s="164"/>
      <c r="R3" s="164"/>
      <c r="S3" s="165"/>
    </row>
    <row r="4" spans="2:19" ht="15.75" thickBot="1">
      <c r="B4" t="s">
        <v>178</v>
      </c>
    </row>
    <row r="5" spans="2:19" ht="53.25" customHeight="1" thickBot="1">
      <c r="B5" s="163" t="s">
        <v>179</v>
      </c>
      <c r="C5" s="164"/>
      <c r="D5" s="164"/>
      <c r="E5" s="164"/>
      <c r="F5" s="164"/>
      <c r="G5" s="164"/>
      <c r="H5" s="164"/>
      <c r="I5" s="164"/>
      <c r="J5" s="164"/>
      <c r="K5" s="164"/>
      <c r="L5" s="164"/>
      <c r="M5" s="164"/>
      <c r="N5" s="164"/>
      <c r="O5" s="164"/>
      <c r="P5" s="164"/>
      <c r="Q5" s="164"/>
      <c r="R5" s="164"/>
      <c r="S5" s="165"/>
    </row>
    <row r="6" spans="2:19" ht="15.75" thickBot="1">
      <c r="B6" t="s">
        <v>281</v>
      </c>
    </row>
    <row r="7" spans="2:19" ht="53.25" customHeight="1" thickBot="1">
      <c r="B7" s="163" t="s">
        <v>290</v>
      </c>
      <c r="C7" s="164"/>
      <c r="D7" s="164"/>
      <c r="E7" s="164"/>
      <c r="F7" s="164"/>
      <c r="G7" s="164"/>
      <c r="H7" s="164"/>
      <c r="I7" s="164"/>
      <c r="J7" s="164"/>
      <c r="K7" s="164"/>
      <c r="L7" s="164"/>
      <c r="M7" s="164"/>
      <c r="N7" s="164"/>
      <c r="O7" s="164"/>
      <c r="P7" s="164"/>
      <c r="Q7" s="164"/>
      <c r="R7" s="164"/>
      <c r="S7" s="165"/>
    </row>
    <row r="8" spans="2:19" ht="15.75" thickBot="1">
      <c r="B8" t="s">
        <v>292</v>
      </c>
    </row>
    <row r="9" spans="2:19" ht="53.25" customHeight="1" thickBot="1">
      <c r="B9" s="163" t="s">
        <v>180</v>
      </c>
      <c r="C9" s="164"/>
      <c r="D9" s="164"/>
      <c r="E9" s="164"/>
      <c r="F9" s="164"/>
      <c r="G9" s="164"/>
      <c r="H9" s="164"/>
      <c r="I9" s="164"/>
      <c r="J9" s="164"/>
      <c r="K9" s="164"/>
      <c r="L9" s="164"/>
      <c r="M9" s="164"/>
      <c r="N9" s="164"/>
      <c r="O9" s="164"/>
      <c r="P9" s="164"/>
      <c r="Q9" s="164"/>
      <c r="R9" s="164"/>
      <c r="S9" s="165"/>
    </row>
  </sheetData>
  <mergeCells count="4">
    <mergeCell ref="B3:S3"/>
    <mergeCell ref="B5:S5"/>
    <mergeCell ref="B9:S9"/>
    <mergeCell ref="B7:S7"/>
  </mergeCells>
  <conditionalFormatting sqref="F9:H9">
    <cfRule type="expression" dxfId="3" priority="4">
      <formula>F9&lt;&gt;""</formula>
    </cfRule>
  </conditionalFormatting>
  <conditionalFormatting sqref="L9:N9">
    <cfRule type="expression" dxfId="2" priority="3">
      <formula>L9&lt;&gt;""</formula>
    </cfRule>
  </conditionalFormatting>
  <conditionalFormatting sqref="F7:H7">
    <cfRule type="expression" dxfId="1" priority="2">
      <formula>F7&lt;&gt;""</formula>
    </cfRule>
  </conditionalFormatting>
  <conditionalFormatting sqref="L7:N7">
    <cfRule type="expression" dxfId="0" priority="1">
      <formula>L7&lt;&gt;""</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Ch16(1)</vt:lpstr>
      <vt:lpstr>Ch16(2-3)</vt:lpstr>
      <vt:lpstr>Ch16(2-3an)</vt:lpstr>
      <vt:lpstr>Ch16(4)</vt:lpstr>
      <vt:lpstr>Ch16(4an)</vt:lpstr>
      <vt:lpstr>Ch16(5)</vt:lpstr>
      <vt:lpstr>Ch16(5an)</vt:lpstr>
      <vt:lpstr>Ch16(6)</vt:lpstr>
      <vt:lpstr>Ch16(6an)</vt:lpstr>
      <vt:lpstr>Ch16(7)</vt:lpstr>
      <vt:lpstr>Ch16(7an)</vt:lpstr>
      <vt:lpstr>Ch16(8)</vt:lpstr>
      <vt:lpstr>Ch16(8an)</vt:lpstr>
      <vt:lpstr>Ch16(9)</vt:lpstr>
      <vt:lpstr>Ch16(10)</vt:lpstr>
      <vt:lpstr>Ch16(11)</vt:lpstr>
      <vt:lpstr>Ch16(12)</vt:lpstr>
      <vt:lpstr>Ch16(13)</vt:lpstr>
      <vt:lpstr>Ch16(13an)</vt:lpstr>
      <vt:lpstr>Ch16(14-15)</vt:lpstr>
      <vt:lpstr>Ch16(14-15an)</vt:lpstr>
      <vt:lpstr>Ch16(16)</vt:lpstr>
      <vt:lpstr>Ch16(16an)</vt:lpstr>
      <vt:lpstr>Ch16(17-18)</vt:lpstr>
      <vt:lpstr>Ch16(17-18an)</vt:lpstr>
      <vt:lpstr>Ch16(19)</vt:lpstr>
      <vt:lpstr>Ch16(19an)</vt:lpstr>
      <vt:lpstr>Practice Problems ==&gt;</vt:lpstr>
      <vt:lpstr>PPCh16(1)</vt:lpstr>
      <vt:lpstr>PPCh16(1an)</vt:lpstr>
      <vt:lpstr>PPCh16(2)</vt:lpstr>
      <vt:lpstr>PPCh16(2an)</vt:lpstr>
      <vt:lpstr>PPCh16(3)</vt:lpstr>
      <vt:lpstr>PPCh16(3an)</vt:lpstr>
      <vt:lpstr>PPCh16(4)</vt:lpstr>
      <vt:lpstr>PPCh16(4an)</vt:lpstr>
      <vt:lpstr>PPCh16(5)</vt:lpstr>
      <vt:lpstr>PPCh16(5an)</vt:lpstr>
      <vt:lpstr>PPCh16(6)</vt:lpstr>
      <vt:lpstr>PPCh16(6an)</vt:lpstr>
      <vt:lpstr>PPCh16(7)</vt:lpstr>
      <vt:lpstr>PPCh16(7-MAPan)</vt:lpstr>
      <vt:lpstr>PPCh16(7-INDEXan)</vt:lpstr>
      <vt:lpstr>PPCh16(8)</vt:lpstr>
      <vt:lpstr>PPCh16(8an)</vt:lpstr>
      <vt:lpstr>PPCh16(9)</vt:lpstr>
      <vt:lpstr>PPCh16(9an)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Girvin, Michael</cp:lastModifiedBy>
  <dcterms:created xsi:type="dcterms:W3CDTF">2015-06-05T18:17:20Z</dcterms:created>
  <dcterms:modified xsi:type="dcterms:W3CDTF">2022-02-25T05:50:12Z</dcterms:modified>
</cp:coreProperties>
</file>