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1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7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1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00VideoClassStorage\00000AllExcelBook\MikeGirvinTheOnlyAppThatMattersFinalBookFirstEdit\TheOnlyAppThatMatter\Ch18\"/>
    </mc:Choice>
  </mc:AlternateContent>
  <xr:revisionPtr revIDLastSave="0" documentId="13_ncr:1_{DD8230C2-7910-4E5C-9AEC-D9D376DDB794}" xr6:coauthVersionLast="47" xr6:coauthVersionMax="47" xr10:uidLastSave="{00000000-0000-0000-0000-000000000000}"/>
  <bookViews>
    <workbookView xWindow="-120" yWindow="-120" windowWidth="29040" windowHeight="15840" xr2:uid="{5B0C6577-D738-44E4-802E-E1F9EA8C3DC8}"/>
  </bookViews>
  <sheets>
    <sheet name="Ch18(1)" sheetId="34" r:id="rId1"/>
    <sheet name="Ch18(2-4)" sheetId="44" r:id="rId2"/>
    <sheet name="Ch18(5)" sheetId="28" r:id="rId3"/>
    <sheet name="Ch18(6)" sheetId="29" r:id="rId4"/>
    <sheet name="Ch18(7)" sheetId="30" r:id="rId5"/>
    <sheet name="Ch18(8)" sheetId="31" r:id="rId6"/>
    <sheet name="Ch18(10-11)" sheetId="17" r:id="rId7"/>
    <sheet name="Ch18(12)" sheetId="18" r:id="rId8"/>
    <sheet name="Ch18(13)" sheetId="19" r:id="rId9"/>
    <sheet name="Ch18(14)" sheetId="20" r:id="rId10"/>
    <sheet name="Ch18(15)" sheetId="21" r:id="rId11"/>
    <sheet name="Ch18(16)" sheetId="22" r:id="rId12"/>
    <sheet name="Ch18(17)" sheetId="23" r:id="rId13"/>
    <sheet name="Ch18(18)" sheetId="24" r:id="rId14"/>
    <sheet name="Ch18(19)" sheetId="25" r:id="rId15"/>
    <sheet name="Ch17(44old)" sheetId="27" state="hidden" r:id="rId16"/>
    <sheet name="Ch18(20)" sheetId="36" r:id="rId17"/>
    <sheet name="Ch18(21)" sheetId="37" r:id="rId18"/>
    <sheet name="Ch18(23-24)" sheetId="42" r:id="rId19"/>
    <sheet name="Ch18(25)" sheetId="38" r:id="rId20"/>
    <sheet name="Ch18(26)" sheetId="39" r:id="rId21"/>
    <sheet name="Ch18(27)" sheetId="40" r:id="rId22"/>
    <sheet name="Ch18(28)" sheetId="41" r:id="rId23"/>
    <sheet name="Ch18(29)" sheetId="43" r:id="rId24"/>
    <sheet name="Ch17(52Old)" sheetId="35" state="hidden" r:id="rId25"/>
    <sheet name="PictureMap" sheetId="45" state="hidden" r:id="rId26"/>
    <sheet name="Ch18(30-62)" sheetId="48" r:id="rId27"/>
    <sheet name="Ch18(30-62an)" sheetId="47" r:id="rId28"/>
  </sheets>
  <definedNames>
    <definedName name="ExternalData_1" localSheetId="12" hidden="1">'Ch18(17)'!#REF!</definedName>
    <definedName name="ExternalData_3" localSheetId="11" hidden="1">'Ch18(16)'!$C$4:$F$14</definedName>
  </definedNames>
  <calcPr calcId="191029"/>
  <pivotCaches>
    <pivotCache cacheId="0" r:id="rId29"/>
    <pivotCache cacheId="1" r:id="rId30"/>
    <pivotCache cacheId="2" r:id="rId31"/>
    <pivotCache cacheId="3" r:id="rId32"/>
    <pivotCache cacheId="4" r:id="rId33"/>
    <pivotCache cacheId="5" r:id="rId3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BoomProductsDM-7357e855-f113-4ad0-9c55-f14826e79532" name="dBoomProductsDM" connection="Query - dBoomProductsDM"/>
          <x15:modelTable id="fUnitsDM-ab908ba6-eede-4630-8741-e981840e1bf3" name="fUnitsDM" connection="Query - fUnitsDM"/>
        </x15:modelTables>
        <x15:modelRelationships>
          <x15:modelRelationship fromTable="fUnitsDM" fromColumn="ProductID" toTable="dBoomProductsDM" toColumn="Produc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45" l="1"/>
  <c r="S5" i="45" l="1"/>
  <c r="S6" i="45" s="1"/>
  <c r="S7" i="45" s="1"/>
  <c r="S8" i="45" s="1"/>
  <c r="S9" i="45" s="1"/>
  <c r="S10" i="45" s="1"/>
  <c r="S11" i="45" s="1"/>
  <c r="S12" i="45" s="1"/>
  <c r="S13" i="45" s="1"/>
  <c r="S14" i="45" s="1"/>
  <c r="S15" i="45" s="1"/>
  <c r="S16" i="45" s="1"/>
  <c r="S17" i="45" s="1"/>
  <c r="S18" i="45" s="1"/>
  <c r="S19" i="45" s="1"/>
  <c r="S20" i="45" s="1"/>
  <c r="S21" i="45" s="1"/>
  <c r="S22" i="45" s="1"/>
  <c r="S23" i="45" s="1"/>
  <c r="S24" i="45" s="1"/>
  <c r="S25" i="45" s="1"/>
  <c r="S26" i="45" s="1"/>
  <c r="S27" i="45" s="1"/>
  <c r="S28" i="45" s="1"/>
  <c r="S29" i="45" s="1"/>
  <c r="S30" i="45" s="1"/>
  <c r="S31" i="45" s="1"/>
  <c r="S32" i="45" s="1"/>
  <c r="S33" i="45" s="1"/>
  <c r="S34" i="45" s="1"/>
  <c r="S35" i="45" s="1"/>
  <c r="S36" i="45" s="1"/>
  <c r="S37" i="45" s="1"/>
  <c r="S38" i="45" s="1"/>
  <c r="S39" i="45" s="1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S54" i="45" s="1"/>
  <c r="S55" i="45" s="1"/>
  <c r="S56" i="45" s="1"/>
  <c r="S57" i="45" s="1"/>
  <c r="S58" i="45" s="1"/>
  <c r="S59" i="45" s="1"/>
  <c r="S60" i="45" s="1"/>
  <c r="S61" i="45" s="1"/>
  <c r="S62" i="45" s="1"/>
  <c r="S63" i="45" s="1"/>
  <c r="S64" i="45" s="1"/>
  <c r="S65" i="45" s="1"/>
  <c r="S66" i="45" s="1"/>
  <c r="S67" i="45" s="1"/>
  <c r="S68" i="45" s="1"/>
  <c r="S69" i="45" s="1"/>
  <c r="S70" i="45" s="1"/>
  <c r="S71" i="45" s="1"/>
  <c r="S72" i="45" s="1"/>
  <c r="S73" i="45" s="1"/>
  <c r="S74" i="45" s="1"/>
  <c r="S75" i="45" s="1"/>
  <c r="S76" i="45" s="1"/>
  <c r="S77" i="45" s="1"/>
  <c r="S78" i="45" s="1"/>
  <c r="S79" i="45" s="1"/>
  <c r="S80" i="45" s="1"/>
  <c r="S81" i="45" s="1"/>
  <c r="S82" i="45" s="1"/>
  <c r="S83" i="45" s="1"/>
  <c r="S84" i="45" s="1"/>
  <c r="S85" i="45" s="1"/>
  <c r="S86" i="45" s="1"/>
  <c r="S87" i="45" s="1"/>
  <c r="S88" i="45" s="1"/>
  <c r="S89" i="45" s="1"/>
  <c r="S90" i="45" s="1"/>
  <c r="S91" i="45" s="1"/>
  <c r="S92" i="45" s="1"/>
  <c r="S93" i="45" s="1"/>
  <c r="S4" i="45"/>
  <c r="S3" i="45"/>
  <c r="R3" i="45"/>
  <c r="R4" i="45" s="1"/>
  <c r="R5" i="45" s="1"/>
  <c r="R6" i="45" s="1"/>
  <c r="R7" i="45" s="1"/>
  <c r="R8" i="45" s="1"/>
  <c r="R9" i="45" s="1"/>
  <c r="R10" i="45" s="1"/>
  <c r="R11" i="45" s="1"/>
  <c r="R12" i="45" s="1"/>
  <c r="R13" i="45" s="1"/>
  <c r="R14" i="45" s="1"/>
  <c r="R15" i="45" s="1"/>
  <c r="R16" i="45" s="1"/>
  <c r="R17" i="45" s="1"/>
  <c r="R18" i="45" s="1"/>
  <c r="R19" i="45" s="1"/>
  <c r="R20" i="45" s="1"/>
  <c r="R21" i="45" s="1"/>
  <c r="R22" i="45" s="1"/>
  <c r="R23" i="45" s="1"/>
  <c r="R24" i="45" s="1"/>
  <c r="R25" i="45" s="1"/>
  <c r="R26" i="45" s="1"/>
  <c r="R27" i="45" s="1"/>
  <c r="R28" i="45" s="1"/>
  <c r="R29" i="45" s="1"/>
  <c r="R30" i="45" s="1"/>
  <c r="R31" i="45" s="1"/>
  <c r="R32" i="45" s="1"/>
  <c r="R33" i="45" s="1"/>
  <c r="R34" i="45" s="1"/>
  <c r="R35" i="45" s="1"/>
  <c r="R36" i="45" s="1"/>
  <c r="R37" i="45" s="1"/>
  <c r="R38" i="45" s="1"/>
  <c r="R39" i="45" s="1"/>
  <c r="R40" i="45" s="1"/>
  <c r="R41" i="45" s="1"/>
  <c r="R42" i="45" s="1"/>
  <c r="R43" i="45" s="1"/>
  <c r="R44" i="45" s="1"/>
  <c r="R45" i="45" s="1"/>
  <c r="R46" i="45" s="1"/>
  <c r="R47" i="45" s="1"/>
  <c r="R48" i="45" s="1"/>
  <c r="R49" i="45" s="1"/>
  <c r="R50" i="45" s="1"/>
  <c r="R51" i="45" s="1"/>
  <c r="R52" i="45" s="1"/>
  <c r="R53" i="45" s="1"/>
  <c r="R54" i="45" s="1"/>
  <c r="R55" i="45" s="1"/>
  <c r="R56" i="45" s="1"/>
  <c r="R57" i="45" s="1"/>
  <c r="R58" i="45" s="1"/>
  <c r="R59" i="45" s="1"/>
  <c r="R60" i="45" s="1"/>
  <c r="R61" i="45" s="1"/>
  <c r="R62" i="45" s="1"/>
  <c r="R63" i="45" s="1"/>
  <c r="R64" i="45" s="1"/>
  <c r="R65" i="45" s="1"/>
  <c r="R66" i="45" s="1"/>
  <c r="R67" i="45" s="1"/>
  <c r="R68" i="45" s="1"/>
  <c r="R69" i="45" s="1"/>
  <c r="R70" i="45" s="1"/>
  <c r="R71" i="45" s="1"/>
  <c r="R72" i="45" s="1"/>
  <c r="R73" i="45" s="1"/>
  <c r="R74" i="45" s="1"/>
  <c r="R75" i="45" s="1"/>
  <c r="R76" i="45" s="1"/>
  <c r="R77" i="45" s="1"/>
  <c r="R78" i="45" s="1"/>
  <c r="R79" i="45" s="1"/>
  <c r="R80" i="45" s="1"/>
  <c r="R81" i="45" s="1"/>
  <c r="R82" i="45" s="1"/>
  <c r="R83" i="45" s="1"/>
  <c r="R84" i="45" s="1"/>
  <c r="R85" i="45" s="1"/>
  <c r="R86" i="45" s="1"/>
  <c r="R87" i="45" s="1"/>
  <c r="R88" i="45" s="1"/>
  <c r="R89" i="45" s="1"/>
  <c r="R90" i="45" s="1"/>
  <c r="R91" i="45" s="1"/>
  <c r="R92" i="45" s="1"/>
  <c r="R93" i="45" s="1"/>
  <c r="E19" i="47"/>
  <c r="D19" i="47"/>
  <c r="E18" i="47"/>
  <c r="D18" i="47"/>
  <c r="E17" i="47"/>
  <c r="D17" i="47"/>
  <c r="E16" i="47"/>
  <c r="D16" i="47"/>
  <c r="E15" i="47"/>
  <c r="D15" i="47"/>
  <c r="E14" i="47"/>
  <c r="D14" i="47"/>
  <c r="E13" i="47"/>
  <c r="D13" i="47"/>
  <c r="E12" i="47"/>
  <c r="D12" i="47"/>
  <c r="E11" i="47"/>
  <c r="D11" i="47"/>
  <c r="E10" i="47"/>
  <c r="D10" i="47"/>
  <c r="E12" i="39" l="1"/>
  <c r="F12" i="39"/>
  <c r="E13" i="39"/>
  <c r="F13" i="39"/>
  <c r="E14" i="39"/>
  <c r="F14" i="39"/>
  <c r="E15" i="39"/>
  <c r="F15" i="39"/>
  <c r="E16" i="39"/>
  <c r="F16" i="39"/>
  <c r="E17" i="39"/>
  <c r="F17" i="39"/>
  <c r="E18" i="39"/>
  <c r="F18" i="39"/>
  <c r="E19" i="39"/>
  <c r="F19" i="39"/>
  <c r="E20" i="39"/>
  <c r="F20" i="39"/>
  <c r="E21" i="39"/>
  <c r="F21" i="39"/>
  <c r="D5" i="37"/>
  <c r="D6" i="37"/>
  <c r="D7" i="37"/>
  <c r="D8" i="37"/>
  <c r="E10" i="37"/>
  <c r="F10" i="37" s="1"/>
  <c r="H12" i="37"/>
  <c r="H13" i="37" s="1"/>
  <c r="E6" i="36"/>
  <c r="E7" i="36" s="1"/>
  <c r="C7" i="36"/>
  <c r="E10" i="36"/>
  <c r="U1" i="34"/>
  <c r="M8" i="29" a="1"/>
  <c r="M8" i="29" s="1"/>
  <c r="H8" i="28" a="1"/>
  <c r="H8" i="28" s="1"/>
  <c r="F5" i="20"/>
  <c r="F6" i="20"/>
  <c r="F7" i="20"/>
  <c r="F8" i="20"/>
  <c r="F9" i="20"/>
  <c r="F10" i="20"/>
  <c r="F11" i="20"/>
  <c r="F12" i="20"/>
  <c r="F13" i="20"/>
  <c r="F14" i="20"/>
  <c r="F5" i="19"/>
  <c r="F6" i="19"/>
  <c r="F7" i="19"/>
  <c r="F8" i="19"/>
  <c r="F9" i="19"/>
  <c r="F10" i="19"/>
  <c r="F11" i="19"/>
  <c r="F12" i="19"/>
  <c r="F13" i="19"/>
  <c r="F14" i="19"/>
  <c r="D6" i="18"/>
  <c r="D7" i="18"/>
  <c r="D8" i="18"/>
  <c r="D9" i="18"/>
  <c r="D10" i="18"/>
  <c r="D11" i="18"/>
  <c r="D12" i="18"/>
  <c r="D13" i="18"/>
  <c r="D14" i="18"/>
  <c r="D15" i="18"/>
  <c r="J8" i="17"/>
  <c r="B9" i="17"/>
  <c r="J9" i="17"/>
  <c r="B10" i="17"/>
  <c r="J10" i="17"/>
  <c r="B11" i="17"/>
  <c r="J11" i="17"/>
  <c r="B12" i="17"/>
  <c r="J12" i="17"/>
  <c r="B13" i="17"/>
  <c r="J13" i="17"/>
  <c r="B21" i="17"/>
  <c r="J21" i="17"/>
  <c r="B22" i="17"/>
  <c r="J22" i="17"/>
  <c r="B23" i="17"/>
  <c r="J23" i="17"/>
  <c r="B24" i="17"/>
  <c r="J24" i="17"/>
  <c r="B25" i="17"/>
  <c r="J25" i="17"/>
  <c r="C24" i="39"/>
  <c r="F23" i="39"/>
  <c r="J8" i="28" l="1" a="1"/>
  <c r="J8" i="28" s="1"/>
  <c r="I8" i="28" a="1"/>
  <c r="I8" i="28" s="1"/>
  <c r="K8" i="28" s="1" a="1"/>
  <c r="K8" i="28" s="1"/>
  <c r="P8" i="28" s="1" a="1"/>
  <c r="P8" i="2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5A9245-B313-4706-B72A-9A6D2F512230}" name="Query - dBoomProductsDM" description="Connection to the 'dBoomProductsDM' query in the workbook." type="100" refreshedVersion="6" minRefreshableVersion="5">
    <extLst>
      <ext xmlns:x15="http://schemas.microsoft.com/office/spreadsheetml/2010/11/main" uri="{DE250136-89BD-433C-8126-D09CA5730AF9}">
        <x15:connection id="baa07182-cd4c-49ad-b8b8-d6552d658b5f">
          <x15:oledbPr connection="Provider=Microsoft.Mashup.OleDb.1;Data Source=$Workbook$;Location=dBoomProductsDM;Extended Properties=&quot;&quot;">
            <x15:dbTables>
              <x15:dbTable name="dBoomProductsDM"/>
            </x15:dbTables>
          </x15:oledbPr>
        </x15:connection>
      </ext>
    </extLst>
  </connection>
  <connection id="2" xr16:uid="{87905298-6EB1-4F72-AB89-A234D4A2D208}" keepAlive="1" name="Query - fTransactionsPQTable" description="Connection to the 'fTransactionsPQTable' query in the workbook." type="5" refreshedVersion="6" background="1" saveData="1">
    <dbPr connection="Provider=Microsoft.Mashup.OleDb.1;Data Source=$Workbook$;Location=fTransactionsPQTable;Extended Properties=&quot;&quot;" command="SELECT * FROM [fTransactionsPQTable]"/>
  </connection>
  <connection id="3" xr16:uid="{3EB650EC-3F51-4129-BC95-80FEFC391FC4}" name="Query - fUnitsDM" description="Connection to the 'fUnitsDM' query in the workbook." type="100" refreshedVersion="6" minRefreshableVersion="5">
    <extLst>
      <ext xmlns:x15="http://schemas.microsoft.com/office/spreadsheetml/2010/11/main" uri="{DE250136-89BD-433C-8126-D09CA5730AF9}">
        <x15:connection id="80c7f168-c1c7-4bb4-ace2-65489e19465b">
          <x15:oledbPr connection="Provider=Microsoft.Mashup.OleDb.1;Data Source=$Workbook$;Location=fUnitsDM;Extended Properties=&quot;&quot;">
            <x15:dbTables>
              <x15:dbTable name="fUnitsDM"/>
            </x15:dbTables>
          </x15:oledbPr>
        </x15:connection>
      </ext>
    </extLst>
  </connection>
  <connection id="4" xr16:uid="{2FE2F629-9954-4F93-97A2-5F67EFFD074C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<sst xmlns="http://schemas.openxmlformats.org/spreadsheetml/2006/main" count="564" uniqueCount="178">
  <si>
    <t>Date</t>
  </si>
  <si>
    <t>Product</t>
  </si>
  <si>
    <t>Sales ($)</t>
  </si>
  <si>
    <t>Cost ($)</t>
  </si>
  <si>
    <t>Total Sales ($)</t>
  </si>
  <si>
    <t>Total Costs ($)</t>
  </si>
  <si>
    <t>Quad</t>
  </si>
  <si>
    <t>Aspen</t>
  </si>
  <si>
    <t>Sunshine</t>
  </si>
  <si>
    <t>Yanaki</t>
  </si>
  <si>
    <t>Carlota</t>
  </si>
  <si>
    <t>Raw Data</t>
  </si>
  <si>
    <t>è</t>
  </si>
  <si>
    <t>Useful Information</t>
  </si>
  <si>
    <t>Grand Total</t>
  </si>
  <si>
    <t>Sum of Sales ($)</t>
  </si>
  <si>
    <t>Frequency</t>
  </si>
  <si>
    <t>Sunspot</t>
  </si>
  <si>
    <t>98115</t>
  </si>
  <si>
    <t>WA</t>
  </si>
  <si>
    <t>Seattle</t>
  </si>
  <si>
    <t>3789 4th Blvd</t>
  </si>
  <si>
    <t>98123</t>
  </si>
  <si>
    <t>Kent</t>
  </si>
  <si>
    <t>4907 13th Ave</t>
  </si>
  <si>
    <t>98122</t>
  </si>
  <si>
    <t>4047 15th Ave</t>
  </si>
  <si>
    <t>98126</t>
  </si>
  <si>
    <t>7900 173rd Lane</t>
  </si>
  <si>
    <t>98116</t>
  </si>
  <si>
    <t>965 151st St</t>
  </si>
  <si>
    <t>Easy to add sales by Product</t>
  </si>
  <si>
    <t>Hard to add sales by Product</t>
  </si>
  <si>
    <t>Easy to sort by Zip Code</t>
  </si>
  <si>
    <t>Hard to sort by Zip Code</t>
  </si>
  <si>
    <t>98113</t>
  </si>
  <si>
    <t>3392 23rd St</t>
  </si>
  <si>
    <t>98117</t>
  </si>
  <si>
    <t>2977 66th Lane</t>
  </si>
  <si>
    <t>4358 23rd St</t>
  </si>
  <si>
    <t>98124</t>
  </si>
  <si>
    <t>316 66th Blvd</t>
  </si>
  <si>
    <t>98121</t>
  </si>
  <si>
    <t>313 173rd Blvd</t>
  </si>
  <si>
    <t>Sales</t>
  </si>
  <si>
    <t>Zip</t>
  </si>
  <si>
    <t>State</t>
  </si>
  <si>
    <t>City</t>
  </si>
  <si>
    <t>Address</t>
  </si>
  <si>
    <t>CustomerID</t>
  </si>
  <si>
    <t>Addresses</t>
  </si>
  <si>
    <t>Raw Data stored in smallest form.</t>
  </si>
  <si>
    <t>Retail Price</t>
  </si>
  <si>
    <t>Flight Range (M)</t>
  </si>
  <si>
    <t>ProductID</t>
  </si>
  <si>
    <t>Units Sold</t>
  </si>
  <si>
    <t>Dimension table. Records = unique products with prices</t>
  </si>
  <si>
    <t>Fact table. Records = sales transactions</t>
  </si>
  <si>
    <t>15/2/2019</t>
  </si>
  <si>
    <t>Text Date ==&gt;&gt;</t>
  </si>
  <si>
    <t>Serial Number Date ==&gt;&gt;</t>
  </si>
  <si>
    <t>1) Excel Worksheet.</t>
  </si>
  <si>
    <r>
      <t xml:space="preserve">Excel Table object name = </t>
    </r>
    <r>
      <rPr>
        <b/>
        <sz val="11"/>
        <color theme="1"/>
        <rFont val="Calibri"/>
        <family val="2"/>
        <scheme val="minor"/>
      </rPr>
      <t>fTransaction</t>
    </r>
  </si>
  <si>
    <t>2) Excel Table (using Excel Table feature)</t>
  </si>
  <si>
    <r>
      <t xml:space="preserve">Query name = </t>
    </r>
    <r>
      <rPr>
        <b/>
        <sz val="11"/>
        <color theme="1"/>
        <rFont val="Calibri"/>
        <family val="2"/>
        <scheme val="minor"/>
      </rPr>
      <t>fTransactionPQTable</t>
    </r>
  </si>
  <si>
    <t>Error ==&gt;&gt;</t>
  </si>
  <si>
    <t>3) Power Query editor window</t>
  </si>
  <si>
    <r>
      <t xml:space="preserve">Excel Table name is same as Query Name = </t>
    </r>
    <r>
      <rPr>
        <b/>
        <sz val="11"/>
        <color theme="1"/>
        <rFont val="Calibri"/>
        <family val="2"/>
        <scheme val="minor"/>
      </rPr>
      <t>fTransactionsPQTable</t>
    </r>
  </si>
  <si>
    <t>Empty Cell ==&gt;&gt;</t>
  </si>
  <si>
    <t>4) Power Query output when it is loaded to the Excel worksheet as an Excel Table</t>
  </si>
  <si>
    <t>Text data type ==&gt;&gt;</t>
  </si>
  <si>
    <t xml:space="preserve">All data in Date field </t>
  </si>
  <si>
    <t>5) Power Pivot data model Data View window</t>
  </si>
  <si>
    <t>6) Power BI Desktop data model Data View window</t>
  </si>
  <si>
    <t>in a text file =&gt;</t>
  </si>
  <si>
    <t>Everything is text</t>
  </si>
  <si>
    <t>Data Driven Decisions</t>
  </si>
  <si>
    <t>Evidence Based Decisions</t>
  </si>
  <si>
    <t>Data Analysis &amp; Business Intelligence:</t>
  </si>
  <si>
    <t>Define Data Analysis:</t>
  </si>
  <si>
    <t/>
  </si>
  <si>
    <t xml:space="preserve">      Quad Product at $5,178.23</t>
  </si>
  <si>
    <t>◄ Most Profit =</t>
  </si>
  <si>
    <t>3) Answer:</t>
  </si>
  <si>
    <t>Profit ($)</t>
  </si>
  <si>
    <t>2) Useful Information</t>
  </si>
  <si>
    <t>1) Raw Data</t>
  </si>
  <si>
    <r>
      <rPr>
        <b/>
        <sz val="11"/>
        <color theme="1"/>
        <rFont val="Calibri"/>
        <family val="2"/>
        <scheme val="minor"/>
      </rPr>
      <t>Question:</t>
    </r>
    <r>
      <rPr>
        <sz val="11"/>
        <color theme="1"/>
        <rFont val="Calibri"/>
        <family val="2"/>
        <scheme val="minor"/>
      </rPr>
      <t xml:space="preserve"> Which Product Most Profitable?</t>
    </r>
  </si>
  <si>
    <t>Mustard Bacon Burger</t>
  </si>
  <si>
    <t>Double BBQ Chicken</t>
  </si>
  <si>
    <t>Shrimp Sautee on a Bun</t>
  </si>
  <si>
    <r>
      <rPr>
        <sz val="11"/>
        <color theme="1"/>
        <rFont val="Wingdings"/>
        <charset val="2"/>
      </rPr>
      <t>ç</t>
    </r>
    <r>
      <rPr>
        <sz val="11"/>
        <color theme="1"/>
        <rFont val="Calibri"/>
        <family val="2"/>
      </rPr>
      <t xml:space="preserve">  rows hidden</t>
    </r>
  </si>
  <si>
    <t>Percent</t>
  </si>
  <si>
    <t>Customer Survey Results</t>
  </si>
  <si>
    <t>Restaurant decides to debut Double BBQ Chicken product.</t>
  </si>
  <si>
    <r>
      <rPr>
        <b/>
        <sz val="11"/>
        <color theme="1"/>
        <rFont val="Calibri"/>
        <family val="2"/>
        <scheme val="minor"/>
      </rPr>
      <t>3) Decision</t>
    </r>
    <r>
      <rPr>
        <sz val="11"/>
        <color theme="1"/>
        <rFont val="Calibri"/>
        <family val="2"/>
        <scheme val="minor"/>
      </rPr>
      <t>:</t>
    </r>
  </si>
  <si>
    <r>
      <t xml:space="preserve">2) Useful Information         </t>
    </r>
    <r>
      <rPr>
        <b/>
        <sz val="11"/>
        <color rgb="FFFF0000"/>
        <rFont val="Wingdings"/>
        <charset val="2"/>
      </rPr>
      <t>è</t>
    </r>
  </si>
  <si>
    <r>
      <rPr>
        <b/>
        <sz val="11"/>
        <color theme="1"/>
        <rFont val="Calibri"/>
        <family val="2"/>
        <scheme val="minor"/>
      </rPr>
      <t>Question:</t>
    </r>
    <r>
      <rPr>
        <sz val="11"/>
        <color theme="1"/>
        <rFont val="Calibri"/>
        <family val="2"/>
        <scheme val="minor"/>
      </rPr>
      <t xml:space="preserve"> For marketing study, which product did customers prefer? </t>
    </r>
  </si>
  <si>
    <r>
      <rPr>
        <b/>
        <sz val="11"/>
        <color theme="1"/>
        <rFont val="Calibri"/>
        <family val="2"/>
        <scheme val="minor"/>
      </rPr>
      <t>Answer</t>
    </r>
    <r>
      <rPr>
        <sz val="11"/>
        <color theme="1"/>
        <rFont val="Calibri"/>
        <family val="2"/>
        <scheme val="minor"/>
      </rPr>
      <t xml:space="preserve"> = </t>
    </r>
    <r>
      <rPr>
        <b/>
        <u/>
        <sz val="11"/>
        <color theme="1"/>
        <rFont val="Calibri"/>
        <family val="2"/>
        <scheme val="minor"/>
      </rPr>
      <t>Information</t>
    </r>
    <r>
      <rPr>
        <sz val="11"/>
        <color theme="1"/>
        <rFont val="Calibri"/>
        <family val="2"/>
        <scheme val="minor"/>
      </rPr>
      <t xml:space="preserve"> created from Raw </t>
    </r>
    <r>
      <rPr>
        <b/>
        <u/>
        <sz val="11"/>
        <color theme="1"/>
        <rFont val="Calibri"/>
        <family val="2"/>
        <scheme val="minor"/>
      </rPr>
      <t>Data</t>
    </r>
  </si>
  <si>
    <r>
      <t>Question:</t>
    </r>
    <r>
      <rPr>
        <sz val="11"/>
        <color theme="1"/>
        <rFont val="Calibri"/>
        <family val="2"/>
        <scheme val="minor"/>
      </rPr>
      <t xml:space="preserve"> What is trend in Quad Sales?</t>
    </r>
  </si>
  <si>
    <r>
      <t xml:space="preserve">Useful </t>
    </r>
    <r>
      <rPr>
        <b/>
        <u/>
        <sz val="11"/>
        <color theme="1"/>
        <rFont val="Calibri"/>
        <family val="2"/>
        <scheme val="minor"/>
      </rPr>
      <t>Information</t>
    </r>
    <r>
      <rPr>
        <sz val="11"/>
        <color theme="1"/>
        <rFont val="Calibri"/>
        <family val="2"/>
        <scheme val="minor"/>
      </rPr>
      <t>:</t>
    </r>
  </si>
  <si>
    <t>Convert into ==&gt;&gt;</t>
  </si>
  <si>
    <r>
      <t xml:space="preserve">Raw </t>
    </r>
    <r>
      <rPr>
        <b/>
        <u/>
        <sz val="11"/>
        <color theme="1"/>
        <rFont val="Calibri"/>
        <family val="2"/>
        <scheme val="minor"/>
      </rPr>
      <t>Data</t>
    </r>
    <r>
      <rPr>
        <sz val="11"/>
        <color theme="1"/>
        <rFont val="Calibri"/>
        <family val="2"/>
        <scheme val="minor"/>
      </rPr>
      <t>:</t>
    </r>
  </si>
  <si>
    <r>
      <rPr>
        <b/>
        <sz val="11"/>
        <color theme="1"/>
        <rFont val="Calibri"/>
        <family val="2"/>
        <scheme val="minor"/>
      </rPr>
      <t>Answer</t>
    </r>
    <r>
      <rPr>
        <sz val="11"/>
        <color theme="1"/>
        <rFont val="Calibri"/>
        <family val="2"/>
        <scheme val="minor"/>
      </rPr>
      <t xml:space="preserve"> = </t>
    </r>
    <r>
      <rPr>
        <b/>
        <u/>
        <sz val="11"/>
        <color theme="1"/>
        <rFont val="Calibri"/>
        <family val="2"/>
        <scheme val="minor"/>
      </rPr>
      <t>Information</t>
    </r>
    <r>
      <rPr>
        <sz val="11"/>
        <color theme="1"/>
        <rFont val="Calibri"/>
        <family val="2"/>
        <scheme val="minor"/>
      </rPr>
      <t xml:space="preserve"> created from </t>
    </r>
    <r>
      <rPr>
        <b/>
        <u/>
        <sz val="11"/>
        <color theme="1"/>
        <rFont val="Calibri"/>
        <family val="2"/>
        <scheme val="minor"/>
      </rPr>
      <t>Raw Data</t>
    </r>
  </si>
  <si>
    <r>
      <rPr>
        <b/>
        <sz val="11"/>
        <color theme="1"/>
        <rFont val="Calibri"/>
        <family val="2"/>
        <scheme val="minor"/>
      </rPr>
      <t>Question:</t>
    </r>
    <r>
      <rPr>
        <sz val="11"/>
        <color theme="1"/>
        <rFont val="Calibri"/>
        <family val="2"/>
        <scheme val="minor"/>
      </rPr>
      <t xml:space="preserve"> Which product had lowest sales?</t>
    </r>
  </si>
  <si>
    <t>Define Data Analysis = Convert Data Into Useful Information</t>
  </si>
  <si>
    <t>Helps see patterns and gain insight</t>
  </si>
  <si>
    <t>Data alone is not very useful</t>
  </si>
  <si>
    <t>Helps people make decisions</t>
  </si>
  <si>
    <t>Data alone doesn't yield insight</t>
  </si>
  <si>
    <r>
      <rPr>
        <b/>
        <u/>
        <sz val="11"/>
        <color theme="1"/>
        <rFont val="Calibri"/>
        <family val="2"/>
        <scheme val="minor"/>
      </rPr>
      <t>Information</t>
    </r>
    <r>
      <rPr>
        <sz val="11"/>
        <color theme="1"/>
        <rFont val="Calibri"/>
        <family val="2"/>
        <scheme val="minor"/>
      </rPr>
      <t xml:space="preserve"> = Organized &amp; Presented Data</t>
    </r>
  </si>
  <si>
    <r>
      <rPr>
        <b/>
        <u/>
        <sz val="11"/>
        <color theme="1"/>
        <rFont val="Calibri"/>
        <family val="2"/>
        <scheme val="minor"/>
      </rPr>
      <t>Data</t>
    </r>
    <r>
      <rPr>
        <sz val="11"/>
        <color theme="1"/>
        <rFont val="Calibri"/>
        <family val="2"/>
        <scheme val="minor"/>
      </rPr>
      <t xml:space="preserve"> = Unorganized Raw Data</t>
    </r>
  </si>
  <si>
    <t>Objective #3: Difference Between Data &amp; Information?</t>
  </si>
  <si>
    <t>This may seem obvious, but people confuse these two items regularly in academia, statistics, and other fields</t>
  </si>
  <si>
    <r>
      <rPr>
        <sz val="11"/>
        <color theme="1"/>
        <rFont val="Wingdings"/>
        <charset val="2"/>
      </rPr>
      <t>é</t>
    </r>
    <r>
      <rPr>
        <sz val="11"/>
        <color theme="1"/>
        <rFont val="Calibri"/>
        <family val="2"/>
        <scheme val="minor"/>
      </rPr>
      <t xml:space="preserve"> We are displaying how a number changes over the category "Month"</t>
    </r>
  </si>
  <si>
    <r>
      <rPr>
        <sz val="11"/>
        <color theme="1"/>
        <rFont val="Wingdings"/>
        <charset val="2"/>
      </rPr>
      <t>é</t>
    </r>
    <r>
      <rPr>
        <sz val="11"/>
        <color theme="1"/>
        <rFont val="Calibri"/>
        <family val="2"/>
        <scheme val="minor"/>
      </rPr>
      <t xml:space="preserve"> We are storing data in a proper data set</t>
    </r>
  </si>
  <si>
    <r>
      <rPr>
        <b/>
        <sz val="11"/>
        <color theme="1"/>
        <rFont val="Calibri"/>
        <family val="2"/>
        <scheme val="minor"/>
      </rPr>
      <t>Chart</t>
    </r>
    <r>
      <rPr>
        <sz val="11"/>
        <color theme="1"/>
        <rFont val="Calibri"/>
        <family val="2"/>
        <scheme val="minor"/>
      </rPr>
      <t xml:space="preserve"> = Visual portrayal of number data.</t>
    </r>
  </si>
  <si>
    <r>
      <rPr>
        <b/>
        <sz val="11"/>
        <color theme="1"/>
        <rFont val="Calibri"/>
        <family val="2"/>
        <scheme val="minor"/>
      </rPr>
      <t>Table</t>
    </r>
    <r>
      <rPr>
        <sz val="11"/>
        <color theme="1"/>
        <rFont val="Calibri"/>
        <family val="2"/>
        <scheme val="minor"/>
      </rPr>
      <t xml:space="preserve"> = Field names and records with data.</t>
    </r>
  </si>
  <si>
    <t>Objective #6: Tables are not Charts.</t>
  </si>
  <si>
    <r>
      <t xml:space="preserve">Clean </t>
    </r>
    <r>
      <rPr>
        <sz val="11"/>
        <color theme="1"/>
        <rFont val="Wingdings"/>
        <charset val="2"/>
      </rPr>
      <t>è</t>
    </r>
  </si>
  <si>
    <t>20211101</t>
  </si>
  <si>
    <t>Serial Number Date mm/dd/yyyy</t>
  </si>
  <si>
    <t>Text Date yyyymmdd</t>
  </si>
  <si>
    <t xml:space="preserve">Quad   </t>
  </si>
  <si>
    <t>Text with no extra spaces</t>
  </si>
  <si>
    <t>Text with 3 extra spaces</t>
  </si>
  <si>
    <t>data</t>
  </si>
  <si>
    <t>Field 3</t>
  </si>
  <si>
    <t>Field 2</t>
  </si>
  <si>
    <t>Field 1</t>
  </si>
  <si>
    <r>
      <t xml:space="preserve">Transform </t>
    </r>
    <r>
      <rPr>
        <sz val="11"/>
        <color theme="1"/>
        <rFont val="Wingdings"/>
        <charset val="2"/>
      </rPr>
      <t>è</t>
    </r>
  </si>
  <si>
    <t>Useful information based on data model</t>
  </si>
  <si>
    <t>Data model</t>
  </si>
  <si>
    <t>Sum of Units Sold</t>
  </si>
  <si>
    <t>Price</t>
  </si>
  <si>
    <t>Flight
Range (M)</t>
  </si>
  <si>
    <t>XLOOKUP function brings price &amp; product name into fact table based on ProductID</t>
  </si>
  <si>
    <r>
      <t xml:space="preserve">Dimension Table = </t>
    </r>
    <r>
      <rPr>
        <b/>
        <sz val="11"/>
        <color theme="1"/>
        <rFont val="Calibri"/>
        <family val="2"/>
        <scheme val="minor"/>
      </rPr>
      <t>dBoomProducts</t>
    </r>
  </si>
  <si>
    <r>
      <t xml:space="preserve">Fact Table = </t>
    </r>
    <r>
      <rPr>
        <b/>
        <sz val="11"/>
        <color theme="1"/>
        <rFont val="Calibri"/>
        <family val="2"/>
        <scheme val="minor"/>
      </rPr>
      <t>fUnits</t>
    </r>
  </si>
  <si>
    <t>Data model made in Excel worksheet</t>
  </si>
  <si>
    <t>Total Units</t>
  </si>
  <si>
    <t>Useful information
based on
data model</t>
  </si>
  <si>
    <t>Star schema data model:</t>
  </si>
  <si>
    <r>
      <t xml:space="preserve">Connect tables using a </t>
    </r>
    <r>
      <rPr>
        <b/>
        <sz val="11"/>
        <color theme="1"/>
        <rFont val="Calibri"/>
        <family val="2"/>
        <scheme val="minor"/>
      </rPr>
      <t>relationship</t>
    </r>
    <r>
      <rPr>
        <sz val="11"/>
        <color theme="1"/>
        <rFont val="Calibri"/>
        <family val="2"/>
        <scheme val="minor"/>
      </rPr>
      <t xml:space="preserve"> (substitute for XLOOKUP)</t>
    </r>
  </si>
  <si>
    <r>
      <t xml:space="preserve">Dimension Table = </t>
    </r>
    <r>
      <rPr>
        <b/>
        <sz val="11"/>
        <color theme="1"/>
        <rFont val="Calibri"/>
        <family val="2"/>
        <scheme val="minor"/>
      </rPr>
      <t>dBoomProductsDM</t>
    </r>
  </si>
  <si>
    <r>
      <t xml:space="preserve">Fact Table = </t>
    </r>
    <r>
      <rPr>
        <b/>
        <sz val="11"/>
        <color theme="1"/>
        <rFont val="Calibri"/>
        <family val="2"/>
        <scheme val="minor"/>
      </rPr>
      <t>fUnitsDM</t>
    </r>
  </si>
  <si>
    <t>Tables from Excel worksheet:</t>
  </si>
  <si>
    <t>Useful Information based on data model</t>
  </si>
  <si>
    <t>Star schema data model</t>
  </si>
  <si>
    <t>7) Hidden Fields</t>
  </si>
  <si>
    <t>5) DAX Measures</t>
  </si>
  <si>
    <t>6) Fields</t>
  </si>
  <si>
    <t>2) Dimension Tables</t>
  </si>
  <si>
    <t>1) Fact Tables</t>
  </si>
  <si>
    <t>3) DAX Tables (dimension)</t>
  </si>
  <si>
    <t>4) Relationships</t>
  </si>
  <si>
    <t>Excel Power Pivot Star Schema Data Model</t>
  </si>
  <si>
    <r>
      <rPr>
        <b/>
        <sz val="11"/>
        <color theme="1"/>
        <rFont val="Calibri"/>
        <family val="2"/>
        <scheme val="minor"/>
      </rPr>
      <t>F:\00VideoClassStorage\0000BusinessIntellegenceStudy\SQL\SQL-Database-boomerang-pond-Server\2021UpdateSQLServer\2021NewSQLpondServerData</t>
    </r>
  </si>
  <si>
    <t>SQL data Power BI and Power Pivot "Test Files" are in this folder:</t>
  </si>
  <si>
    <t>7) Text files:</t>
  </si>
  <si>
    <t>or</t>
  </si>
  <si>
    <t>Tab Delimited  =  *.txt file extension</t>
  </si>
  <si>
    <t>Comma Delimited  =  *.csv file extension</t>
  </si>
  <si>
    <t>Power BI Desktop Star Schema Data Model</t>
  </si>
  <si>
    <t>Ex #1</t>
  </si>
  <si>
    <r>
      <rPr>
        <b/>
        <sz val="11"/>
        <color theme="1"/>
        <rFont val="Calibri"/>
        <family val="2"/>
        <scheme val="minor"/>
      </rPr>
      <t>Source Data:</t>
    </r>
    <r>
      <rPr>
        <sz val="11"/>
        <color theme="1"/>
        <rFont val="Calibri"/>
        <family val="2"/>
        <scheme val="minor"/>
      </rPr>
      <t xml:space="preserve"> Excel Tables on this worksheet.</t>
    </r>
  </si>
  <si>
    <r>
      <t>Data analysis goal:</t>
    </r>
    <r>
      <rPr>
        <sz val="11"/>
        <color theme="1"/>
        <rFont val="Calibri"/>
        <family val="2"/>
        <scheme val="minor"/>
      </rPr>
      <t xml:space="preserve"> Create product total sales and total units sold report with visualization.</t>
    </r>
  </si>
  <si>
    <r>
      <rPr>
        <b/>
        <sz val="11"/>
        <color theme="1"/>
        <rFont val="Calibri"/>
        <family val="2"/>
        <scheme val="minor"/>
      </rPr>
      <t>Other facts:</t>
    </r>
    <r>
      <rPr>
        <sz val="11"/>
        <color theme="1"/>
        <rFont val="Calibri"/>
        <family val="2"/>
        <scheme val="minor"/>
      </rPr>
      <t xml:space="preserve"> We will create the solution using the Old School methods.  We will use worksheet formulas to create flat table.</t>
    </r>
  </si>
  <si>
    <t>With a small data set and simple calculations, this is an acceptable method.</t>
  </si>
  <si>
    <t>Fact Table = fUnits</t>
  </si>
  <si>
    <t>UnitsSold</t>
  </si>
  <si>
    <t>Sales($)</t>
  </si>
  <si>
    <t>Dimension Table = dProducts</t>
  </si>
  <si>
    <t>FlightRange(M)</t>
  </si>
  <si>
    <r>
      <rPr>
        <b/>
        <sz val="11"/>
        <color theme="1"/>
        <rFont val="Calibri"/>
        <family val="2"/>
        <scheme val="minor"/>
      </rPr>
      <t>Other facts:</t>
    </r>
    <r>
      <rPr>
        <sz val="11"/>
        <color theme="1"/>
        <rFont val="Calibri"/>
        <family val="2"/>
        <scheme val="minor"/>
      </rPr>
      <t xml:space="preserve"> We'll use worksheet formulas to lookup product price and product name to create flat table (as a reminder of how it was done in the past).</t>
    </r>
  </si>
  <si>
    <t>Sum of Sales($)</t>
  </si>
  <si>
    <t>Sum of UnitsSold</t>
  </si>
  <si>
    <t>Data that needs to be transformed to be useful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</si>
</sst>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m"/>
    <numFmt numFmtId="165" formatCode="mm/dd/yyyy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Wingdings"/>
      <charset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1"/>
      <color theme="1"/>
      <name val="Calibri"/>
      <family val="2"/>
      <charset val="2"/>
    </font>
    <font>
      <sz val="11"/>
      <color theme="1"/>
      <name val="Wingdings"/>
      <charset val="2"/>
    </font>
    <font>
      <sz val="11"/>
      <color theme="1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theme="1"/>
      <name val="Calibri"/>
      <family val="2"/>
      <charset val="2"/>
      <scheme val="minor"/>
    </font>
    <font>
      <b/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000000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2">
    <xf numFmtId="0" fontId="0" fillId="0" borderId="0"/>
    <xf numFmtId="0" fontId="2" fillId="2" borderId="1"/>
  </cellStyleXfs>
  <cellXfs count="162">
    <xf numFmtId="0" fontId="0" fillId="0" borderId="0" xfId="0"/>
    <xf numFmtId="0" fontId="2" fillId="2" borderId="1" xfId="0" applyFont="1" applyFill="1" applyBorder="1"/>
    <xf numFmtId="14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0" fontId="0" fillId="3" borderId="1" xfId="0" applyFill="1" applyBorder="1"/>
    <xf numFmtId="4" fontId="0" fillId="4" borderId="1" xfId="0" applyNumberFormat="1" applyFill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0" fillId="4" borderId="1" xfId="0" applyFill="1" applyBorder="1"/>
    <xf numFmtId="14" fontId="0" fillId="0" borderId="4" xfId="0" applyNumberFormat="1" applyBorder="1"/>
    <xf numFmtId="0" fontId="0" fillId="0" borderId="4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4" fontId="0" fillId="0" borderId="16" xfId="0" applyNumberFormat="1" applyBorder="1"/>
    <xf numFmtId="0" fontId="0" fillId="0" borderId="17" xfId="0" applyBorder="1"/>
    <xf numFmtId="0" fontId="0" fillId="0" borderId="18" xfId="0" applyBorder="1"/>
    <xf numFmtId="0" fontId="1" fillId="0" borderId="0" xfId="0" applyFont="1"/>
    <xf numFmtId="0" fontId="0" fillId="0" borderId="0" xfId="0" pivotButton="1"/>
    <xf numFmtId="4" fontId="0" fillId="0" borderId="0" xfId="0" applyNumberFormat="1"/>
    <xf numFmtId="0" fontId="0" fillId="0" borderId="6" xfId="0" applyBorder="1"/>
    <xf numFmtId="14" fontId="0" fillId="0" borderId="0" xfId="0" applyNumberFormat="1"/>
    <xf numFmtId="10" fontId="0" fillId="0" borderId="0" xfId="0" applyNumberFormat="1"/>
    <xf numFmtId="0" fontId="0" fillId="0" borderId="1" xfId="0" applyBorder="1" applyAlignment="1">
      <alignment vertical="center"/>
    </xf>
    <xf numFmtId="0" fontId="1" fillId="0" borderId="21" xfId="0" applyFont="1" applyBorder="1" applyAlignment="1">
      <alignment horizontal="centerContinuous"/>
    </xf>
    <xf numFmtId="0" fontId="1" fillId="0" borderId="23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1" fillId="0" borderId="1" xfId="0" applyFont="1" applyBorder="1" applyAlignment="1">
      <alignment horizontal="centerContinuous"/>
    </xf>
    <xf numFmtId="0" fontId="0" fillId="0" borderId="21" xfId="0" applyBorder="1" applyAlignment="1">
      <alignment horizontal="centerContinuous"/>
    </xf>
    <xf numFmtId="0" fontId="0" fillId="0" borderId="23" xfId="0" applyBorder="1" applyAlignment="1">
      <alignment horizontal="centerContinuous"/>
    </xf>
    <xf numFmtId="0" fontId="4" fillId="2" borderId="3" xfId="1" applyFont="1" applyBorder="1"/>
    <xf numFmtId="0" fontId="4" fillId="2" borderId="2" xfId="1" applyFont="1" applyBorder="1"/>
    <xf numFmtId="0" fontId="2" fillId="2" borderId="1" xfId="1"/>
    <xf numFmtId="0" fontId="0" fillId="5" borderId="21" xfId="0" applyFill="1" applyBorder="1"/>
    <xf numFmtId="0" fontId="0" fillId="5" borderId="23" xfId="0" applyFill="1" applyBorder="1"/>
    <xf numFmtId="0" fontId="1" fillId="5" borderId="4" xfId="0" applyFont="1" applyFill="1" applyBorder="1"/>
    <xf numFmtId="0" fontId="1" fillId="5" borderId="1" xfId="0" applyFont="1" applyFill="1" applyBorder="1"/>
    <xf numFmtId="0" fontId="0" fillId="5" borderId="0" xfId="0" applyFill="1"/>
    <xf numFmtId="0" fontId="2" fillId="2" borderId="1" xfId="1" applyAlignment="1">
      <alignment wrapText="1"/>
    </xf>
    <xf numFmtId="0" fontId="0" fillId="0" borderId="24" xfId="0" applyBorder="1"/>
    <xf numFmtId="14" fontId="0" fillId="0" borderId="24" xfId="0" applyNumberFormat="1" applyBorder="1"/>
    <xf numFmtId="0" fontId="2" fillId="2" borderId="24" xfId="1" applyBorder="1"/>
    <xf numFmtId="0" fontId="6" fillId="0" borderId="0" xfId="0" applyFont="1"/>
    <xf numFmtId="0" fontId="0" fillId="0" borderId="19" xfId="0" applyBorder="1"/>
    <xf numFmtId="0" fontId="0" fillId="0" borderId="21" xfId="0" applyBorder="1"/>
    <xf numFmtId="0" fontId="2" fillId="2" borderId="7" xfId="1" applyBorder="1"/>
    <xf numFmtId="0" fontId="2" fillId="2" borderId="22" xfId="1" applyBorder="1"/>
    <xf numFmtId="0" fontId="2" fillId="2" borderId="20" xfId="1" applyBorder="1"/>
    <xf numFmtId="0" fontId="0" fillId="0" borderId="0" xfId="0" applyAlignment="1">
      <alignment horizontal="left" indent="1"/>
    </xf>
    <xf numFmtId="0" fontId="7" fillId="0" borderId="0" xfId="0" applyFont="1" applyAlignment="1">
      <alignment horizontal="left" indent="1"/>
    </xf>
    <xf numFmtId="0" fontId="8" fillId="0" borderId="0" xfId="0" applyFont="1"/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Continuous"/>
    </xf>
    <xf numFmtId="14" fontId="0" fillId="0" borderId="25" xfId="0" applyNumberFormat="1" applyBorder="1"/>
    <xf numFmtId="14" fontId="0" fillId="0" borderId="26" xfId="0" applyNumberFormat="1" applyBorder="1"/>
    <xf numFmtId="4" fontId="1" fillId="4" borderId="1" xfId="0" applyNumberFormat="1" applyFont="1" applyFill="1" applyBorder="1"/>
    <xf numFmtId="0" fontId="1" fillId="3" borderId="1" xfId="0" applyFont="1" applyFill="1" applyBorder="1"/>
    <xf numFmtId="0" fontId="1" fillId="0" borderId="13" xfId="0" applyFont="1" applyBorder="1"/>
    <xf numFmtId="0" fontId="2" fillId="2" borderId="26" xfId="0" applyFont="1" applyFill="1" applyBorder="1"/>
    <xf numFmtId="0" fontId="1" fillId="0" borderId="0" xfId="0" applyFont="1" applyAlignment="1">
      <alignment horizontal="left" indent="5"/>
    </xf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9" fillId="0" borderId="17" xfId="0" applyFont="1" applyBorder="1" applyAlignment="1">
      <alignment horizontal="left" indent="1"/>
    </xf>
    <xf numFmtId="0" fontId="9" fillId="0" borderId="6" xfId="0" applyFont="1" applyBorder="1" applyAlignment="1">
      <alignment horizontal="left" indent="1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1" fontId="0" fillId="0" borderId="1" xfId="0" applyNumberFormat="1" applyBorder="1"/>
    <xf numFmtId="164" fontId="0" fillId="0" borderId="1" xfId="0" applyNumberFormat="1" applyBorder="1"/>
    <xf numFmtId="0" fontId="0" fillId="0" borderId="0" xfId="0" applyAlignment="1">
      <alignment horizontal="left" indent="2"/>
    </xf>
    <xf numFmtId="0" fontId="0" fillId="0" borderId="12" xfId="0" applyBorder="1" applyAlignment="1">
      <alignment horizontal="centerContinuous"/>
    </xf>
    <xf numFmtId="0" fontId="0" fillId="0" borderId="13" xfId="0" applyBorder="1" applyAlignment="1">
      <alignment horizontal="centerContinuous"/>
    </xf>
    <xf numFmtId="0" fontId="0" fillId="0" borderId="30" xfId="0" applyBorder="1"/>
    <xf numFmtId="0" fontId="0" fillId="0" borderId="31" xfId="0" applyBorder="1"/>
    <xf numFmtId="0" fontId="5" fillId="0" borderId="32" xfId="0" applyFont="1" applyBorder="1"/>
    <xf numFmtId="0" fontId="5" fillId="0" borderId="30" xfId="0" applyFont="1" applyBorder="1"/>
    <xf numFmtId="0" fontId="0" fillId="0" borderId="32" xfId="0" applyBorder="1"/>
    <xf numFmtId="0" fontId="0" fillId="0" borderId="33" xfId="0" applyBorder="1"/>
    <xf numFmtId="0" fontId="0" fillId="5" borderId="4" xfId="0" applyFill="1" applyBorder="1"/>
    <xf numFmtId="0" fontId="14" fillId="0" borderId="21" xfId="0" applyFont="1" applyBorder="1"/>
    <xf numFmtId="0" fontId="14" fillId="0" borderId="23" xfId="0" applyFont="1" applyBorder="1"/>
    <xf numFmtId="0" fontId="14" fillId="0" borderId="1" xfId="0" applyFont="1" applyBorder="1"/>
    <xf numFmtId="0" fontId="15" fillId="0" borderId="0" xfId="0" applyFont="1"/>
    <xf numFmtId="0" fontId="14" fillId="0" borderId="0" xfId="0" applyFont="1"/>
    <xf numFmtId="0" fontId="14" fillId="0" borderId="11" xfId="0" applyFont="1" applyBorder="1"/>
    <xf numFmtId="0" fontId="14" fillId="0" borderId="10" xfId="0" applyFont="1" applyBorder="1"/>
    <xf numFmtId="165" fontId="0" fillId="0" borderId="34" xfId="0" applyNumberFormat="1" applyBorder="1"/>
    <xf numFmtId="0" fontId="0" fillId="0" borderId="17" xfId="0" applyBorder="1" applyAlignment="1">
      <alignment horizontal="center"/>
    </xf>
    <xf numFmtId="0" fontId="0" fillId="0" borderId="25" xfId="0" quotePrefix="1" applyBorder="1"/>
    <xf numFmtId="0" fontId="2" fillId="2" borderId="14" xfId="1" applyBorder="1" applyAlignment="1">
      <alignment wrapText="1"/>
    </xf>
    <xf numFmtId="0" fontId="2" fillId="2" borderId="26" xfId="1" applyBorder="1" applyAlignment="1">
      <alignment wrapText="1"/>
    </xf>
    <xf numFmtId="0" fontId="0" fillId="0" borderId="14" xfId="0" applyBorder="1"/>
    <xf numFmtId="0" fontId="0" fillId="0" borderId="0" xfId="0" applyAlignment="1">
      <alignment horizontal="center"/>
    </xf>
    <xf numFmtId="0" fontId="0" fillId="0" borderId="26" xfId="0" applyBorder="1"/>
    <xf numFmtId="0" fontId="2" fillId="2" borderId="35" xfId="1" applyBorder="1" applyAlignment="1">
      <alignment wrapText="1"/>
    </xf>
    <xf numFmtId="0" fontId="2" fillId="2" borderId="36" xfId="1" applyBorder="1" applyAlignment="1">
      <alignment wrapText="1"/>
    </xf>
    <xf numFmtId="0" fontId="1" fillId="6" borderId="1" xfId="0" applyFont="1" applyFill="1" applyBorder="1"/>
    <xf numFmtId="14" fontId="1" fillId="6" borderId="1" xfId="0" applyNumberFormat="1" applyFont="1" applyFill="1" applyBorder="1"/>
    <xf numFmtId="0" fontId="1" fillId="0" borderId="1" xfId="0" applyFont="1" applyBorder="1"/>
    <xf numFmtId="0" fontId="0" fillId="0" borderId="23" xfId="0" applyBorder="1"/>
    <xf numFmtId="0" fontId="4" fillId="2" borderId="1" xfId="1" applyFont="1"/>
    <xf numFmtId="0" fontId="2" fillId="2" borderId="0" xfId="0" applyFont="1" applyFill="1"/>
    <xf numFmtId="0" fontId="2" fillId="2" borderId="3" xfId="1" applyBorder="1"/>
    <xf numFmtId="0" fontId="0" fillId="6" borderId="21" xfId="0" applyFill="1" applyBorder="1" applyAlignment="1">
      <alignment horizontal="centerContinuous"/>
    </xf>
    <xf numFmtId="0" fontId="0" fillId="6" borderId="23" xfId="0" applyFill="1" applyBorder="1" applyAlignment="1">
      <alignment horizontal="centerContinuous"/>
    </xf>
    <xf numFmtId="0" fontId="1" fillId="6" borderId="4" xfId="0" applyFont="1" applyFill="1" applyBorder="1" applyAlignment="1">
      <alignment horizontal="centerContinuous"/>
    </xf>
    <xf numFmtId="0" fontId="1" fillId="6" borderId="1" xfId="0" applyFont="1" applyFill="1" applyBorder="1" applyAlignment="1">
      <alignment horizontal="center"/>
    </xf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2" fillId="2" borderId="7" xfId="1" applyBorder="1" applyAlignment="1">
      <alignment wrapText="1"/>
    </xf>
    <xf numFmtId="0" fontId="2" fillId="2" borderId="22" xfId="1" applyBorder="1" applyAlignment="1">
      <alignment wrapText="1"/>
    </xf>
    <xf numFmtId="0" fontId="2" fillId="2" borderId="20" xfId="1" applyBorder="1" applyAlignment="1">
      <alignment wrapText="1"/>
    </xf>
    <xf numFmtId="0" fontId="0" fillId="5" borderId="22" xfId="0" applyFill="1" applyBorder="1"/>
    <xf numFmtId="0" fontId="0" fillId="5" borderId="19" xfId="0" applyFill="1" applyBorder="1" applyAlignment="1">
      <alignment horizontal="centerContinuous"/>
    </xf>
    <xf numFmtId="0" fontId="0" fillId="5" borderId="23" xfId="0" applyFill="1" applyBorder="1" applyAlignment="1">
      <alignment horizontal="centerContinuous"/>
    </xf>
    <xf numFmtId="0" fontId="0" fillId="5" borderId="2" xfId="0" applyFill="1" applyBorder="1" applyAlignment="1">
      <alignment horizontal="centerContinuous"/>
    </xf>
    <xf numFmtId="0" fontId="0" fillId="0" borderId="37" xfId="0" applyBorder="1"/>
    <xf numFmtId="0" fontId="1" fillId="6" borderId="21" xfId="0" applyFont="1" applyFill="1" applyBorder="1" applyAlignment="1">
      <alignment horizontal="centerContinuous"/>
    </xf>
    <xf numFmtId="0" fontId="1" fillId="6" borderId="23" xfId="0" applyFont="1" applyFill="1" applyBorder="1" applyAlignment="1">
      <alignment horizontal="centerContinuous"/>
    </xf>
    <xf numFmtId="0" fontId="0" fillId="5" borderId="19" xfId="0" applyFill="1" applyBorder="1"/>
    <xf numFmtId="0" fontId="0" fillId="5" borderId="2" xfId="0" applyFill="1" applyBorder="1"/>
    <xf numFmtId="0" fontId="0" fillId="6" borderId="38" xfId="0" applyFill="1" applyBorder="1" applyAlignment="1">
      <alignment horizontal="centerContinuous"/>
    </xf>
    <xf numFmtId="0" fontId="1" fillId="6" borderId="39" xfId="0" applyFont="1" applyFill="1" applyBorder="1" applyAlignment="1">
      <alignment horizontal="centerContinuous"/>
    </xf>
    <xf numFmtId="0" fontId="0" fillId="6" borderId="27" xfId="0" applyFill="1" applyBorder="1" applyAlignment="1">
      <alignment horizontal="centerContinuous"/>
    </xf>
    <xf numFmtId="0" fontId="0" fillId="6" borderId="28" xfId="0" applyFill="1" applyBorder="1" applyAlignment="1">
      <alignment horizontal="centerContinuous"/>
    </xf>
    <xf numFmtId="0" fontId="1" fillId="6" borderId="29" xfId="0" applyFont="1" applyFill="1" applyBorder="1" applyAlignment="1">
      <alignment horizontal="centerContinuous"/>
    </xf>
    <xf numFmtId="0" fontId="1" fillId="0" borderId="0" xfId="0" applyFont="1" applyAlignment="1">
      <alignment horizontal="left" indent="2"/>
    </xf>
    <xf numFmtId="0" fontId="0" fillId="6" borderId="21" xfId="0" applyFill="1" applyBorder="1"/>
    <xf numFmtId="0" fontId="0" fillId="6" borderId="23" xfId="0" applyFill="1" applyBorder="1"/>
    <xf numFmtId="0" fontId="16" fillId="7" borderId="4" xfId="0" applyFont="1" applyFill="1" applyBorder="1"/>
    <xf numFmtId="0" fontId="1" fillId="0" borderId="0" xfId="0" applyFont="1" applyAlignment="1">
      <alignment horizontal="left" indent="3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indent="6"/>
    </xf>
    <xf numFmtId="0" fontId="0" fillId="0" borderId="0" xfId="0" quotePrefix="1"/>
    <xf numFmtId="0" fontId="0" fillId="0" borderId="0" xfId="0" pivotButton="1" applyBorder="1"/>
    <xf numFmtId="0" fontId="0" fillId="0" borderId="0" xfId="0" applyNumberFormat="1" applyBorder="1"/>
    <xf numFmtId="10" fontId="0" fillId="0" borderId="0" xfId="0" applyNumberFormat="1" applyBorder="1"/>
    <xf numFmtId="4" fontId="0" fillId="0" borderId="0" xfId="0" applyNumberFormat="1" applyBorder="1"/>
    <xf numFmtId="0" fontId="1" fillId="0" borderId="0" xfId="0" applyFont="1" applyAlignment="1">
      <alignment horizontal="center"/>
    </xf>
    <xf numFmtId="0" fontId="4" fillId="2" borderId="20" xfId="1" applyFont="1" applyBorder="1" applyAlignment="1">
      <alignment wrapText="1"/>
    </xf>
    <xf numFmtId="0" fontId="2" fillId="2" borderId="40" xfId="1" applyBorder="1" applyAlignment="1">
      <alignment wrapText="1"/>
    </xf>
    <xf numFmtId="0" fontId="0" fillId="4" borderId="0" xfId="0" applyFill="1"/>
    <xf numFmtId="0" fontId="13" fillId="0" borderId="12" xfId="0" applyFont="1" applyBorder="1" applyAlignment="1">
      <alignment horizontal="center"/>
    </xf>
    <xf numFmtId="0" fontId="13" fillId="0" borderId="13" xfId="0" applyFont="1" applyBorder="1" applyAlignment="1">
      <alignment horizontal="center"/>
    </xf>
    <xf numFmtId="0" fontId="1" fillId="6" borderId="2" xfId="0" applyFont="1" applyFill="1" applyBorder="1" applyAlignment="1">
      <alignment horizontal="center" wrapText="1"/>
    </xf>
    <xf numFmtId="0" fontId="1" fillId="6" borderId="5" xfId="0" applyFont="1" applyFill="1" applyBorder="1" applyAlignment="1">
      <alignment horizontal="center" wrapText="1"/>
    </xf>
    <xf numFmtId="0" fontId="1" fillId="6" borderId="19" xfId="0" applyFont="1" applyFill="1" applyBorder="1" applyAlignment="1">
      <alignment horizontal="center" wrapText="1"/>
    </xf>
    <xf numFmtId="0" fontId="1" fillId="6" borderId="6" xfId="0" applyFont="1" applyFill="1" applyBorder="1" applyAlignment="1">
      <alignment horizontal="center" wrapText="1"/>
    </xf>
    <xf numFmtId="0" fontId="1" fillId="6" borderId="0" xfId="0" applyFont="1" applyFill="1" applyAlignment="1">
      <alignment horizontal="center" wrapText="1"/>
    </xf>
    <xf numFmtId="0" fontId="1" fillId="6" borderId="37" xfId="0" applyFont="1" applyFill="1" applyBorder="1" applyAlignment="1">
      <alignment horizontal="center" wrapText="1"/>
    </xf>
    <xf numFmtId="0" fontId="1" fillId="6" borderId="7" xfId="0" applyFont="1" applyFill="1" applyBorder="1" applyAlignment="1">
      <alignment horizontal="center" wrapText="1"/>
    </xf>
    <xf numFmtId="0" fontId="1" fillId="6" borderId="8" xfId="0" applyFont="1" applyFill="1" applyBorder="1" applyAlignment="1">
      <alignment horizontal="center" wrapText="1"/>
    </xf>
    <xf numFmtId="0" fontId="1" fillId="6" borderId="20" xfId="0" applyFont="1" applyFill="1" applyBorder="1" applyAlignment="1">
      <alignment horizontal="center" wrapText="1"/>
    </xf>
  </cellXfs>
  <cellStyles count="2">
    <cellStyle name="BlueField" xfId="1" xr:uid="{91EBAAA9-978C-4A6A-8C84-C791209A12FE}"/>
    <cellStyle name="Normal" xfId="0" builtinId="0"/>
  </cellStyles>
  <dxfs count="129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fill>
        <patternFill patternType="solid">
          <fgColor indexed="64"/>
          <bgColor rgb="FFCCFFCC"/>
        </patternFill>
      </fill>
    </dxf>
    <dxf>
      <numFmt numFmtId="0" formatCode="General"/>
      <fill>
        <patternFill patternType="solid">
          <fgColor indexed="64"/>
          <bgColor rgb="FFCCFFCC"/>
        </patternFill>
      </fill>
    </dxf>
    <dxf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right/>
        <bottom/>
        <vertical/>
        <horizontal/>
      </border>
    </dxf>
    <dxf>
      <border>
        <right/>
        <bottom/>
        <vertical/>
        <horizontal/>
      </border>
    </dxf>
    <dxf>
      <border>
        <right/>
        <bottom/>
        <vertical/>
        <horizontal/>
      </border>
    </dxf>
    <dxf>
      <border>
        <right/>
        <bottom/>
        <vertical/>
        <horizontal/>
      </border>
    </dxf>
    <dxf>
      <border>
        <right/>
        <bottom/>
        <vertical/>
        <horizontal/>
      </border>
    </dxf>
    <dxf>
      <border>
        <right/>
        <bottom/>
        <vertical/>
        <horizontal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fill>
        <patternFill patternType="solid">
          <fgColor indexed="64"/>
          <bgColor rgb="FFCCFFC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rgb="FFCC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bottom/>
        <horizontal/>
      </border>
    </dxf>
    <dxf>
      <border>
        <bottom/>
        <horizontal/>
      </border>
    </dxf>
    <dxf>
      <border>
        <bottom/>
        <horizontal/>
      </border>
    </dxf>
    <dxf>
      <border>
        <bottom/>
        <horizontal/>
      </border>
    </dxf>
    <dxf>
      <border>
        <bottom/>
        <horizontal/>
      </border>
    </dxf>
    <dxf>
      <border>
        <bottom/>
        <horizontal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numFmt numFmtId="19" formatCode="m/d/yy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m/d/yyyy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color theme="0"/>
      </font>
      <fill>
        <patternFill patternType="solid">
          <fgColor theme="4"/>
          <bgColor rgb="FF00206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1"/>
      </font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</dxfs>
  <tableStyles count="2" defaultTableStyle="TableStyleMedium2" defaultPivotStyle="PivotStyleLight16">
    <tableStyle name="excelisfunDarkBlueTableStyle" pivot="0" count="7" xr9:uid="{C506756A-1F67-44AA-B8ED-1DCEC6B7AB5C}">
      <tableStyleElement type="wholeTable" dxfId="128"/>
      <tableStyleElement type="headerRow" dxfId="127"/>
      <tableStyleElement type="totalRow" dxfId="126"/>
      <tableStyleElement type="firstColumn" dxfId="125"/>
      <tableStyleElement type="lastColumn" dxfId="124"/>
      <tableStyleElement type="firstRowStripe" dxfId="123"/>
      <tableStyleElement type="firstColumnStripe" dxfId="122"/>
    </tableStyle>
    <tableStyle name="Invisible" pivot="0" table="0" count="0" xr9:uid="{565E2094-938F-4582-B728-129DDD2D4AA7}"/>
  </tableStyles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6.xml"/><Relationship Id="rId42" Type="http://schemas.microsoft.com/office/2017/06/relationships/rdRichValueTypes" Target="richData/rdRichValueTypes.xml"/><Relationship Id="rId47" Type="http://schemas.openxmlformats.org/officeDocument/2006/relationships/customXml" Target="../customXml/item3.xml"/><Relationship Id="rId50" Type="http://schemas.openxmlformats.org/officeDocument/2006/relationships/customXml" Target="../customXml/item6.xml"/><Relationship Id="rId55" Type="http://schemas.openxmlformats.org/officeDocument/2006/relationships/customXml" Target="../customXml/item11.xml"/><Relationship Id="rId63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4.xml"/><Relationship Id="rId37" Type="http://schemas.openxmlformats.org/officeDocument/2006/relationships/styles" Target="styles.xml"/><Relationship Id="rId40" Type="http://schemas.microsoft.com/office/2017/06/relationships/rdRichValue" Target="richData/rdrichvalue.xml"/><Relationship Id="rId45" Type="http://schemas.openxmlformats.org/officeDocument/2006/relationships/customXml" Target="../customXml/item1.xml"/><Relationship Id="rId53" Type="http://schemas.openxmlformats.org/officeDocument/2006/relationships/customXml" Target="../customXml/item9.xml"/><Relationship Id="rId58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7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theme" Target="theme/theme1.xml"/><Relationship Id="rId43" Type="http://schemas.openxmlformats.org/officeDocument/2006/relationships/powerPivotData" Target="model/item.data"/><Relationship Id="rId48" Type="http://schemas.openxmlformats.org/officeDocument/2006/relationships/customXml" Target="../customXml/item4.xml"/><Relationship Id="rId56" Type="http://schemas.openxmlformats.org/officeDocument/2006/relationships/customXml" Target="../customXml/item12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5.xml"/><Relationship Id="rId38" Type="http://schemas.openxmlformats.org/officeDocument/2006/relationships/sharedStrings" Target="sharedStrings.xml"/><Relationship Id="rId46" Type="http://schemas.openxmlformats.org/officeDocument/2006/relationships/customXml" Target="../customXml/item2.xml"/><Relationship Id="rId59" Type="http://schemas.openxmlformats.org/officeDocument/2006/relationships/customXml" Target="../customXml/item15.xml"/><Relationship Id="rId20" Type="http://schemas.openxmlformats.org/officeDocument/2006/relationships/worksheet" Target="worksheets/sheet20.xml"/><Relationship Id="rId41" Type="http://schemas.microsoft.com/office/2017/06/relationships/rdRichValueStructure" Target="richData/rdrichvaluestructure.xml"/><Relationship Id="rId54" Type="http://schemas.openxmlformats.org/officeDocument/2006/relationships/customXml" Target="../customXml/item10.xml"/><Relationship Id="rId62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49" Type="http://schemas.openxmlformats.org/officeDocument/2006/relationships/customXml" Target="../customXml/item5.xml"/><Relationship Id="rId57" Type="http://schemas.openxmlformats.org/officeDocument/2006/relationships/customXml" Target="../customXml/item13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3.xml"/><Relationship Id="rId44" Type="http://schemas.openxmlformats.org/officeDocument/2006/relationships/calcChain" Target="calcChain.xml"/><Relationship Id="rId52" Type="http://schemas.openxmlformats.org/officeDocument/2006/relationships/customXml" Target="../customXml/item8.xml"/><Relationship Id="rId60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Quad Sales ($)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'Ch18(1)'!$E$31</c:f>
              <c:strCache>
                <c:ptCount val="1"/>
                <c:pt idx="0">
                  <c:v>Sales ($)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'Ch18(1)'!$C$32:$C$41</c:f>
              <c:numCache>
                <c:formatCode>mmm</c:formatCode>
                <c:ptCount val="10"/>
                <c:pt idx="0">
                  <c:v>43555</c:v>
                </c:pt>
                <c:pt idx="1">
                  <c:v>43585</c:v>
                </c:pt>
                <c:pt idx="2">
                  <c:v>43616</c:v>
                </c:pt>
                <c:pt idx="3">
                  <c:v>43646</c:v>
                </c:pt>
                <c:pt idx="4">
                  <c:v>43677</c:v>
                </c:pt>
                <c:pt idx="5">
                  <c:v>43708</c:v>
                </c:pt>
                <c:pt idx="6">
                  <c:v>43738</c:v>
                </c:pt>
                <c:pt idx="7">
                  <c:v>43769</c:v>
                </c:pt>
                <c:pt idx="8">
                  <c:v>43799</c:v>
                </c:pt>
                <c:pt idx="9">
                  <c:v>43830</c:v>
                </c:pt>
              </c:numCache>
            </c:numRef>
          </c:cat>
          <c:val>
            <c:numRef>
              <c:f>'Ch18(1)'!$E$32:$E$41</c:f>
              <c:numCache>
                <c:formatCode>0</c:formatCode>
                <c:ptCount val="10"/>
                <c:pt idx="0">
                  <c:v>559.9</c:v>
                </c:pt>
                <c:pt idx="1">
                  <c:v>780.6</c:v>
                </c:pt>
                <c:pt idx="2">
                  <c:v>612.4</c:v>
                </c:pt>
                <c:pt idx="3">
                  <c:v>713.6</c:v>
                </c:pt>
                <c:pt idx="4">
                  <c:v>931.8</c:v>
                </c:pt>
                <c:pt idx="5">
                  <c:v>717</c:v>
                </c:pt>
                <c:pt idx="6">
                  <c:v>717.6</c:v>
                </c:pt>
                <c:pt idx="7">
                  <c:v>1203.2</c:v>
                </c:pt>
                <c:pt idx="8">
                  <c:v>1444.6</c:v>
                </c:pt>
                <c:pt idx="9">
                  <c:v>1334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E-4D04-8252-78426195493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62257016"/>
        <c:axId val="462257344"/>
      </c:lineChart>
      <c:dateAx>
        <c:axId val="462257016"/>
        <c:scaling>
          <c:orientation val="minMax"/>
        </c:scaling>
        <c:delete val="0"/>
        <c:axPos val="b"/>
        <c:numFmt formatCode="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257344"/>
        <c:crosses val="autoZero"/>
        <c:auto val="1"/>
        <c:lblOffset val="100"/>
        <c:baseTimeUnit val="months"/>
      </c:dateAx>
      <c:valAx>
        <c:axId val="46225734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462257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Quad Sales ($)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'Ch18(1)'!$E$31</c:f>
              <c:strCache>
                <c:ptCount val="1"/>
                <c:pt idx="0">
                  <c:v>Sales ($)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'Ch18(1)'!$C$32:$C$41</c:f>
              <c:numCache>
                <c:formatCode>mmm</c:formatCode>
                <c:ptCount val="10"/>
                <c:pt idx="0">
                  <c:v>43555</c:v>
                </c:pt>
                <c:pt idx="1">
                  <c:v>43585</c:v>
                </c:pt>
                <c:pt idx="2">
                  <c:v>43616</c:v>
                </c:pt>
                <c:pt idx="3">
                  <c:v>43646</c:v>
                </c:pt>
                <c:pt idx="4">
                  <c:v>43677</c:v>
                </c:pt>
                <c:pt idx="5">
                  <c:v>43708</c:v>
                </c:pt>
                <c:pt idx="6">
                  <c:v>43738</c:v>
                </c:pt>
                <c:pt idx="7">
                  <c:v>43769</c:v>
                </c:pt>
                <c:pt idx="8">
                  <c:v>43799</c:v>
                </c:pt>
                <c:pt idx="9">
                  <c:v>43830</c:v>
                </c:pt>
              </c:numCache>
            </c:numRef>
          </c:cat>
          <c:val>
            <c:numRef>
              <c:f>'Ch18(1)'!$E$32:$E$41</c:f>
              <c:numCache>
                <c:formatCode>0</c:formatCode>
                <c:ptCount val="10"/>
                <c:pt idx="0">
                  <c:v>559.9</c:v>
                </c:pt>
                <c:pt idx="1">
                  <c:v>780.6</c:v>
                </c:pt>
                <c:pt idx="2">
                  <c:v>612.4</c:v>
                </c:pt>
                <c:pt idx="3">
                  <c:v>713.6</c:v>
                </c:pt>
                <c:pt idx="4">
                  <c:v>931.8</c:v>
                </c:pt>
                <c:pt idx="5">
                  <c:v>717</c:v>
                </c:pt>
                <c:pt idx="6">
                  <c:v>717.6</c:v>
                </c:pt>
                <c:pt idx="7">
                  <c:v>1203.2</c:v>
                </c:pt>
                <c:pt idx="8">
                  <c:v>1444.6</c:v>
                </c:pt>
                <c:pt idx="9">
                  <c:v>1334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F-494B-AD68-B2E1868E72D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62257016"/>
        <c:axId val="462257344"/>
      </c:lineChart>
      <c:dateAx>
        <c:axId val="462257016"/>
        <c:scaling>
          <c:orientation val="minMax"/>
        </c:scaling>
        <c:delete val="0"/>
        <c:axPos val="b"/>
        <c:numFmt formatCode="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257344"/>
        <c:crosses val="autoZero"/>
        <c:auto val="1"/>
        <c:lblOffset val="100"/>
        <c:baseTimeUnit val="months"/>
      </c:dateAx>
      <c:valAx>
        <c:axId val="46225734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462257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Product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Quad</c:v>
              </c:pt>
              <c:pt idx="1">
                <c:v>Aspen</c:v>
              </c:pt>
              <c:pt idx="2">
                <c:v>Sunspot</c:v>
              </c:pt>
            </c:strLit>
          </c:cat>
          <c:val>
            <c:numLit>
              <c:formatCode>General</c:formatCode>
              <c:ptCount val="3"/>
              <c:pt idx="0">
                <c:v>1150.8000000000002</c:v>
              </c:pt>
              <c:pt idx="1">
                <c:v>658.9</c:v>
              </c:pt>
              <c:pt idx="2">
                <c:v>482.9</c:v>
              </c:pt>
            </c:numLit>
          </c:val>
          <c:extLst>
            <c:ext xmlns:c16="http://schemas.microsoft.com/office/drawing/2014/chart" uri="{C3380CC4-5D6E-409C-BE32-E72D297353CC}">
              <c16:uniqueId val="{00000000-36D1-43C3-9556-AC666B4BED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45606095"/>
        <c:axId val="1345606927"/>
      </c:barChart>
      <c:catAx>
        <c:axId val="134560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06927"/>
        <c:crosses val="autoZero"/>
        <c:auto val="1"/>
        <c:lblAlgn val="ctr"/>
        <c:lblOffset val="100"/>
        <c:noMultiLvlLbl val="0"/>
      </c:catAx>
      <c:valAx>
        <c:axId val="134560692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45606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Total Sales by Product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Quad</c:v>
              </c:pt>
              <c:pt idx="1">
                <c:v>Aspen</c:v>
              </c:pt>
              <c:pt idx="2">
                <c:v>Sunspot</c:v>
              </c:pt>
            </c:strLit>
          </c:cat>
          <c:val>
            <c:numLit>
              <c:formatCode>General</c:formatCode>
              <c:ptCount val="3"/>
              <c:pt idx="0">
                <c:v>1150.8000000000002</c:v>
              </c:pt>
              <c:pt idx="1">
                <c:v>658.9</c:v>
              </c:pt>
              <c:pt idx="2">
                <c:v>482.9</c:v>
              </c:pt>
            </c:numLit>
          </c:val>
          <c:extLst>
            <c:ext xmlns:c16="http://schemas.microsoft.com/office/drawing/2014/chart" uri="{C3380CC4-5D6E-409C-BE32-E72D297353CC}">
              <c16:uniqueId val="{00000000-6D2A-48E3-BFE1-FBA15C0D26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345606095"/>
        <c:axId val="1345606927"/>
      </c:barChart>
      <c:catAx>
        <c:axId val="134560609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06927"/>
        <c:crosses val="autoZero"/>
        <c:auto val="1"/>
        <c:lblAlgn val="ctr"/>
        <c:lblOffset val="100"/>
        <c:noMultiLvlLbl val="0"/>
      </c:catAx>
      <c:valAx>
        <c:axId val="1345606927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345606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5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9.jpg"/><Relationship Id="rId1" Type="http://schemas.openxmlformats.org/officeDocument/2006/relationships/image" Target="../media/image18.jpg"/><Relationship Id="rId4" Type="http://schemas.openxmlformats.org/officeDocument/2006/relationships/image" Target="../media/image20.jp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g"/><Relationship Id="rId1" Type="http://schemas.openxmlformats.org/officeDocument/2006/relationships/image" Target="../media/image21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95249</xdr:colOff>
      <xdr:row>34</xdr:row>
      <xdr:rowOff>35717</xdr:rowOff>
    </xdr:from>
    <xdr:to>
      <xdr:col>11</xdr:col>
      <xdr:colOff>872132</xdr:colOff>
      <xdr:row>41</xdr:row>
      <xdr:rowOff>124418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B35C7-09C8-4A72-9C0E-0EAB8137D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65484</xdr:rowOff>
    </xdr:from>
    <xdr:to>
      <xdr:col>11</xdr:col>
      <xdr:colOff>625078</xdr:colOff>
      <xdr:row>39</xdr:row>
      <xdr:rowOff>77390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B0B82FDC-5983-44C9-80DD-8ACAA74FA1F8}"/>
            </a:ext>
          </a:extLst>
        </xdr:cNvPr>
        <xdr:cNvCxnSpPr/>
      </xdr:nvCxnSpPr>
      <xdr:spPr>
        <a:xfrm flipV="1">
          <a:off x="6705600" y="7304484"/>
          <a:ext cx="606028" cy="2024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192975</xdr:colOff>
      <xdr:row>5</xdr:row>
      <xdr:rowOff>44532</xdr:rowOff>
    </xdr:from>
    <xdr:ext cx="10940388" cy="6165076"/>
    <xdr:pic>
      <xdr:nvPicPr>
        <xdr:cNvPr id="2" name="Picture 1">
          <a:extLst>
            <a:ext uri="{FF2B5EF4-FFF2-40B4-BE49-F238E27FC236}">
              <a16:creationId xmlns:a16="http://schemas.microsoft.com/office/drawing/2014/main" id="{968CDDCA-20C8-430D-A952-68AC0875E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3775" y="997032"/>
          <a:ext cx="10940388" cy="6165076"/>
        </a:xfrm>
        <a:prstGeom prst="rect">
          <a:avLst/>
        </a:prstGeom>
      </xdr:spPr>
    </xdr:pic>
    <xdr:clientData/>
  </xdr:oneCellAnchor>
  <xdr:oneCellAnchor>
    <xdr:from>
      <xdr:col>9</xdr:col>
      <xdr:colOff>127733</xdr:colOff>
      <xdr:row>12</xdr:row>
      <xdr:rowOff>49802</xdr:rowOff>
    </xdr:from>
    <xdr:ext cx="7260029" cy="3657600"/>
    <xdr:pic>
      <xdr:nvPicPr>
        <xdr:cNvPr id="3" name="Picture 2">
          <a:extLst>
            <a:ext uri="{FF2B5EF4-FFF2-40B4-BE49-F238E27FC236}">
              <a16:creationId xmlns:a16="http://schemas.microsoft.com/office/drawing/2014/main" id="{A5597503-734F-4E53-8306-2C6A9A075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4133" y="2335802"/>
          <a:ext cx="7260029" cy="3657600"/>
        </a:xfrm>
        <a:prstGeom prst="rect">
          <a:avLst/>
        </a:prstGeom>
      </xdr:spPr>
    </xdr:pic>
    <xdr:clientData/>
  </xdr:oneCellAnchor>
  <xdr:oneCellAnchor>
    <xdr:from>
      <xdr:col>0</xdr:col>
      <xdr:colOff>313606</xdr:colOff>
      <xdr:row>6</xdr:row>
      <xdr:rowOff>27857</xdr:rowOff>
    </xdr:from>
    <xdr:ext cx="4528705" cy="5429250"/>
    <xdr:pic>
      <xdr:nvPicPr>
        <xdr:cNvPr id="4" name="Picture 3">
          <a:extLst>
            <a:ext uri="{FF2B5EF4-FFF2-40B4-BE49-F238E27FC236}">
              <a16:creationId xmlns:a16="http://schemas.microsoft.com/office/drawing/2014/main" id="{6FACA0CA-3EAE-44F3-B728-10F4F9D4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606" y="1170857"/>
          <a:ext cx="4528705" cy="54292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152400</xdr:colOff>
      <xdr:row>1</xdr:row>
      <xdr:rowOff>28575</xdr:rowOff>
    </xdr:from>
    <xdr:ext cx="5524500" cy="5943600"/>
    <xdr:pic>
      <xdr:nvPicPr>
        <xdr:cNvPr id="2" name="Picture 1">
          <a:extLst>
            <a:ext uri="{FF2B5EF4-FFF2-40B4-BE49-F238E27FC236}">
              <a16:creationId xmlns:a16="http://schemas.microsoft.com/office/drawing/2014/main" id="{8B56C1C3-5265-4DED-B9A0-39D4BAC6C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19075"/>
          <a:ext cx="5524500" cy="59436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176893</xdr:colOff>
      <xdr:row>1</xdr:row>
      <xdr:rowOff>54428</xdr:rowOff>
    </xdr:from>
    <xdr:ext cx="7372350" cy="6353175"/>
    <xdr:pic>
      <xdr:nvPicPr>
        <xdr:cNvPr id="2" name="Picture 1">
          <a:extLst>
            <a:ext uri="{FF2B5EF4-FFF2-40B4-BE49-F238E27FC236}">
              <a16:creationId xmlns:a16="http://schemas.microsoft.com/office/drawing/2014/main" id="{4021F4F4-82A9-403B-9891-342FA71F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93" y="244928"/>
          <a:ext cx="7372350" cy="6353175"/>
        </a:xfrm>
        <a:prstGeom prst="rect">
          <a:avLst/>
        </a:prstGeom>
      </xdr:spPr>
    </xdr:pic>
    <xdr:clientData/>
  </xdr:oneCellAnchor>
  <xdr:oneCellAnchor>
    <xdr:from>
      <xdr:col>12</xdr:col>
      <xdr:colOff>361950</xdr:colOff>
      <xdr:row>0</xdr:row>
      <xdr:rowOff>187778</xdr:rowOff>
    </xdr:from>
    <xdr:ext cx="7458075" cy="6381750"/>
    <xdr:pic>
      <xdr:nvPicPr>
        <xdr:cNvPr id="3" name="Picture 2">
          <a:extLst>
            <a:ext uri="{FF2B5EF4-FFF2-40B4-BE49-F238E27FC236}">
              <a16:creationId xmlns:a16="http://schemas.microsoft.com/office/drawing/2014/main" id="{7CA515F3-EA65-4278-811E-67FD2DAB5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9807" y="187778"/>
          <a:ext cx="7458075" cy="63817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69958</xdr:colOff>
      <xdr:row>2</xdr:row>
      <xdr:rowOff>190495</xdr:rowOff>
    </xdr:from>
    <xdr:ext cx="1022749" cy="231762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E4371D2-084A-4E10-B2BA-0FA3FB7A21EA}"/>
            </a:ext>
          </a:extLst>
        </xdr:cNvPr>
        <xdr:cNvSpPr/>
      </xdr:nvSpPr>
      <xdr:spPr>
        <a:xfrm>
          <a:off x="3117958" y="571495"/>
          <a:ext cx="1022749" cy="231762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baseline="0">
              <a:solidFill>
                <a:schemeClr val="tx1"/>
              </a:solidFill>
            </a:rPr>
            <a:t>Fields</a:t>
          </a:r>
          <a:r>
            <a:rPr lang="en-US" sz="1100" baseline="0">
              <a:solidFill>
                <a:schemeClr val="tx1"/>
              </a:solidFill>
            </a:rPr>
            <a:t>, 1st row</a:t>
          </a:r>
        </a:p>
      </xdr:txBody>
    </xdr:sp>
    <xdr:clientData/>
  </xdr:oneCellAnchor>
  <xdr:twoCellAnchor>
    <xdr:from>
      <xdr:col>7</xdr:col>
      <xdr:colOff>98535</xdr:colOff>
      <xdr:row>3</xdr:row>
      <xdr:rowOff>114952</xdr:rowOff>
    </xdr:from>
    <xdr:to>
      <xdr:col>9</xdr:col>
      <xdr:colOff>144517</xdr:colOff>
      <xdr:row>4</xdr:row>
      <xdr:rowOff>144517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9C1FF5D4-ECF3-472E-A603-356CAA2CD6E8}"/>
            </a:ext>
          </a:extLst>
        </xdr:cNvPr>
        <xdr:cNvCxnSpPr>
          <a:stCxn id="2" idx="3"/>
        </xdr:cNvCxnSpPr>
      </xdr:nvCxnSpPr>
      <xdr:spPr>
        <a:xfrm>
          <a:off x="4365735" y="686452"/>
          <a:ext cx="1265182" cy="22006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564931</xdr:colOff>
      <xdr:row>3</xdr:row>
      <xdr:rowOff>114952</xdr:rowOff>
    </xdr:from>
    <xdr:to>
      <xdr:col>5</xdr:col>
      <xdr:colOff>69958</xdr:colOff>
      <xdr:row>4</xdr:row>
      <xdr:rowOff>124810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0263C4B-6B42-4AAD-8B69-36966E9E12BA}"/>
            </a:ext>
          </a:extLst>
        </xdr:cNvPr>
        <xdr:cNvCxnSpPr>
          <a:stCxn id="2" idx="1"/>
        </xdr:cNvCxnSpPr>
      </xdr:nvCxnSpPr>
      <xdr:spPr>
        <a:xfrm flipH="1">
          <a:off x="2393731" y="686452"/>
          <a:ext cx="724227" cy="20035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73572</xdr:colOff>
      <xdr:row>6</xdr:row>
      <xdr:rowOff>119557</xdr:rowOff>
    </xdr:from>
    <xdr:to>
      <xdr:col>9</xdr:col>
      <xdr:colOff>121920</xdr:colOff>
      <xdr:row>6</xdr:row>
      <xdr:rowOff>121920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905265E-630F-4AD5-A656-12E05AF9486A}"/>
            </a:ext>
          </a:extLst>
        </xdr:cNvPr>
        <xdr:cNvCxnSpPr/>
      </xdr:nvCxnSpPr>
      <xdr:spPr>
        <a:xfrm>
          <a:off x="4340772" y="1262557"/>
          <a:ext cx="1267548" cy="236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74886</xdr:colOff>
      <xdr:row>7</xdr:row>
      <xdr:rowOff>107733</xdr:rowOff>
    </xdr:from>
    <xdr:to>
      <xdr:col>9</xdr:col>
      <xdr:colOff>125730</xdr:colOff>
      <xdr:row>7</xdr:row>
      <xdr:rowOff>110490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75F689A-ECC9-48BD-8A55-AE7C4D5857C2}"/>
            </a:ext>
          </a:extLst>
        </xdr:cNvPr>
        <xdr:cNvCxnSpPr/>
      </xdr:nvCxnSpPr>
      <xdr:spPr>
        <a:xfrm>
          <a:off x="4342086" y="1441233"/>
          <a:ext cx="1270044" cy="275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672703</xdr:colOff>
      <xdr:row>6</xdr:row>
      <xdr:rowOff>105104</xdr:rowOff>
    </xdr:from>
    <xdr:to>
      <xdr:col>6</xdr:col>
      <xdr:colOff>45982</xdr:colOff>
      <xdr:row>6</xdr:row>
      <xdr:rowOff>107156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5AF5AA1-FDC7-4619-92E1-8BC47F80BD76}"/>
            </a:ext>
          </a:extLst>
        </xdr:cNvPr>
        <xdr:cNvCxnSpPr/>
      </xdr:nvCxnSpPr>
      <xdr:spPr>
        <a:xfrm flipH="1">
          <a:off x="2434828" y="1248104"/>
          <a:ext cx="1268754" cy="205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672704</xdr:colOff>
      <xdr:row>7</xdr:row>
      <xdr:rowOff>111673</xdr:rowOff>
    </xdr:from>
    <xdr:to>
      <xdr:col>6</xdr:col>
      <xdr:colOff>197068</xdr:colOff>
      <xdr:row>7</xdr:row>
      <xdr:rowOff>113110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E6BDA59-B2C6-40A2-8D0D-CF93637DFDD1}"/>
            </a:ext>
          </a:extLst>
        </xdr:cNvPr>
        <xdr:cNvCxnSpPr/>
      </xdr:nvCxnSpPr>
      <xdr:spPr>
        <a:xfrm flipH="1">
          <a:off x="2434829" y="1445173"/>
          <a:ext cx="1419839" cy="143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</xdr:colOff>
      <xdr:row>15</xdr:row>
      <xdr:rowOff>98536</xdr:rowOff>
    </xdr:from>
    <xdr:to>
      <xdr:col>6</xdr:col>
      <xdr:colOff>722586</xdr:colOff>
      <xdr:row>15</xdr:row>
      <xdr:rowOff>157655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6D80338-D148-4659-8E7A-52DEFBF0103B}"/>
            </a:ext>
          </a:extLst>
        </xdr:cNvPr>
        <xdr:cNvCxnSpPr/>
      </xdr:nvCxnSpPr>
      <xdr:spPr>
        <a:xfrm flipH="1" flipV="1">
          <a:off x="1" y="2956036"/>
          <a:ext cx="4265885" cy="59119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216777</xdr:colOff>
      <xdr:row>8</xdr:row>
      <xdr:rowOff>91966</xdr:rowOff>
    </xdr:from>
    <xdr:to>
      <xdr:col>11</xdr:col>
      <xdr:colOff>26276</xdr:colOff>
      <xdr:row>10</xdr:row>
      <xdr:rowOff>183931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1637B6B-8719-4979-AEDC-D456EEC22EDC}"/>
            </a:ext>
          </a:extLst>
        </xdr:cNvPr>
        <xdr:cNvCxnSpPr/>
      </xdr:nvCxnSpPr>
      <xdr:spPr>
        <a:xfrm flipV="1">
          <a:off x="5703177" y="1615966"/>
          <a:ext cx="1028699" cy="47296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576945</xdr:colOff>
      <xdr:row>4</xdr:row>
      <xdr:rowOff>68036</xdr:rowOff>
    </xdr:from>
    <xdr:to>
      <xdr:col>3</xdr:col>
      <xdr:colOff>700768</xdr:colOff>
      <xdr:row>4</xdr:row>
      <xdr:rowOff>126886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9382853-F303-4582-9B72-BE826F014E3A}"/>
            </a:ext>
          </a:extLst>
        </xdr:cNvPr>
        <xdr:cNvCxnSpPr/>
      </xdr:nvCxnSpPr>
      <xdr:spPr>
        <a:xfrm flipH="1">
          <a:off x="2405745" y="830036"/>
          <a:ext cx="28573" cy="58850"/>
        </a:xfrm>
        <a:prstGeom prst="straightConnector1">
          <a:avLst/>
        </a:prstGeom>
        <a:ln w="19050"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52552</xdr:colOff>
      <xdr:row>12</xdr:row>
      <xdr:rowOff>151086</xdr:rowOff>
    </xdr:from>
    <xdr:to>
      <xdr:col>6</xdr:col>
      <xdr:colOff>801414</xdr:colOff>
      <xdr:row>13</xdr:row>
      <xdr:rowOff>131380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0F52149-097C-4683-B24D-684CC8FC9A78}"/>
            </a:ext>
          </a:extLst>
        </xdr:cNvPr>
        <xdr:cNvCxnSpPr/>
      </xdr:nvCxnSpPr>
      <xdr:spPr>
        <a:xfrm flipH="1" flipV="1">
          <a:off x="2490952" y="2437086"/>
          <a:ext cx="1777562" cy="17079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698936</xdr:colOff>
      <xdr:row>9</xdr:row>
      <xdr:rowOff>176087</xdr:rowOff>
    </xdr:from>
    <xdr:to>
      <xdr:col>10</xdr:col>
      <xdr:colOff>459828</xdr:colOff>
      <xdr:row>15</xdr:row>
      <xdr:rowOff>160327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F3FB42-0311-4C0C-BFF7-D9A141E3F5E1}"/>
            </a:ext>
          </a:extLst>
        </xdr:cNvPr>
        <xdr:cNvSpPr/>
      </xdr:nvSpPr>
      <xdr:spPr>
        <a:xfrm>
          <a:off x="4270811" y="1890587"/>
          <a:ext cx="2285017" cy="1127240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In an Excel worksheet, there must be </a:t>
          </a:r>
          <a:r>
            <a:rPr lang="en-US" sz="1100" b="1" baseline="0">
              <a:solidFill>
                <a:schemeClr val="tx1"/>
              </a:solidFill>
            </a:rPr>
            <a:t>empty cells</a:t>
          </a:r>
          <a:r>
            <a:rPr lang="en-US" sz="1100" baseline="0">
              <a:solidFill>
                <a:schemeClr val="tx1"/>
              </a:solidFill>
            </a:rPr>
            <a:t>, or worksheet column headings/ row numbers</a:t>
          </a:r>
        </a:p>
        <a:p>
          <a:pPr algn="ctr"/>
          <a:r>
            <a:rPr lang="en-US" sz="1100" b="1" baseline="0">
              <a:solidFill>
                <a:schemeClr val="tx1"/>
              </a:solidFill>
            </a:rPr>
            <a:t>all the way around table</a:t>
          </a:r>
        </a:p>
      </xdr:txBody>
    </xdr:sp>
    <xdr:clientData/>
  </xdr:twoCellAnchor>
  <xdr:twoCellAnchor>
    <xdr:from>
      <xdr:col>5</xdr:col>
      <xdr:colOff>73243</xdr:colOff>
      <xdr:row>5</xdr:row>
      <xdr:rowOff>105103</xdr:rowOff>
    </xdr:from>
    <xdr:to>
      <xdr:col>7</xdr:col>
      <xdr:colOff>98534</xdr:colOff>
      <xdr:row>9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8D49DBE7-F671-4EC1-AF86-37CC0C57714E}"/>
            </a:ext>
          </a:extLst>
        </xdr:cNvPr>
        <xdr:cNvSpPr/>
      </xdr:nvSpPr>
      <xdr:spPr>
        <a:xfrm>
          <a:off x="3121243" y="1057603"/>
          <a:ext cx="1244491" cy="656897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baseline="0">
              <a:solidFill>
                <a:schemeClr val="tx1"/>
              </a:solidFill>
            </a:rPr>
            <a:t>Records</a:t>
          </a:r>
          <a:r>
            <a:rPr lang="en-US" sz="1100" baseline="0">
              <a:solidFill>
                <a:schemeClr val="tx1"/>
              </a:solidFill>
            </a:rPr>
            <a:t> in rows with related data</a:t>
          </a:r>
        </a:p>
      </xdr:txBody>
    </xdr:sp>
    <xdr:clientData/>
  </xdr:twoCellAnchor>
  <xdr:twoCellAnchor>
    <xdr:from>
      <xdr:col>9</xdr:col>
      <xdr:colOff>3402</xdr:colOff>
      <xdr:row>4</xdr:row>
      <xdr:rowOff>74840</xdr:rowOff>
    </xdr:from>
    <xdr:to>
      <xdr:col>9</xdr:col>
      <xdr:colOff>137746</xdr:colOff>
      <xdr:row>4</xdr:row>
      <xdr:rowOff>146539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7DD203F-A9A3-457B-B8D6-AB83C50A7A4A}"/>
            </a:ext>
          </a:extLst>
        </xdr:cNvPr>
        <xdr:cNvCxnSpPr/>
      </xdr:nvCxnSpPr>
      <xdr:spPr>
        <a:xfrm>
          <a:off x="5489802" y="836840"/>
          <a:ext cx="134344" cy="71699"/>
        </a:xfrm>
        <a:prstGeom prst="straightConnector1">
          <a:avLst/>
        </a:prstGeom>
        <a:ln w="19050"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481134</xdr:colOff>
      <xdr:row>2</xdr:row>
      <xdr:rowOff>148824</xdr:rowOff>
    </xdr:from>
    <xdr:ext cx="911898" cy="231762"/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434F264-078C-4B4F-B6AB-492C9D0235E9}"/>
            </a:ext>
          </a:extLst>
        </xdr:cNvPr>
        <xdr:cNvSpPr/>
      </xdr:nvSpPr>
      <xdr:spPr>
        <a:xfrm>
          <a:off x="5967534" y="529824"/>
          <a:ext cx="911898" cy="231762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baseline="0">
              <a:solidFill>
                <a:schemeClr val="tx1"/>
              </a:solidFill>
            </a:rPr>
            <a:t>Primary key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oneCellAnchor>
  <xdr:twoCellAnchor>
    <xdr:from>
      <xdr:col>9</xdr:col>
      <xdr:colOff>372583</xdr:colOff>
      <xdr:row>2</xdr:row>
      <xdr:rowOff>264705</xdr:rowOff>
    </xdr:from>
    <xdr:to>
      <xdr:col>9</xdr:col>
      <xdr:colOff>481134</xdr:colOff>
      <xdr:row>3</xdr:row>
      <xdr:rowOff>170792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4E412B8-6EC9-4719-8479-52386E0AED42}"/>
            </a:ext>
          </a:extLst>
        </xdr:cNvPr>
        <xdr:cNvCxnSpPr>
          <a:stCxn id="16" idx="1"/>
        </xdr:cNvCxnSpPr>
      </xdr:nvCxnSpPr>
      <xdr:spPr>
        <a:xfrm flipH="1">
          <a:off x="5858983" y="569505"/>
          <a:ext cx="108551" cy="172787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478753</xdr:colOff>
      <xdr:row>2</xdr:row>
      <xdr:rowOff>75004</xdr:rowOff>
    </xdr:from>
    <xdr:ext cx="911898" cy="231762"/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BF6253DC-FAAE-48C1-8B85-26CBD64A742A}"/>
            </a:ext>
          </a:extLst>
        </xdr:cNvPr>
        <xdr:cNvSpPr/>
      </xdr:nvSpPr>
      <xdr:spPr>
        <a:xfrm>
          <a:off x="478753" y="456004"/>
          <a:ext cx="911898" cy="231762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baseline="0">
              <a:solidFill>
                <a:schemeClr val="tx1"/>
              </a:solidFill>
            </a:rPr>
            <a:t>Foreign key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oneCellAnchor>
  <xdr:twoCellAnchor>
    <xdr:from>
      <xdr:col>1</xdr:col>
      <xdr:colOff>345282</xdr:colOff>
      <xdr:row>3</xdr:row>
      <xdr:rowOff>32922</xdr:rowOff>
    </xdr:from>
    <xdr:to>
      <xdr:col>1</xdr:col>
      <xdr:colOff>345343</xdr:colOff>
      <xdr:row>3</xdr:row>
      <xdr:rowOff>172640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E9F9B67C-B79B-415E-A35D-209309B16512}"/>
            </a:ext>
          </a:extLst>
        </xdr:cNvPr>
        <xdr:cNvCxnSpPr>
          <a:stCxn id="18" idx="2"/>
        </xdr:cNvCxnSpPr>
      </xdr:nvCxnSpPr>
      <xdr:spPr>
        <a:xfrm flipH="1">
          <a:off x="954882" y="604422"/>
          <a:ext cx="61" cy="13971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38</xdr:row>
      <xdr:rowOff>0</xdr:rowOff>
    </xdr:from>
    <xdr:ext cx="3914446" cy="2882447"/>
    <xdr:pic>
      <xdr:nvPicPr>
        <xdr:cNvPr id="2" name="Picture 1">
          <a:extLst>
            <a:ext uri="{FF2B5EF4-FFF2-40B4-BE49-F238E27FC236}">
              <a16:creationId xmlns:a16="http://schemas.microsoft.com/office/drawing/2014/main" id="{5AF87A5A-0BC7-4FA9-901A-F30ABE2EF5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527" t="24138" r="52061" b="45142"/>
        <a:stretch/>
      </xdr:blipFill>
      <xdr:spPr>
        <a:xfrm>
          <a:off x="1219200" y="7239000"/>
          <a:ext cx="3914446" cy="288244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3751207" cy="2932879"/>
    <xdr:pic>
      <xdr:nvPicPr>
        <xdr:cNvPr id="3" name="Picture 2">
          <a:extLst>
            <a:ext uri="{FF2B5EF4-FFF2-40B4-BE49-F238E27FC236}">
              <a16:creationId xmlns:a16="http://schemas.microsoft.com/office/drawing/2014/main" id="{E8E79B23-B03D-40CB-8716-AB327865CF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25" t="5541" r="71903" b="63438"/>
        <a:stretch/>
      </xdr:blipFill>
      <xdr:spPr>
        <a:xfrm>
          <a:off x="1219200" y="11239500"/>
          <a:ext cx="3751207" cy="2932879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80</xdr:row>
      <xdr:rowOff>114300</xdr:rowOff>
    </xdr:from>
    <xdr:ext cx="3442253" cy="1948356"/>
    <xdr:pic>
      <xdr:nvPicPr>
        <xdr:cNvPr id="4" name="Picture 3">
          <a:extLst>
            <a:ext uri="{FF2B5EF4-FFF2-40B4-BE49-F238E27FC236}">
              <a16:creationId xmlns:a16="http://schemas.microsoft.com/office/drawing/2014/main" id="{78991506-5330-40F4-A197-31A8D5F38E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3061" t="33555" r="43584" b="22757"/>
        <a:stretch/>
      </xdr:blipFill>
      <xdr:spPr>
        <a:xfrm>
          <a:off x="704850" y="15354300"/>
          <a:ext cx="3442253" cy="194835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5366845" cy="2717390"/>
    <xdr:pic>
      <xdr:nvPicPr>
        <xdr:cNvPr id="5" name="Picture 4">
          <a:extLst>
            <a:ext uri="{FF2B5EF4-FFF2-40B4-BE49-F238E27FC236}">
              <a16:creationId xmlns:a16="http://schemas.microsoft.com/office/drawing/2014/main" id="{2858C1E3-85D4-446A-81AE-F2085573E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71500"/>
          <a:ext cx="5366845" cy="271739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32844</xdr:colOff>
      <xdr:row>2</xdr:row>
      <xdr:rowOff>59122</xdr:rowOff>
    </xdr:from>
    <xdr:ext cx="4020207" cy="2469930"/>
    <xdr:pic>
      <xdr:nvPicPr>
        <xdr:cNvPr id="2" name="Picture 1">
          <a:extLst>
            <a:ext uri="{FF2B5EF4-FFF2-40B4-BE49-F238E27FC236}">
              <a16:creationId xmlns:a16="http://schemas.microsoft.com/office/drawing/2014/main" id="{53976607-E812-4D0A-9B74-689F04676C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7252"/>
        <a:stretch/>
      </xdr:blipFill>
      <xdr:spPr>
        <a:xfrm>
          <a:off x="642444" y="440122"/>
          <a:ext cx="4020207" cy="246993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15479</xdr:colOff>
      <xdr:row>2</xdr:row>
      <xdr:rowOff>80963</xdr:rowOff>
    </xdr:from>
    <xdr:to>
      <xdr:col>5</xdr:col>
      <xdr:colOff>416719</xdr:colOff>
      <xdr:row>14</xdr:row>
      <xdr:rowOff>160734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8C02256-BB8D-465A-9E26-7A6F3F5D502F}"/>
            </a:ext>
          </a:extLst>
        </xdr:cNvPr>
        <xdr:cNvGrpSpPr/>
      </xdr:nvGrpSpPr>
      <xdr:grpSpPr>
        <a:xfrm>
          <a:off x="1307307" y="461963"/>
          <a:ext cx="3103959" cy="2365771"/>
          <a:chOff x="1426370" y="1087041"/>
          <a:chExt cx="3037769" cy="2266947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6DC39A1-2FE6-4881-8A67-5099CF4BFEF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350"/>
          <a:stretch/>
        </xdr:blipFill>
        <xdr:spPr>
          <a:xfrm>
            <a:off x="1428751" y="1470421"/>
            <a:ext cx="3035388" cy="1883567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669867A6-946F-4D92-BED3-0277D1F5AAD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431" b="85205"/>
          <a:stretch/>
        </xdr:blipFill>
        <xdr:spPr>
          <a:xfrm>
            <a:off x="1426370" y="1087041"/>
            <a:ext cx="3035388" cy="389334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5954</xdr:colOff>
      <xdr:row>5</xdr:row>
      <xdr:rowOff>0</xdr:rowOff>
    </xdr:from>
    <xdr:ext cx="3417093" cy="1934115"/>
    <xdr:pic>
      <xdr:nvPicPr>
        <xdr:cNvPr id="2" name="Picture 1">
          <a:extLst>
            <a:ext uri="{FF2B5EF4-FFF2-40B4-BE49-F238E27FC236}">
              <a16:creationId xmlns:a16="http://schemas.microsoft.com/office/drawing/2014/main" id="{E3D1B91A-1DE1-41A8-95AC-318E407B46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061" t="33555" r="43584" b="22757"/>
        <a:stretch/>
      </xdr:blipFill>
      <xdr:spPr>
        <a:xfrm>
          <a:off x="1244204" y="797719"/>
          <a:ext cx="3417093" cy="193411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twoCellAnchor editAs="oneCell">
    <xdr:from>
      <xdr:col>7</xdr:col>
      <xdr:colOff>0</xdr:colOff>
      <xdr:row>4</xdr:row>
      <xdr:rowOff>156972</xdr:rowOff>
    </xdr:from>
    <xdr:to>
      <xdr:col>10</xdr:col>
      <xdr:colOff>58224</xdr:colOff>
      <xdr:row>15</xdr:row>
      <xdr:rowOff>39290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9ACA86-5A9E-4E4C-9264-715617B01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0156" y="918972"/>
          <a:ext cx="3409834" cy="193852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394138</xdr:colOff>
      <xdr:row>15</xdr:row>
      <xdr:rowOff>22619</xdr:rowOff>
    </xdr:from>
    <xdr:ext cx="1380053" cy="1022420"/>
    <xdr:pic>
      <xdr:nvPicPr>
        <xdr:cNvPr id="2" name="Picture 1">
          <a:extLst>
            <a:ext uri="{FF2B5EF4-FFF2-40B4-BE49-F238E27FC236}">
              <a16:creationId xmlns:a16="http://schemas.microsoft.com/office/drawing/2014/main" id="{8BA3BA01-BD48-4865-99F4-6781F38505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93" t="5174" b="2843"/>
        <a:stretch/>
      </xdr:blipFill>
      <xdr:spPr>
        <a:xfrm>
          <a:off x="1670488" y="2880119"/>
          <a:ext cx="1380053" cy="10224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7</xdr:col>
      <xdr:colOff>295604</xdr:colOff>
      <xdr:row>18</xdr:row>
      <xdr:rowOff>98534</xdr:rowOff>
    </xdr:from>
    <xdr:to>
      <xdr:col>9</xdr:col>
      <xdr:colOff>302174</xdr:colOff>
      <xdr:row>20</xdr:row>
      <xdr:rowOff>26275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E413029-FAC9-4866-BBDD-754098EA578C}"/>
            </a:ext>
          </a:extLst>
        </xdr:cNvPr>
        <xdr:cNvSpPr/>
      </xdr:nvSpPr>
      <xdr:spPr>
        <a:xfrm rot="20893234">
          <a:off x="4762829" y="3527534"/>
          <a:ext cx="1282920" cy="308741"/>
        </a:xfrm>
        <a:prstGeom prst="rect">
          <a:avLst/>
        </a:prstGeom>
        <a:solidFill>
          <a:srgbClr val="FF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tx1"/>
              </a:solidFill>
            </a:rPr>
            <a:t>Fact table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2</xdr:row>
      <xdr:rowOff>66675</xdr:rowOff>
    </xdr:from>
    <xdr:ext cx="7714129" cy="2622983"/>
    <xdr:pic>
      <xdr:nvPicPr>
        <xdr:cNvPr id="2" name="Picture 1">
          <a:extLst>
            <a:ext uri="{FF2B5EF4-FFF2-40B4-BE49-F238E27FC236}">
              <a16:creationId xmlns:a16="http://schemas.microsoft.com/office/drawing/2014/main" id="{093D9EF4-86BE-43AB-9ADC-E052B81EE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447675"/>
          <a:ext cx="7714129" cy="2622983"/>
        </a:xfrm>
        <a:prstGeom prst="rect">
          <a:avLst/>
        </a:prstGeom>
      </xdr:spPr>
    </xdr:pic>
    <xdr:clientData/>
  </xdr:oneCellAnchor>
  <xdr:oneCellAnchor>
    <xdr:from>
      <xdr:col>1</xdr:col>
      <xdr:colOff>64275</xdr:colOff>
      <xdr:row>17</xdr:row>
      <xdr:rowOff>92850</xdr:rowOff>
    </xdr:from>
    <xdr:ext cx="6460751" cy="2724150"/>
    <xdr:pic>
      <xdr:nvPicPr>
        <xdr:cNvPr id="3" name="Picture 2">
          <a:extLst>
            <a:ext uri="{FF2B5EF4-FFF2-40B4-BE49-F238E27FC236}">
              <a16:creationId xmlns:a16="http://schemas.microsoft.com/office/drawing/2014/main" id="{3ACD9EEC-DE66-4738-AB9C-1CF291BDD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875" y="3331350"/>
          <a:ext cx="6460751" cy="272415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11</xdr:row>
      <xdr:rowOff>76201</xdr:rowOff>
    </xdr:from>
    <xdr:to>
      <xdr:col>4</xdr:col>
      <xdr:colOff>333375</xdr:colOff>
      <xdr:row>23</xdr:row>
      <xdr:rowOff>19050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AA1D50E-EA83-46A5-AE7F-EE0C03F906C8}"/>
            </a:ext>
          </a:extLst>
        </xdr:cNvPr>
        <xdr:cNvCxnSpPr/>
      </xdr:nvCxnSpPr>
      <xdr:spPr>
        <a:xfrm flipV="1">
          <a:off x="9848850" y="2171701"/>
          <a:ext cx="1457325" cy="222884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447675</xdr:colOff>
      <xdr:row>11</xdr:row>
      <xdr:rowOff>57150</xdr:rowOff>
    </xdr:from>
    <xdr:to>
      <xdr:col>6</xdr:col>
      <xdr:colOff>371475</xdr:colOff>
      <xdr:row>22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27703C2-5193-4C16-BE97-C2DDE5FA6147}"/>
            </a:ext>
          </a:extLst>
        </xdr:cNvPr>
        <xdr:cNvCxnSpPr/>
      </xdr:nvCxnSpPr>
      <xdr:spPr>
        <a:xfrm flipH="1" flipV="1">
          <a:off x="12030075" y="2152650"/>
          <a:ext cx="533400" cy="20764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161926</xdr:colOff>
      <xdr:row>23</xdr:row>
      <xdr:rowOff>171451</xdr:rowOff>
    </xdr:from>
    <xdr:ext cx="4080894" cy="1733550"/>
    <xdr:pic>
      <xdr:nvPicPr>
        <xdr:cNvPr id="2" name="Picture 1">
          <a:extLst>
            <a:ext uri="{FF2B5EF4-FFF2-40B4-BE49-F238E27FC236}">
              <a16:creationId xmlns:a16="http://schemas.microsoft.com/office/drawing/2014/main" id="{F10AEE0F-AAFA-4664-B62B-897FC9D0D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5126" y="4552951"/>
          <a:ext cx="4080894" cy="1733550"/>
        </a:xfrm>
        <a:prstGeom prst="rect">
          <a:avLst/>
        </a:prstGeom>
      </xdr:spPr>
    </xdr:pic>
    <xdr:clientData/>
  </xdr:oneCellAnchor>
  <xdr:twoCellAnchor>
    <xdr:from>
      <xdr:col>5</xdr:col>
      <xdr:colOff>28576</xdr:colOff>
      <xdr:row>24</xdr:row>
      <xdr:rowOff>28575</xdr:rowOff>
    </xdr:from>
    <xdr:to>
      <xdr:col>6</xdr:col>
      <xdr:colOff>19050</xdr:colOff>
      <xdr:row>25</xdr:row>
      <xdr:rowOff>104775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6E8EDBF-2896-499A-8990-9AF38D8F9C5B}"/>
            </a:ext>
          </a:extLst>
        </xdr:cNvPr>
        <xdr:cNvSpPr/>
      </xdr:nvSpPr>
      <xdr:spPr>
        <a:xfrm>
          <a:off x="11610976" y="4600575"/>
          <a:ext cx="600074" cy="2667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chemeClr val="tx1"/>
              </a:solidFill>
            </a:rPr>
            <a:t>Relationship</a:t>
          </a:r>
        </a:p>
      </xdr:txBody>
    </xdr:sp>
    <xdr:clientData/>
  </xdr:twoCellAnchor>
  <xdr:twoCellAnchor>
    <xdr:from>
      <xdr:col>2</xdr:col>
      <xdr:colOff>1</xdr:colOff>
      <xdr:row>27</xdr:row>
      <xdr:rowOff>38099</xdr:rowOff>
    </xdr:from>
    <xdr:to>
      <xdr:col>3</xdr:col>
      <xdr:colOff>38100</xdr:colOff>
      <xdr:row>30</xdr:row>
      <xdr:rowOff>171450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B373904-8127-4344-8E66-C8F2FD6309B1}"/>
            </a:ext>
          </a:extLst>
        </xdr:cNvPr>
        <xdr:cNvSpPr/>
      </xdr:nvSpPr>
      <xdr:spPr>
        <a:xfrm>
          <a:off x="9753601" y="5181599"/>
          <a:ext cx="647699" cy="7048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>
              <a:solidFill>
                <a:schemeClr val="tx1"/>
              </a:solidFill>
            </a:rPr>
            <a:t>Formula:</a:t>
          </a:r>
        </a:p>
        <a:p>
          <a:pPr algn="ctr"/>
          <a:r>
            <a:rPr lang="en-US" sz="1200" b="1">
              <a:solidFill>
                <a:schemeClr val="tx1"/>
              </a:solidFill>
            </a:rPr>
            <a:t>DAX</a:t>
          </a:r>
        </a:p>
        <a:p>
          <a:pPr algn="ctr"/>
          <a:r>
            <a:rPr lang="en-US" sz="1200" b="1">
              <a:solidFill>
                <a:schemeClr val="tx1"/>
              </a:solidFill>
            </a:rPr>
            <a:t>Measures</a:t>
          </a:r>
        </a:p>
      </xdr:txBody>
    </xdr:sp>
    <xdr:clientData/>
  </xdr:twoCellAnchor>
  <xdr:twoCellAnchor>
    <xdr:from>
      <xdr:col>5</xdr:col>
      <xdr:colOff>142875</xdr:colOff>
      <xdr:row>25</xdr:row>
      <xdr:rowOff>104775</xdr:rowOff>
    </xdr:from>
    <xdr:to>
      <xdr:col>5</xdr:col>
      <xdr:colOff>419101</xdr:colOff>
      <xdr:row>28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94126A5-4F45-4430-882E-EF86E2BC9ABC}"/>
            </a:ext>
          </a:extLst>
        </xdr:cNvPr>
        <xdr:cNvCxnSpPr/>
      </xdr:nvCxnSpPr>
      <xdr:spPr>
        <a:xfrm flipH="1">
          <a:off x="11725275" y="4867275"/>
          <a:ext cx="276226" cy="50482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28</xdr:row>
      <xdr:rowOff>161925</xdr:rowOff>
    </xdr:from>
    <xdr:to>
      <xdr:col>3</xdr:col>
      <xdr:colOff>381000</xdr:colOff>
      <xdr:row>29</xdr:row>
      <xdr:rowOff>9525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A590D1E-3E81-49B2-805D-08E6AC86911C}"/>
            </a:ext>
          </a:extLst>
        </xdr:cNvPr>
        <xdr:cNvCxnSpPr>
          <a:stCxn id="4" idx="3"/>
        </xdr:cNvCxnSpPr>
      </xdr:nvCxnSpPr>
      <xdr:spPr>
        <a:xfrm flipV="1">
          <a:off x="10401300" y="5495925"/>
          <a:ext cx="342900" cy="381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1946813</xdr:colOff>
      <xdr:row>57</xdr:row>
      <xdr:rowOff>117201</xdr:rowOff>
    </xdr:from>
    <xdr:ext cx="5638868" cy="3164665"/>
    <xdr:pic>
      <xdr:nvPicPr>
        <xdr:cNvPr id="2" name="Picture 1">
          <a:extLst>
            <a:ext uri="{FF2B5EF4-FFF2-40B4-BE49-F238E27FC236}">
              <a16:creationId xmlns:a16="http://schemas.microsoft.com/office/drawing/2014/main" id="{A00080B1-AB6D-4BE7-B968-DEF5EC3EE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8113" y="10975701"/>
          <a:ext cx="5638868" cy="31646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13</xdr:col>
      <xdr:colOff>2430902</xdr:colOff>
      <xdr:row>43</xdr:row>
      <xdr:rowOff>144101</xdr:rowOff>
    </xdr:from>
    <xdr:ext cx="4650729" cy="2286849"/>
    <xdr:pic>
      <xdr:nvPicPr>
        <xdr:cNvPr id="3" name="Picture 2">
          <a:extLst>
            <a:ext uri="{FF2B5EF4-FFF2-40B4-BE49-F238E27FC236}">
              <a16:creationId xmlns:a16="http://schemas.microsoft.com/office/drawing/2014/main" id="{88638232-150C-41DF-B562-99CDD907D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6427" y="8335601"/>
          <a:ext cx="4650729" cy="228684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oneCellAnchor>
  <xdr:oneCellAnchor>
    <xdr:from>
      <xdr:col>2</xdr:col>
      <xdr:colOff>108858</xdr:colOff>
      <xdr:row>18</xdr:row>
      <xdr:rowOff>90714</xdr:rowOff>
    </xdr:from>
    <xdr:ext cx="6132286" cy="3420826"/>
    <xdr:pic>
      <xdr:nvPicPr>
        <xdr:cNvPr id="4" name="Picture 3">
          <a:extLst>
            <a:ext uri="{FF2B5EF4-FFF2-40B4-BE49-F238E27FC236}">
              <a16:creationId xmlns:a16="http://schemas.microsoft.com/office/drawing/2014/main" id="{09F7784F-4096-4B10-A6AA-F300A02E3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058" y="3519714"/>
          <a:ext cx="6132286" cy="3420826"/>
        </a:xfrm>
        <a:prstGeom prst="rect">
          <a:avLst/>
        </a:prstGeom>
      </xdr:spPr>
    </xdr:pic>
    <xdr:clientData/>
  </xdr:oneCellAnchor>
  <xdr:oneCellAnchor>
    <xdr:from>
      <xdr:col>2</xdr:col>
      <xdr:colOff>240714</xdr:colOff>
      <xdr:row>3</xdr:row>
      <xdr:rowOff>104644</xdr:rowOff>
    </xdr:from>
    <xdr:ext cx="5782715" cy="2770999"/>
    <xdr:pic>
      <xdr:nvPicPr>
        <xdr:cNvPr id="5" name="Picture 4">
          <a:extLst>
            <a:ext uri="{FF2B5EF4-FFF2-40B4-BE49-F238E27FC236}">
              <a16:creationId xmlns:a16="http://schemas.microsoft.com/office/drawing/2014/main" id="{00DFC003-9C8C-46FA-A316-4E7B8D4EBD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27"/>
        <a:stretch/>
      </xdr:blipFill>
      <xdr:spPr>
        <a:xfrm>
          <a:off x="1459914" y="676144"/>
          <a:ext cx="5782715" cy="2770999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632781</xdr:colOff>
      <xdr:row>3</xdr:row>
      <xdr:rowOff>7705</xdr:rowOff>
    </xdr:from>
    <xdr:ext cx="3307983" cy="1605380"/>
    <xdr:pic>
      <xdr:nvPicPr>
        <xdr:cNvPr id="2" name="Picture 1">
          <a:extLst>
            <a:ext uri="{FF2B5EF4-FFF2-40B4-BE49-F238E27FC236}">
              <a16:creationId xmlns:a16="http://schemas.microsoft.com/office/drawing/2014/main" id="{BB68F93A-64DF-4425-8EF3-5878CCAF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956" y="579205"/>
          <a:ext cx="3307983" cy="160538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11906</xdr:rowOff>
    </xdr:from>
    <xdr:ext cx="3297621" cy="1605583"/>
    <xdr:pic>
      <xdr:nvPicPr>
        <xdr:cNvPr id="3" name="Picture 2">
          <a:extLst>
            <a:ext uri="{FF2B5EF4-FFF2-40B4-BE49-F238E27FC236}">
              <a16:creationId xmlns:a16="http://schemas.microsoft.com/office/drawing/2014/main" id="{9296EE50-99C1-4EF1-9F29-63A6FCCE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3440906"/>
          <a:ext cx="3297621" cy="1605583"/>
        </a:xfrm>
        <a:prstGeom prst="rect">
          <a:avLst/>
        </a:prstGeom>
      </xdr:spPr>
    </xdr:pic>
    <xdr:clientData/>
  </xdr:oneCellAnchor>
  <xdr:twoCellAnchor>
    <xdr:from>
      <xdr:col>4</xdr:col>
      <xdr:colOff>216776</xdr:colOff>
      <xdr:row>10</xdr:row>
      <xdr:rowOff>131381</xdr:rowOff>
    </xdr:from>
    <xdr:to>
      <xdr:col>4</xdr:col>
      <xdr:colOff>335017</xdr:colOff>
      <xdr:row>14</xdr:row>
      <xdr:rowOff>13138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A5A09F1-712F-4712-81A2-7F175EA301F8}"/>
            </a:ext>
          </a:extLst>
        </xdr:cNvPr>
        <xdr:cNvCxnSpPr/>
      </xdr:nvCxnSpPr>
      <xdr:spPr>
        <a:xfrm flipV="1">
          <a:off x="2769476" y="2036381"/>
          <a:ext cx="118241" cy="64375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129360</xdr:colOff>
      <xdr:row>9</xdr:row>
      <xdr:rowOff>164224</xdr:rowOff>
    </xdr:from>
    <xdr:to>
      <xdr:col>1</xdr:col>
      <xdr:colOff>630621</xdr:colOff>
      <xdr:row>14</xdr:row>
      <xdr:rowOff>21224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A37F551-938F-492F-8D2D-10F527396D91}"/>
            </a:ext>
          </a:extLst>
        </xdr:cNvPr>
        <xdr:cNvCxnSpPr/>
      </xdr:nvCxnSpPr>
      <xdr:spPr>
        <a:xfrm flipV="1">
          <a:off x="767535" y="1878724"/>
          <a:ext cx="501261" cy="8095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256189</xdr:colOff>
      <xdr:row>10</xdr:row>
      <xdr:rowOff>72260</xdr:rowOff>
    </xdr:from>
    <xdr:to>
      <xdr:col>6</xdr:col>
      <xdr:colOff>367862</xdr:colOff>
      <xdr:row>14</xdr:row>
      <xdr:rowOff>13138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6A509C2-4212-4281-B345-7F64C35169DB}"/>
            </a:ext>
          </a:extLst>
        </xdr:cNvPr>
        <xdr:cNvCxnSpPr/>
      </xdr:nvCxnSpPr>
      <xdr:spPr>
        <a:xfrm flipH="1" flipV="1">
          <a:off x="4085239" y="1977260"/>
          <a:ext cx="111673" cy="70287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505810</xdr:colOff>
      <xdr:row>9</xdr:row>
      <xdr:rowOff>105104</xdr:rowOff>
    </xdr:from>
    <xdr:to>
      <xdr:col>5</xdr:col>
      <xdr:colOff>545224</xdr:colOff>
      <xdr:row>12</xdr:row>
      <xdr:rowOff>19707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5D069D5-8A6E-4293-B083-4273EA8D8C7A}"/>
            </a:ext>
          </a:extLst>
        </xdr:cNvPr>
        <xdr:cNvCxnSpPr/>
      </xdr:nvCxnSpPr>
      <xdr:spPr>
        <a:xfrm flipH="1" flipV="1">
          <a:off x="3696685" y="1819604"/>
          <a:ext cx="39414" cy="48610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78828</xdr:colOff>
      <xdr:row>4</xdr:row>
      <xdr:rowOff>105103</xdr:rowOff>
    </xdr:from>
    <xdr:to>
      <xdr:col>8</xdr:col>
      <xdr:colOff>157655</xdr:colOff>
      <xdr:row>4</xdr:row>
      <xdr:rowOff>105105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0F7F629-6C7F-4116-85E0-198200325606}"/>
            </a:ext>
          </a:extLst>
        </xdr:cNvPr>
        <xdr:cNvCxnSpPr/>
      </xdr:nvCxnSpPr>
      <xdr:spPr>
        <a:xfrm flipH="1">
          <a:off x="4546053" y="867103"/>
          <a:ext cx="717002" cy="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453259</xdr:colOff>
      <xdr:row>9</xdr:row>
      <xdr:rowOff>98534</xdr:rowOff>
    </xdr:from>
    <xdr:to>
      <xdr:col>3</xdr:col>
      <xdr:colOff>597775</xdr:colOff>
      <xdr:row>12</xdr:row>
      <xdr:rowOff>32845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52B534ED-1FB7-4A55-B9AA-EF788D941149}"/>
            </a:ext>
          </a:extLst>
        </xdr:cNvPr>
        <xdr:cNvCxnSpPr/>
      </xdr:nvCxnSpPr>
      <xdr:spPr>
        <a:xfrm flipV="1">
          <a:off x="1729609" y="1813034"/>
          <a:ext cx="782691" cy="50581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216776</xdr:colOff>
      <xdr:row>15</xdr:row>
      <xdr:rowOff>32845</xdr:rowOff>
    </xdr:from>
    <xdr:to>
      <xdr:col>4</xdr:col>
      <xdr:colOff>282466</xdr:colOff>
      <xdr:row>16</xdr:row>
      <xdr:rowOff>137948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E1C86C4A-88DD-495A-ADD9-6B518BE20C97}"/>
            </a:ext>
          </a:extLst>
        </xdr:cNvPr>
        <xdr:cNvCxnSpPr/>
      </xdr:nvCxnSpPr>
      <xdr:spPr>
        <a:xfrm>
          <a:off x="2769476" y="2890345"/>
          <a:ext cx="65690" cy="29560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170793</xdr:colOff>
      <xdr:row>15</xdr:row>
      <xdr:rowOff>26276</xdr:rowOff>
    </xdr:from>
    <xdr:to>
      <xdr:col>6</xdr:col>
      <xdr:colOff>361293</xdr:colOff>
      <xdr:row>18</xdr:row>
      <xdr:rowOff>118241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4253F69-B0A5-471C-BF7F-CD860DD07301}"/>
            </a:ext>
          </a:extLst>
        </xdr:cNvPr>
        <xdr:cNvCxnSpPr/>
      </xdr:nvCxnSpPr>
      <xdr:spPr>
        <a:xfrm flipH="1">
          <a:off x="3999843" y="2883776"/>
          <a:ext cx="190500" cy="6634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130674</xdr:colOff>
      <xdr:row>15</xdr:row>
      <xdr:rowOff>22538</xdr:rowOff>
    </xdr:from>
    <xdr:to>
      <xdr:col>1</xdr:col>
      <xdr:colOff>604345</xdr:colOff>
      <xdr:row>18</xdr:row>
      <xdr:rowOff>85397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26E4C494-6D39-4F98-9173-E595FFFB6886}"/>
            </a:ext>
          </a:extLst>
        </xdr:cNvPr>
        <xdr:cNvCxnSpPr/>
      </xdr:nvCxnSpPr>
      <xdr:spPr>
        <a:xfrm>
          <a:off x="768849" y="2880038"/>
          <a:ext cx="473671" cy="63435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446690</xdr:colOff>
      <xdr:row>24</xdr:row>
      <xdr:rowOff>105103</xdr:rowOff>
    </xdr:from>
    <xdr:to>
      <xdr:col>3</xdr:col>
      <xdr:colOff>518948</xdr:colOff>
      <xdr:row>27</xdr:row>
      <xdr:rowOff>32845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FD8F6E8-0168-4334-9BE6-DA9BB294F22E}"/>
            </a:ext>
          </a:extLst>
        </xdr:cNvPr>
        <xdr:cNvCxnSpPr/>
      </xdr:nvCxnSpPr>
      <xdr:spPr>
        <a:xfrm flipV="1">
          <a:off x="1723040" y="4677103"/>
          <a:ext cx="710433" cy="49924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439615</xdr:colOff>
      <xdr:row>13</xdr:row>
      <xdr:rowOff>65942</xdr:rowOff>
    </xdr:from>
    <xdr:to>
      <xdr:col>5</xdr:col>
      <xdr:colOff>520213</xdr:colOff>
      <xdr:row>16</xdr:row>
      <xdr:rowOff>175846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A40A45F8-7638-45A2-83EB-A62E8CE40314}"/>
            </a:ext>
          </a:extLst>
        </xdr:cNvPr>
        <xdr:cNvCxnSpPr/>
      </xdr:nvCxnSpPr>
      <xdr:spPr>
        <a:xfrm flipH="1">
          <a:off x="4264269" y="2542442"/>
          <a:ext cx="80598" cy="681404"/>
        </a:xfrm>
        <a:prstGeom prst="straightConnector1">
          <a:avLst/>
        </a:prstGeom>
        <a:ln w="254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250935</xdr:colOff>
      <xdr:row>5</xdr:row>
      <xdr:rowOff>80143</xdr:rowOff>
    </xdr:from>
    <xdr:to>
      <xdr:col>8</xdr:col>
      <xdr:colOff>157655</xdr:colOff>
      <xdr:row>5</xdr:row>
      <xdr:rowOff>105103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48A6B786-8F44-4131-9C0A-D592F77B94B5}"/>
            </a:ext>
          </a:extLst>
        </xdr:cNvPr>
        <xdr:cNvCxnSpPr/>
      </xdr:nvCxnSpPr>
      <xdr:spPr>
        <a:xfrm flipH="1" flipV="1">
          <a:off x="4718160" y="1032643"/>
          <a:ext cx="544895" cy="2496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283779</xdr:colOff>
      <xdr:row>20</xdr:row>
      <xdr:rowOff>80143</xdr:rowOff>
    </xdr:from>
    <xdr:to>
      <xdr:col>8</xdr:col>
      <xdr:colOff>164224</xdr:colOff>
      <xdr:row>20</xdr:row>
      <xdr:rowOff>118241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4645334D-7DE9-4CE3-8ECA-0338092340F2}"/>
            </a:ext>
          </a:extLst>
        </xdr:cNvPr>
        <xdr:cNvCxnSpPr/>
      </xdr:nvCxnSpPr>
      <xdr:spPr>
        <a:xfrm flipH="1" flipV="1">
          <a:off x="4112829" y="3890143"/>
          <a:ext cx="1156795" cy="3809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225973</xdr:colOff>
      <xdr:row>21</xdr:row>
      <xdr:rowOff>88025</xdr:rowOff>
    </xdr:from>
    <xdr:to>
      <xdr:col>8</xdr:col>
      <xdr:colOff>164224</xdr:colOff>
      <xdr:row>21</xdr:row>
      <xdr:rowOff>105103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4D2ACED-D608-474D-A792-225B5766D6B2}"/>
            </a:ext>
          </a:extLst>
        </xdr:cNvPr>
        <xdr:cNvCxnSpPr/>
      </xdr:nvCxnSpPr>
      <xdr:spPr>
        <a:xfrm flipH="1" flipV="1">
          <a:off x="4693198" y="4088525"/>
          <a:ext cx="576426" cy="1707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353263</xdr:colOff>
      <xdr:row>18</xdr:row>
      <xdr:rowOff>14654</xdr:rowOff>
    </xdr:from>
    <xdr:to>
      <xdr:col>5</xdr:col>
      <xdr:colOff>417634</xdr:colOff>
      <xdr:row>20</xdr:row>
      <xdr:rowOff>57654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D80FAA7B-92ED-4E6F-9871-48572C583B5D}"/>
            </a:ext>
          </a:extLst>
        </xdr:cNvPr>
        <xdr:cNvCxnSpPr/>
      </xdr:nvCxnSpPr>
      <xdr:spPr>
        <a:xfrm flipH="1">
          <a:off x="4177917" y="3443654"/>
          <a:ext cx="64371" cy="4240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0</xdr:rowOff>
    </xdr:from>
    <xdr:to>
      <xdr:col>12</xdr:col>
      <xdr:colOff>312568</xdr:colOff>
      <xdr:row>16</xdr:row>
      <xdr:rowOff>45982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70BAA-EF88-4B52-91F3-7CA1B859A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8</xdr:row>
      <xdr:rowOff>0</xdr:rowOff>
    </xdr:from>
    <xdr:to>
      <xdr:col>15</xdr:col>
      <xdr:colOff>637442</xdr:colOff>
      <xdr:row>21</xdr:row>
      <xdr:rowOff>118697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5DF97A-5D83-4F72-840F-36E6AEE105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23</xdr:row>
      <xdr:rowOff>0</xdr:rowOff>
    </xdr:from>
    <xdr:to>
      <xdr:col>15</xdr:col>
      <xdr:colOff>637442</xdr:colOff>
      <xdr:row>36</xdr:row>
      <xdr:rowOff>118697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F01DF691-87E5-4F48-9ED9-69C2508D6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h17-Excel365-DataAnalysi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00VideoClassStorage/00000AllExcelBook/TheOnlyAppMatterBook-20210102/E-DAB-02-Finished-DataTablesFilterLogicTest.xlsx" TargetMode="External"/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00VideoClassStorage/00000AllExcelBook/TheOnlyAppMatterBook-20210618/Ch18/NewConstructionStart20210619/Ch18-Excel365-AdvancedDataAnalysisEx64-200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4223.430215046297" createdVersion="6" refreshedVersion="6" minRefreshableVersion="3" recordCount="63" xr:uid="{6C688C65-A5E4-4510-83B7-A98CD6F4E8C7}">
  <cacheSource type="worksheet">
    <worksheetSource ref="C7:C70" sheet="Ch17(46)" r:id="rId2"/>
  </cacheSource>
  <cacheFields count="1">
    <cacheField name="Customer Survey Results" numFmtId="0">
      <sharedItems count="3">
        <s v="Mustard Bacon Burger"/>
        <s v="Double BBQ Chicken"/>
        <s v="Shrimp Sautee on a Bu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3513.615388194441" createdVersion="6" refreshedVersion="6" minRefreshableVersion="3" recordCount="10" xr:uid="{08CF144D-FE4D-4E67-9070-ED9BFEDD534B}">
  <cacheSource type="worksheet">
    <worksheetSource ref="C14:E24" sheet="D or I" r:id="rId2"/>
  </cacheSource>
  <cacheFields count="3">
    <cacheField name="Date" numFmtId="14">
      <sharedItems containsSemiMixedTypes="0" containsNonDate="0" containsDate="1" containsString="0" minDate="2019-02-15T00:00:00" maxDate="2019-02-16T00:00:00"/>
    </cacheField>
    <cacheField name="Product" numFmtId="0">
      <sharedItems count="3">
        <s v="Quad"/>
        <s v="Aspen"/>
        <s v="Sunspot"/>
      </sharedItems>
    </cacheField>
    <cacheField name="Sales ($)" numFmtId="0">
      <sharedItems containsSemiMixedTypes="0" containsString="0" containsNumber="1" minValue="65.849999999999994" maxValue="383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irvin, Michael" refreshedDate="44232.415499884257" backgroundQuery="1" createdVersion="6" refreshedVersion="6" minRefreshableVersion="3" recordCount="0" supportSubquery="1" supportAdvancedDrill="1" xr:uid="{0FEA1970-5F82-4D1B-859F-AEE9C895688E}">
  <cacheSource type="external" connectionId="4"/>
  <cacheFields count="3">
    <cacheField name="[dBoomProductsDM].[Product].[Product]" caption="Product" numFmtId="0" level="1">
      <sharedItems count="3">
        <s v="Aspen"/>
        <s v="Quad"/>
        <s v="Sunspot"/>
      </sharedItems>
    </cacheField>
    <cacheField name="[Measures].[Total Sales ($)]" caption="Total Sales ($)" numFmtId="0" hierarchy="6" level="32767"/>
    <cacheField name="[Measures].[Total Units]" caption="Total Units" numFmtId="0" hierarchy="7" level="32767"/>
  </cacheFields>
  <cacheHierarchies count="11">
    <cacheHierarchy uniqueName="[dBoomProductsDM].[Product]" caption="Product" attribute="1" defaultMemberUniqueName="[dBoomProductsDM].[Product].[All]" allUniqueName="[dBoomProductsDM].[Product].[All]" dimensionUniqueName="[dBoomProductsDM]" displayFolder="" count="2" memberValueDatatype="130" unbalanced="0">
      <fieldsUsage count="2">
        <fieldUsage x="-1"/>
        <fieldUsage x="0"/>
      </fieldsUsage>
    </cacheHierarchy>
    <cacheHierarchy uniqueName="[dBoomProductsDM].[Flight Range (M)]" caption="Flight Range (M)" attribute="1" defaultMemberUniqueName="[dBoomProductsDM].[Flight Range (M)].[All]" allUniqueName="[dBoomProductsDM].[Flight Range (M)].[All]" dimensionUniqueName="[dBoomProductsDM]" displayFolder="" count="0" memberValueDatatype="20" unbalanced="0" hidden="1"/>
    <cacheHierarchy uniqueName="[dBoomProductsDM].[Price]" caption="Price" attribute="1" defaultMemberUniqueName="[dBoomProductsDM].[Price].[All]" allUniqueName="[dBoomProductsDM].[Price].[All]" dimensionUniqueName="[dBoomProductsDM]" displayFolder="" count="0" memberValueDatatype="5" unbalanced="0" hidden="1"/>
    <cacheHierarchy uniqueName="[dBoomProductsDM].[ProductID]" caption="ProductID" attribute="1" defaultMemberUniqueName="[dBoomProductsDM].[ProductID].[All]" allUniqueName="[dBoomProductsDM].[ProductID].[All]" dimensionUniqueName="[dBoomProductsDM]" displayFolder="" count="0" memberValueDatatype="20" unbalanced="0" hidden="1"/>
    <cacheHierarchy uniqueName="[fUnitsDM].[ProductID]" caption="ProductID" attribute="1" defaultMemberUniqueName="[fUnitsDM].[ProductID].[All]" allUniqueName="[fUnitsDM].[ProductID].[All]" dimensionUniqueName="[fUnitsDM]" displayFolder="" count="0" memberValueDatatype="20" unbalanced="0" hidden="1"/>
    <cacheHierarchy uniqueName="[fUnitsDM].[Units Sold]" caption="Units Sold" attribute="1" defaultMemberUniqueName="[fUnitsDM].[Units Sold].[All]" allUniqueName="[fUnitsDM].[Units Sold].[All]" dimensionUniqueName="[fUnitsDM]" displayFolder="" count="0" memberValueDatatype="20" unbalanced="0" hidden="1"/>
    <cacheHierarchy uniqueName="[Measures].[Total Sales ($)]" caption="Total Sales ($)" measure="1" displayFolder="" measureGroup="fUnitsDM" count="0" oneField="1">
      <fieldsUsage count="1">
        <fieldUsage x="1"/>
      </fieldsUsage>
    </cacheHierarchy>
    <cacheHierarchy uniqueName="[Measures].[Total Units]" caption="Total Units" measure="1" displayFolder="" measureGroup="fUnitsDM" count="0" oneField="1">
      <fieldsUsage count="1">
        <fieldUsage x="2"/>
      </fieldsUsage>
    </cacheHierarchy>
    <cacheHierarchy uniqueName="[Measures].[__XL_Count dBoomProductsDM]" caption="__XL_Count dBoomProductsDM" measure="1" displayFolder="" measureGroup="dBoomProductsDM" count="0" hidden="1"/>
    <cacheHierarchy uniqueName="[Measures].[__XL_Count fUnitsDM]" caption="__XL_Count fUnitsDM" measure="1" displayFolder="" measureGroup="fUnitsDM" count="0" hidden="1"/>
    <cacheHierarchy uniqueName="[Measures].[__No measures defined]" caption="__No measures defined" measure="1" displayFolder="" count="0" hidden="1"/>
  </cacheHierarchies>
  <kpis count="0"/>
  <dimensions count="2">
    <dimension name="dBoomProductsDM" uniqueName="[dBoomProductsDM]" caption="dBoomProductsDM"/>
    <dimension measure="1" name="Measures" uniqueName="[Measures]" caption="Measures"/>
  </dimensions>
  <measureGroups count="2">
    <measureGroup name="dBoomProductsDM" caption="dBoomProductsDM"/>
    <measureGroup name="fUnitsDM" caption="fUnitsDM"/>
  </measureGroups>
  <maps count="2">
    <map measureGroup="0" dimension="0"/>
    <map measureGroup="1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4243.47467152778" createdVersion="6" refreshedVersion="6" minRefreshableVersion="3" recordCount="63" xr:uid="{1CA48A7B-15BB-4D25-AB00-4089BD896791}">
  <cacheSource type="worksheet">
    <worksheetSource ref="C6:C69" sheet="Ch18(25)"/>
  </cacheSource>
  <cacheFields count="1">
    <cacheField name="Customer Survey Results" numFmtId="0">
      <sharedItems count="3">
        <s v="Mustard Bacon Burger"/>
        <s v="Double BBQ Chicken"/>
        <s v="Shrimp Sautee on a Bu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4244.442534606482" createdVersion="6" refreshedVersion="6" minRefreshableVersion="3" recordCount="10" xr:uid="{5D864378-64CB-4209-B200-2DADFC620140}">
  <cacheSource type="worksheet">
    <worksheetSource name="fUnits"/>
  </cacheSource>
  <cacheFields count="4">
    <cacheField name="ProductID" numFmtId="0">
      <sharedItems containsSemiMixedTypes="0" containsString="0" containsNumber="1" containsInteger="1" minValue="1043" maxValue="2005"/>
    </cacheField>
    <cacheField name="Units Sold" numFmtId="0">
      <sharedItems containsSemiMixedTypes="0" containsString="0" containsNumber="1" containsInteger="1" minValue="3" maxValue="13"/>
    </cacheField>
    <cacheField name="Sales ($)" numFmtId="0">
      <sharedItems containsSemiMixedTypes="0" containsString="0" containsNumber="1" minValue="65.849999999999994" maxValue="383.6"/>
    </cacheField>
    <cacheField name="Product" numFmtId="0">
      <sharedItems count="3">
        <s v="Quad"/>
        <s v="Aspen"/>
        <s v="Sunspo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4245.721893055554" createdVersion="6" refreshedVersion="6" minRefreshableVersion="3" recordCount="10" xr:uid="{C0BD2E9D-C22D-47E2-BA31-CC00EF027335}">
  <cacheSource type="worksheet">
    <worksheetSource name="fUnits" r:id="rId2"/>
  </cacheSource>
  <cacheFields count="4">
    <cacheField name="ProductID" numFmtId="0">
      <sharedItems containsSemiMixedTypes="0" containsString="0" containsNumber="1" containsInteger="1" minValue="1043" maxValue="2005"/>
    </cacheField>
    <cacheField name="UnitsSold" numFmtId="0">
      <sharedItems containsSemiMixedTypes="0" containsString="0" containsNumber="1" containsInteger="1" minValue="3" maxValue="13"/>
    </cacheField>
    <cacheField name="Sales($)" numFmtId="0">
      <sharedItems containsSemiMixedTypes="0" containsString="0" containsNumber="1" minValue="65.849999999999994" maxValue="383.6"/>
    </cacheField>
    <cacheField name="Product" numFmtId="0">
      <sharedItems count="3">
        <s v="Quad"/>
        <s v="Aspen"/>
        <s v="Sunspo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">
  <r>
    <x v="0"/>
  </r>
  <r>
    <x v="1"/>
  </r>
  <r>
    <x v="1"/>
  </r>
  <r>
    <x v="0"/>
  </r>
  <r>
    <x v="2"/>
  </r>
  <r>
    <x v="1"/>
  </r>
  <r>
    <x v="2"/>
  </r>
  <r>
    <x v="1"/>
  </r>
  <r>
    <x v="1"/>
  </r>
  <r>
    <x v="1"/>
  </r>
  <r>
    <x v="2"/>
  </r>
  <r>
    <x v="1"/>
  </r>
  <r>
    <x v="0"/>
  </r>
  <r>
    <x v="1"/>
  </r>
  <r>
    <x v="2"/>
  </r>
  <r>
    <x v="0"/>
  </r>
  <r>
    <x v="1"/>
  </r>
  <r>
    <x v="0"/>
  </r>
  <r>
    <x v="1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0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2"/>
  </r>
  <r>
    <x v="2"/>
  </r>
  <r>
    <x v="1"/>
  </r>
  <r>
    <x v="0"/>
  </r>
  <r>
    <x v="2"/>
  </r>
  <r>
    <x v="1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d v="2019-02-15T00:00:00"/>
    <x v="0"/>
    <n v="287.70000000000005"/>
  </r>
  <r>
    <d v="2019-02-15T00:00:00"/>
    <x v="1"/>
    <n v="89.85"/>
  </r>
  <r>
    <d v="2019-02-15T00:00:00"/>
    <x v="1"/>
    <n v="239.6"/>
  </r>
  <r>
    <d v="2019-02-15T00:00:00"/>
    <x v="2"/>
    <n v="65.849999999999994"/>
  </r>
  <r>
    <d v="2019-02-15T00:00:00"/>
    <x v="1"/>
    <n v="329.45"/>
  </r>
  <r>
    <d v="2019-02-15T00:00:00"/>
    <x v="0"/>
    <n v="383.6"/>
  </r>
  <r>
    <d v="2019-02-15T00:00:00"/>
    <x v="2"/>
    <n v="131.69999999999999"/>
  </r>
  <r>
    <d v="2019-02-15T00:00:00"/>
    <x v="2"/>
    <n v="285.34999999999997"/>
  </r>
  <r>
    <d v="2019-02-15T00:00:00"/>
    <x v="0"/>
    <n v="239.75"/>
  </r>
  <r>
    <d v="2019-02-15T00:00:00"/>
    <x v="0"/>
    <n v="239.7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">
  <r>
    <x v="0"/>
  </r>
  <r>
    <x v="1"/>
  </r>
  <r>
    <x v="1"/>
  </r>
  <r>
    <x v="0"/>
  </r>
  <r>
    <x v="2"/>
  </r>
  <r>
    <x v="1"/>
  </r>
  <r>
    <x v="2"/>
  </r>
  <r>
    <x v="1"/>
  </r>
  <r>
    <x v="1"/>
  </r>
  <r>
    <x v="1"/>
  </r>
  <r>
    <x v="2"/>
  </r>
  <r>
    <x v="1"/>
  </r>
  <r>
    <x v="0"/>
  </r>
  <r>
    <x v="1"/>
  </r>
  <r>
    <x v="2"/>
  </r>
  <r>
    <x v="0"/>
  </r>
  <r>
    <x v="1"/>
  </r>
  <r>
    <x v="0"/>
  </r>
  <r>
    <x v="1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0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2"/>
  </r>
  <r>
    <x v="2"/>
  </r>
  <r>
    <x v="1"/>
  </r>
  <r>
    <x v="0"/>
  </r>
  <r>
    <x v="2"/>
  </r>
  <r>
    <x v="1"/>
  </r>
  <r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n v="1043"/>
    <n v="6"/>
    <n v="287.70000000000005"/>
    <x v="0"/>
  </r>
  <r>
    <n v="1069"/>
    <n v="3"/>
    <n v="89.85"/>
    <x v="1"/>
  </r>
  <r>
    <n v="1069"/>
    <n v="8"/>
    <n v="239.6"/>
    <x v="1"/>
  </r>
  <r>
    <n v="2005"/>
    <n v="3"/>
    <n v="65.849999999999994"/>
    <x v="2"/>
  </r>
  <r>
    <n v="1069"/>
    <n v="11"/>
    <n v="329.45"/>
    <x v="1"/>
  </r>
  <r>
    <n v="1043"/>
    <n v="8"/>
    <n v="383.6"/>
    <x v="0"/>
  </r>
  <r>
    <n v="2005"/>
    <n v="6"/>
    <n v="131.69999999999999"/>
    <x v="2"/>
  </r>
  <r>
    <n v="2005"/>
    <n v="13"/>
    <n v="285.34999999999997"/>
    <x v="2"/>
  </r>
  <r>
    <n v="1043"/>
    <n v="5"/>
    <n v="239.75"/>
    <x v="0"/>
  </r>
  <r>
    <n v="1043"/>
    <n v="5"/>
    <n v="239.75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n v="1043"/>
    <n v="6"/>
    <n v="287.70000000000005"/>
    <x v="0"/>
  </r>
  <r>
    <n v="1069"/>
    <n v="3"/>
    <n v="89.85"/>
    <x v="1"/>
  </r>
  <r>
    <n v="1069"/>
    <n v="8"/>
    <n v="239.6"/>
    <x v="1"/>
  </r>
  <r>
    <n v="2005"/>
    <n v="3"/>
    <n v="65.849999999999994"/>
    <x v="2"/>
  </r>
  <r>
    <n v="1069"/>
    <n v="11"/>
    <n v="329.45"/>
    <x v="1"/>
  </r>
  <r>
    <n v="1043"/>
    <n v="8"/>
    <n v="383.6"/>
    <x v="0"/>
  </r>
  <r>
    <n v="2005"/>
    <n v="6"/>
    <n v="131.69999999999999"/>
    <x v="2"/>
  </r>
  <r>
    <n v="2005"/>
    <n v="13"/>
    <n v="285.34999999999997"/>
    <x v="2"/>
  </r>
  <r>
    <n v="1043"/>
    <n v="5"/>
    <n v="239.75"/>
    <x v="0"/>
  </r>
  <r>
    <n v="1043"/>
    <n v="5"/>
    <n v="239.7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2AB70-F487-4ACE-AFA3-445A30B05ECA}" name="PivotTable1" cacheId="1" applyNumberFormats="0" applyBorderFormats="0" applyFontFormats="0" applyPatternFormats="0" applyAlignmentFormats="0" applyWidthHeightFormats="1" dataCaption="Values" updatedVersion="6" minRefreshableVersion="3" showDrill="0" itemPrintTitles="1" createdVersion="6" indent="0" compact="0" compactData="0" multipleFieldFilters="0">
  <location ref="J18:K22" firstHeaderRow="1" firstDataRow="1" firstDataCol="1"/>
  <pivotFields count="3">
    <pivotField compact="0" numFmtId="14" outline="0" showAll="0"/>
    <pivotField axis="axisRow" compact="0" outline="0" showAll="0">
      <items count="4">
        <item x="1"/>
        <item x="0"/>
        <item x="2"/>
        <item t="default"/>
      </items>
    </pivotField>
    <pivotField dataField="1" compact="0" outline="0" subtotalTop="0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2" baseField="0" baseItem="0"/>
  </dataFields>
  <formats count="8">
    <format dxfId="121">
      <pivotArea type="all" dataOnly="0" outline="0" fieldPosition="0"/>
    </format>
    <format dxfId="120">
      <pivotArea outline="0" collapsedLevelsAreSubtotals="1" fieldPosition="0"/>
    </format>
    <format dxfId="119">
      <pivotArea field="1" type="button" dataOnly="0" labelOnly="1" outline="0" axis="axisRow" fieldPosition="0"/>
    </format>
    <format dxfId="118">
      <pivotArea dataOnly="0" labelOnly="1" outline="0" fieldPosition="0">
        <references count="1">
          <reference field="1" count="0"/>
        </references>
      </pivotArea>
    </format>
    <format dxfId="117">
      <pivotArea dataOnly="0" labelOnly="1" grandRow="1" outline="0" fieldPosition="0"/>
    </format>
    <format dxfId="116">
      <pivotArea dataOnly="0" labelOnly="1" outline="0" axis="axisValues" fieldPosition="0"/>
    </format>
    <format dxfId="115">
      <pivotArea outline="0" fieldPosition="0">
        <references count="1">
          <reference field="1" count="1" selected="0">
            <x v="2"/>
          </reference>
        </references>
      </pivotArea>
    </format>
    <format dxfId="114">
      <pivotArea dataOnly="0" labelOnly="1" outline="0" fieldPosition="0">
        <references count="1">
          <reference field="1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3701B-A0ED-406A-92B0-B97B3C2BE135}" name="SurveyResultPivotTable" cacheId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>
  <location ref="E8:G12" firstHeaderRow="0" firstDataRow="1" firstDataCol="1"/>
  <pivotFields count="1">
    <pivotField axis="axisRow" dataField="1" compact="0" outline="0" subtotalTop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">
    <i>
      <x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" fld="0" subtotal="count" baseField="0" baseItem="0"/>
    <dataField name="Percent" fld="0" subtotal="count" showDataAs="percentOfCol" baseField="0" baseItem="0" numFmtId="10"/>
  </dataFields>
  <formats count="6">
    <format dxfId="112">
      <pivotArea type="all" dataOnly="0" outline="0" fieldPosition="0"/>
    </format>
    <format dxfId="111">
      <pivotArea outline="0" collapsedLevelsAreSubtotals="1" fieldPosition="0"/>
    </format>
    <format dxfId="110">
      <pivotArea field="0" type="button" dataOnly="0" labelOnly="1" outline="0" axis="axisRow" fieldPosition="0"/>
    </format>
    <format dxfId="109">
      <pivotArea dataOnly="0" labelOnly="1" outline="0" fieldPosition="0">
        <references count="1">
          <reference field="0" count="0"/>
        </references>
      </pivotArea>
    </format>
    <format dxfId="108">
      <pivotArea dataOnly="0" labelOnly="1" grandRow="1" outline="0" fieldPosition="0"/>
    </format>
    <format dxfId="1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090D9-6EAB-4CB3-B0F7-FE91D61AC617}" name="SurveyResultPivotTable" cacheId="3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>
  <location ref="E6:G10" firstHeaderRow="0" firstDataRow="1" firstDataCol="1"/>
  <pivotFields count="1">
    <pivotField axis="axisRow" dataField="1" compact="0" outline="0" subtotalTop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">
    <i>
      <x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" fld="0" subtotal="count" baseField="0" baseItem="0"/>
    <dataField name="Percent" fld="0" subtotal="count" showDataAs="percentOfCol" baseField="0" baseItem="0" numFmtId="10"/>
  </dataFields>
  <formats count="12"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0" type="button" dataOnly="0" labelOnly="1" outline="0" axis="axisRow" fieldPosition="0"/>
    </format>
    <format dxfId="86">
      <pivotArea dataOnly="0" labelOnly="1" outline="0" fieldPosition="0">
        <references count="1">
          <reference field="0" count="0"/>
        </references>
      </pivotArea>
    </format>
    <format dxfId="85">
      <pivotArea dataOnly="0" labelOnly="1" grandRow="1" outline="0" fieldPosition="0"/>
    </format>
    <format dxfId="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3">
      <pivotArea type="all" dataOnly="0" outline="0" fieldPosition="0"/>
    </format>
    <format dxfId="82">
      <pivotArea outline="0" collapsedLevelsAreSubtotals="1" fieldPosition="0"/>
    </format>
    <format dxfId="81">
      <pivotArea field="0" type="button" dataOnly="0" labelOnly="1" outline="0" axis="axisRow" fieldPosition="0"/>
    </format>
    <format dxfId="80">
      <pivotArea dataOnly="0" labelOnly="1" outline="0" fieldPosition="0">
        <references count="1">
          <reference field="0" count="0"/>
        </references>
      </pivotArea>
    </format>
    <format dxfId="79">
      <pivotArea dataOnly="0" labelOnly="1" grandRow="1" outline="0" fieldPosition="0"/>
    </format>
    <format dxfId="7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B7C03-9CA8-411D-A1F0-CDFCB7BA6402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D28:F32" firstHeaderRow="0" firstDataRow="1" firstDataCol="1"/>
  <pivotFields count="4">
    <pivotField compact="0" outline="0" showAll="0"/>
    <pivotField dataField="1" compact="0" outline="0" showAll="0"/>
    <pivotField dataField="1" compact="0" outline="0" showAll="0"/>
    <pivotField axis="axisRow" compact="0" outline="0" showAll="0">
      <items count="4">
        <item x="1"/>
        <item x="0"/>
        <item x="2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 ($)" fld="2" baseField="0" baseItem="0" numFmtId="4"/>
    <dataField name="Sum of Units Sold" fld="1" baseField="0" baseItem="0"/>
  </dataFields>
  <formats count="6"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3" type="button" dataOnly="0" labelOnly="1" outline="0" axis="axisRow" fieldPosition="0"/>
    </format>
    <format dxfId="74">
      <pivotArea dataOnly="0" labelOnly="1" outline="0" fieldPosition="0">
        <references count="1">
          <reference field="3" count="0"/>
        </references>
      </pivotArea>
    </format>
    <format dxfId="73">
      <pivotArea dataOnly="0" labelOnly="1" grandRow="1" outline="0" fieldPosition="0"/>
    </format>
    <format dxfId="7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659E7-D6CB-4436-90F2-58A39C0872CC}" name="PivotTable2" cacheId="2" applyNumberFormats="0" applyBorderFormats="0" applyFontFormats="0" applyPatternFormats="0" applyAlignmentFormats="0" applyWidthHeightFormats="1" dataCaption="Values" tag="97c73feb-ac77-4550-bb6d-8161421c6415" updatedVersion="6" minRefreshableVersion="3" useAutoFormatting="1" subtotalHiddenItems="1" itemPrintTitles="1" createdVersion="6" indent="0" compact="0" compactData="0" multipleFieldFilters="0">
  <location ref="J27:L31" firstHeaderRow="0" firstDataRow="1" firstDataCol="1"/>
  <pivotFields count="3">
    <pivotField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dataField="1" compact="0" outline="0" subtotalTop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formats count="12"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0" type="button" dataOnly="0" labelOnly="1" outline="0" axis="axisRow" fieldPosition="0"/>
    </format>
    <format dxfId="52">
      <pivotArea dataOnly="0" labelOnly="1" outline="0" fieldPosition="0">
        <references count="1">
          <reference field="0" count="0"/>
        </references>
      </pivotArea>
    </format>
    <format dxfId="51">
      <pivotArea dataOnly="0" labelOnly="1" grandRow="1" outline="0" fieldPosition="0"/>
    </format>
    <format dxfId="50">
      <pivotArea dataOnly="0" labelOnly="1" outline="0" axis="axisValues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0" type="button" dataOnly="0" labelOnly="1" outline="0" axis="axisRow" fieldPosition="0"/>
    </format>
    <format dxfId="46">
      <pivotArea dataOnly="0" labelOnly="1" outline="0" fieldPosition="0">
        <references count="1">
          <reference field="0" count="0"/>
        </references>
      </pivotArea>
    </format>
    <format dxfId="45">
      <pivotArea dataOnly="0" labelOnly="1" grandRow="1" outline="0" fieldPosition="0"/>
    </format>
    <format dxfId="44">
      <pivotArea dataOnly="0" labelOnly="1" outline="0" axis="axisValues" fieldPosition="0"/>
    </format>
  </format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BoomProductsDM]"/>
        <x15:activeTabTopLevelEntity name="[fUnitsDM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6A2CC-5E3F-4326-B012-5954C508D2B2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G17:I21" firstHeaderRow="0" firstDataRow="1" firstDataCol="1"/>
  <pivotFields count="4">
    <pivotField compact="0" outline="0" showAll="0"/>
    <pivotField dataField="1" compact="0" outline="0" showAll="0"/>
    <pivotField dataField="1" compact="0" outline="0" showAll="0"/>
    <pivotField axis="axisRow" compact="0" outline="0" showAll="0">
      <items count="4">
        <item x="1"/>
        <item x="0"/>
        <item x="2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($)" fld="2" baseField="0" baseItem="0" numFmtId="4"/>
    <dataField name="Sum of UnitsSold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85AB6-5ECB-41D0-BBDD-68174D4A95CD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5">
  <location ref="L17:M21" firstHeaderRow="1" firstDataRow="1" firstDataCol="1"/>
  <pivotFields count="4">
    <pivotField compact="0" outline="0" showAll="0"/>
    <pivotField compact="0" outline="0" showAll="0"/>
    <pivotField dataField="1" compact="0" outline="0" showAll="0"/>
    <pivotField axis="axisRow" compact="0" outline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Sales($)" fld="2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9D7B5AD4-2970-463C-9488-7B84EF4D6BF8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ProductID" tableColumnId="2"/>
      <queryTableField id="3" name="Units Sold" tableColumnId="3"/>
      <queryTableField id="4" name="Sales ($)" tableColumnId="4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61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1A2C26-1256-4CD8-A37A-73C02AC34AEA}" name="fTransactions" displayName="fTransactions" ref="C4:F14" totalsRowShown="0" headerRowDxfId="106" headerRowBorderDxfId="105" tableBorderDxfId="104" totalsRowBorderDxfId="103" headerRowCellStyle="BlueField">
  <autoFilter ref="C4:F14" xr:uid="{7CAB1A00-886B-499B-A800-D4D741D555FD}"/>
  <tableColumns count="4">
    <tableColumn id="1" xr3:uid="{9F844BEC-A645-46FF-B446-C66F6F33A7F1}" name="Date" dataDxfId="102"/>
    <tableColumn id="2" xr3:uid="{C365FEEB-6AB3-4C77-9B43-B19477744AAA}" name="ProductID" dataDxfId="101"/>
    <tableColumn id="3" xr3:uid="{1EAA1A82-F758-4909-888E-C64179E1E700}" name="Units Sold" dataDxfId="100"/>
    <tableColumn id="4" xr3:uid="{D85E3782-FBC0-42DA-ABDD-55395788D7C6}" name="Sales ($)" dataDxfId="99">
      <calculatedColumnFormula>VLOOKUP(D5,$I$5:$L$7,4,0)*E5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48CA94-9ECD-481A-8BC7-63CA56F3340E}" name="dProduct" displayName="dProduct" ref="I4:L7" totalsRowShown="0" headerRowDxfId="98" headerRowBorderDxfId="97" tableBorderDxfId="96" totalsRowBorderDxfId="95" headerRowCellStyle="BlueField">
  <autoFilter ref="I4:L7" xr:uid="{ADE3B65E-8935-424E-8A18-75DE36DF2079}"/>
  <tableColumns count="4">
    <tableColumn id="1" xr3:uid="{5072A6A6-6E93-4342-9439-F4180341B0AA}" name="ProductID" dataDxfId="94"/>
    <tableColumn id="2" xr3:uid="{8F59E027-462F-4CB5-A960-8E6912591B5A}" name="Product" dataDxfId="93"/>
    <tableColumn id="3" xr3:uid="{A00BA567-FBD4-48B0-92D6-31D045DED5D0}" name="Flight Range (M)" dataDxfId="92"/>
    <tableColumn id="4" xr3:uid="{B0441274-7A38-4E78-9585-938329F789FE}" name="Retail Price" dataDxfId="9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C8338B-B972-45D1-844E-4070D05D210F}" name="fTransactionsPQTable" displayName="fTransactionsPQTable" ref="C4:F14" tableType="queryTable" totalsRowShown="0">
  <autoFilter ref="C4:F14" xr:uid="{C8D262EC-8CF5-4F5E-80B0-143505ACCA6E}"/>
  <tableColumns count="4">
    <tableColumn id="1" xr3:uid="{AC9A39A0-F481-4664-8CA3-B5A0E604DB65}" uniqueName="1" name="Date" queryTableFieldId="1" dataDxfId="90"/>
    <tableColumn id="2" xr3:uid="{DBF19160-EA02-4DCE-BDF5-472871B56EC9}" uniqueName="2" name="ProductID" queryTableFieldId="2"/>
    <tableColumn id="3" xr3:uid="{960C947B-98D1-4732-AEF0-DFB892D7E505}" uniqueName="3" name="Units Sold" queryTableFieldId="3"/>
    <tableColumn id="4" xr3:uid="{B5D1113D-4A14-4C33-86B4-857D21F986A4}" uniqueName="4" name="Sales ($)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B58710F-B7BE-4CB7-BE12-CE7183C9FE4E}" name="fUnits" displayName="fUnits" ref="C11:F21" totalsRowShown="0" headerRowDxfId="71" headerRowBorderDxfId="70" tableBorderDxfId="69" totalsRowBorderDxfId="68" headerRowCellStyle="BlueField">
  <autoFilter ref="C11:F21" xr:uid="{C4ABD9AE-DB29-433B-87D3-DF79EA542B69}"/>
  <tableColumns count="4">
    <tableColumn id="1" xr3:uid="{19B94FFF-7830-44CA-B47E-99ACD4B60D74}" name="ProductID" dataDxfId="67"/>
    <tableColumn id="2" xr3:uid="{BC145D21-5991-44EB-A4AE-26CD7489C216}" name="Units Sold" dataDxfId="66"/>
    <tableColumn id="3" xr3:uid="{32EE1341-B99B-4E32-8C1B-9F698582B8F0}" name="Sales ($)" dataDxfId="65">
      <calculatedColumnFormula>_xlfn.XLOOKUP(fUnits[[#This Row],[ProductID]],$H$12:$H$14,$K$12:$K$14)*fUnits[[#This Row],[Units Sold]]</calculatedColumnFormula>
    </tableColumn>
    <tableColumn id="4" xr3:uid="{079B0E15-7B67-461D-B774-C3A6030D9EAE}" name="Product" dataDxfId="64">
      <calculatedColumnFormula>_xlfn.XLOOKUP(fUnits[[#This Row],[ProductID]],$H$12:$H$14,$I$12:$I$14)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6D5619C-78D2-4CEE-9E43-BCD009A392E7}" name="dBoomProducts" displayName="dBoomProducts" ref="H11:K14" totalsRowShown="0" headerRowDxfId="63" headerRowBorderDxfId="62" tableBorderDxfId="61" totalsRowBorderDxfId="60" headerRowCellStyle="BlueField">
  <autoFilter ref="H11:K14" xr:uid="{957BF9CD-6809-4D15-A0AC-6B830001D46D}"/>
  <tableColumns count="4">
    <tableColumn id="1" xr3:uid="{B0A721C5-6CE1-4026-B773-E672CFF3F785}" name="ProductID" dataDxfId="59"/>
    <tableColumn id="2" xr3:uid="{6C06E95A-062D-47F3-BE26-4463C3E58DE8}" name="Product" dataDxfId="58"/>
    <tableColumn id="3" xr3:uid="{DCF14160-F685-4A91-8266-1659C20B971D}" name="Flight_x000a_Range (M)" dataDxfId="57"/>
    <tableColumn id="4" xr3:uid="{49F1EC0A-F512-48CC-BADF-9F75085823B9}" name="Price" dataDxfId="5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507E9F-55B8-4349-9CDF-32BFB7579CB3}" name="fUnitsDM" displayName="fUnitsDM" ref="C11:D21" totalsRowShown="0" headerRowDxfId="43" headerRowBorderDxfId="42" tableBorderDxfId="41" totalsRowBorderDxfId="40" headerRowCellStyle="BlueField">
  <autoFilter ref="C11:D21" xr:uid="{C4ABD9AE-DB29-433B-87D3-DF79EA542B69}"/>
  <tableColumns count="2">
    <tableColumn id="1" xr3:uid="{B8AA42FC-1C0C-4794-9A2C-750903E437B0}" name="ProductID" dataDxfId="39"/>
    <tableColumn id="2" xr3:uid="{50A21617-56C2-490B-8CBD-C6CB0275D473}" name="Units Sold" dataDxfId="3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6081718-DA3C-45F4-BA6B-F9DD0D5025EB}" name="dBoomProductsDM" displayName="dBoomProductsDM" ref="F11:I14" totalsRowShown="0" headerRowDxfId="37" headerRowBorderDxfId="36" tableBorderDxfId="35" totalsRowBorderDxfId="34" headerRowCellStyle="BlueField">
  <autoFilter ref="F11:I14" xr:uid="{957BF9CD-6809-4D15-A0AC-6B830001D46D}"/>
  <tableColumns count="4">
    <tableColumn id="1" xr3:uid="{4DAC3D10-55D4-44CC-8A4B-046530B8326F}" name="ProductID" dataDxfId="33"/>
    <tableColumn id="2" xr3:uid="{85B9DF15-139F-4EF6-8437-BFD53C047D9B}" name="Product" dataDxfId="32"/>
    <tableColumn id="3" xr3:uid="{09867698-9335-4B47-A2DE-CC9E7F5A866D}" name="Flight_x000a_Range (M)" dataDxfId="31"/>
    <tableColumn id="4" xr3:uid="{E604F6FD-1FDA-4394-8C91-47AE64C62676}" name="Price" dataDxfId="3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41BB9B-B6DE-4B5B-A965-C76693868310}" name="fUnits6" displayName="fUnits6" ref="B9:C19" totalsRowShown="0" headerRowDxfId="29" headerRowBorderDxfId="28" tableBorderDxfId="27" totalsRowBorderDxfId="26" headerRowCellStyle="BlueField">
  <autoFilter ref="B9:C19" xr:uid="{7E41BB9B-B6DE-4B5B-A965-C76693868310}"/>
  <tableColumns count="2">
    <tableColumn id="1" xr3:uid="{1D9011AE-A99B-44A1-857F-89B29DD7AC99}" name="ProductID" dataDxfId="25"/>
    <tableColumn id="2" xr3:uid="{94296C84-A0D6-4A62-88BF-008DDFF8DE28}" name="UnitsSold" dataDxfId="24"/>
  </tableColumns>
  <tableStyleInfo name="excelisfunDarkBlueTableStyle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DBEF00D-896B-4C44-87D7-F9BF2472E658}" name="dProducts" displayName="dProducts" ref="G11:J14" totalsRowShown="0" headerRowDxfId="23" headerRowBorderDxfId="22" tableBorderDxfId="21" totalsRowBorderDxfId="20" headerRowCellStyle="BlueField">
  <autoFilter ref="G11:J14" xr:uid="{2DBEF00D-896B-4C44-87D7-F9BF2472E658}"/>
  <tableColumns count="4">
    <tableColumn id="1" xr3:uid="{CA467F8B-433E-43DE-83D8-424900C13173}" name="ProductID" dataDxfId="19"/>
    <tableColumn id="2" xr3:uid="{A17114F3-3981-4EF1-A776-3D75B91B0563}" name="Product" dataDxfId="18"/>
    <tableColumn id="3" xr3:uid="{8FC973B8-0795-4F4B-9021-0FF6C004F6D7}" name="FlightRange(M)" dataDxfId="17"/>
    <tableColumn id="4" xr3:uid="{000CB5BA-8785-41DA-A0C2-489F3D44F22C}" name="Price" dataDxfId="16"/>
  </tableColumns>
  <tableStyleInfo name="excelisfunDarkBlueTableStyle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A271595-1EB3-4C5D-9892-58BE173F8575}" name="fUnitsAnswer" displayName="fUnitsAnswer" ref="B9:E19" totalsRowShown="0" headerRowDxfId="15" headerRowBorderDxfId="14" tableBorderDxfId="13" totalsRowBorderDxfId="12" headerRowCellStyle="BlueField">
  <autoFilter ref="B9:E19" xr:uid="{5A271595-1EB3-4C5D-9892-58BE173F8575}"/>
  <tableColumns count="4">
    <tableColumn id="1" xr3:uid="{88A5AC4A-C2FF-47D7-91A1-8AD6B2151F26}" name="ProductID" dataDxfId="11"/>
    <tableColumn id="2" xr3:uid="{9B913D42-E1AD-430D-917F-BA36C0CB3D36}" name="UnitsSold" dataDxfId="10"/>
    <tableColumn id="7" xr3:uid="{3F291F3A-2E53-4255-BD44-2DDD29FBCFE0}" name="Sales($)" dataDxfId="9">
      <calculatedColumnFormula>_xlfn.XLOOKUP(fUnitsAnswer[[#This Row],[ProductID]],dProductsAnswer[ProductID],dProductsAnswer[Price])*fUnitsAnswer[[#This Row],[UnitsSold]]</calculatedColumnFormula>
    </tableColumn>
    <tableColumn id="8" xr3:uid="{DBC6A4E8-B254-45F5-94D7-70FF309CE209}" name="Product" dataDxfId="8">
      <calculatedColumnFormula>_xlfn.XLOOKUP(fUnitsAnswer[[#This Row],[ProductID]],dProductsAnswer[ProductID],dProductsAnswer[Product])</calculatedColumnFormula>
    </tableColumn>
  </tableColumns>
  <tableStyleInfo name="excelisfunDarkBlueTableStyle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52DC755-279F-4273-A09B-9F78BB5A5138}" name="dProductsAnswer" displayName="dProductsAnswer" ref="G11:J14" totalsRowShown="0" headerRowDxfId="7" headerRowBorderDxfId="6" tableBorderDxfId="5" totalsRowBorderDxfId="4" headerRowCellStyle="BlueField">
  <autoFilter ref="G11:J14" xr:uid="{452DC755-279F-4273-A09B-9F78BB5A5138}"/>
  <tableColumns count="4">
    <tableColumn id="1" xr3:uid="{EF583EBF-D034-40F5-8BD9-3794118FD01E}" name="ProductID" dataDxfId="3"/>
    <tableColumn id="2" xr3:uid="{73DC9829-215A-4F37-96F4-83F948AB2411}" name="Product" dataDxfId="2"/>
    <tableColumn id="3" xr3:uid="{9843D75F-C158-451A-9700-D3080EDB0831}" name="FlightRange(M)" dataDxfId="1"/>
    <tableColumn id="4" xr3:uid="{9A65FC49-5221-4FE2-ADA7-68975D2BBE42}" name="Price" dataDxfId="0"/>
  </tableColumns>
  <tableStyleInfo name="excelisfunDarkBlueTableSty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3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4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5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015E-55CD-43F7-A3E8-0C0A6B9A6124}">
  <sheetPr>
    <tabColor rgb="FFFFFF00"/>
  </sheetPr>
  <dimension ref="B1:U42"/>
  <sheetViews>
    <sheetView showGridLines="0" tabSelected="1" zoomScale="85" zoomScaleNormal="85" workbookViewId="0"/>
  </sheetViews>
  <sheetFormatPr defaultColWidth="8.85546875" defaultRowHeight="15"/>
  <cols>
    <col min="1" max="1" width="14.140625" customWidth="1"/>
    <col min="2" max="2" width="1.42578125" customWidth="1"/>
    <col min="3" max="5" width="13.7109375" customWidth="1"/>
    <col min="6" max="6" width="1.85546875" customWidth="1"/>
    <col min="7" max="8" width="9.140625" customWidth="1"/>
    <col min="9" max="9" width="1.85546875" customWidth="1"/>
    <col min="10" max="10" width="13.7109375" customWidth="1"/>
    <col min="11" max="11" width="15" customWidth="1"/>
    <col min="12" max="12" width="13.7109375" customWidth="1"/>
    <col min="13" max="13" width="1.85546875" customWidth="1"/>
  </cols>
  <sheetData>
    <row r="1" spans="2:21">
      <c r="U1" s="3">
        <f ca="1">RANDBETWEEN(400,699)*RANDBETWEEN(10,20)/10+ROW()*RANDBETWEEN(1,5)</f>
        <v>1309</v>
      </c>
    </row>
    <row r="3" spans="2:21" ht="21">
      <c r="B3" s="89" t="s">
        <v>112</v>
      </c>
      <c r="C3" s="88"/>
      <c r="D3" s="88"/>
      <c r="E3" s="88"/>
      <c r="F3" s="88"/>
      <c r="G3" s="88"/>
      <c r="H3" s="88"/>
      <c r="I3" s="88"/>
      <c r="J3" s="88"/>
      <c r="K3" s="88"/>
      <c r="L3" s="87"/>
    </row>
    <row r="4" spans="2:21" ht="8.25" customHeight="1"/>
    <row r="5" spans="2:21">
      <c r="C5" t="s">
        <v>111</v>
      </c>
      <c r="J5" t="s">
        <v>110</v>
      </c>
    </row>
    <row r="6" spans="2:21">
      <c r="C6" t="s">
        <v>109</v>
      </c>
      <c r="J6" t="s">
        <v>108</v>
      </c>
    </row>
    <row r="7" spans="2:21">
      <c r="C7" t="s">
        <v>107</v>
      </c>
      <c r="J7" t="s">
        <v>106</v>
      </c>
    </row>
    <row r="8" spans="2:21" ht="10.5" customHeight="1"/>
    <row r="9" spans="2:21">
      <c r="B9" s="86" t="s">
        <v>105</v>
      </c>
      <c r="C9" s="41"/>
      <c r="D9" s="41"/>
      <c r="E9" s="41"/>
      <c r="F9" s="41"/>
      <c r="G9" s="41"/>
      <c r="H9" s="41"/>
      <c r="I9" s="41"/>
      <c r="J9" s="41"/>
      <c r="K9" s="41"/>
      <c r="L9" s="40"/>
    </row>
    <row r="10" spans="2:21" ht="15.75" thickBot="1"/>
    <row r="11" spans="2:21" ht="10.5" customHeight="1">
      <c r="B11" s="13"/>
      <c r="C11" s="14"/>
      <c r="D11" s="14"/>
      <c r="E11" s="14"/>
      <c r="F11" s="15"/>
      <c r="I11" s="13"/>
      <c r="J11" s="14"/>
      <c r="K11" s="14"/>
      <c r="L11" s="15"/>
    </row>
    <row r="12" spans="2:21">
      <c r="B12" s="16"/>
      <c r="D12" t="s">
        <v>102</v>
      </c>
      <c r="F12" s="79"/>
      <c r="G12" s="151" t="s">
        <v>101</v>
      </c>
      <c r="H12" s="152"/>
      <c r="I12" s="78"/>
      <c r="J12" s="77" t="s">
        <v>100</v>
      </c>
      <c r="L12" s="18"/>
    </row>
    <row r="13" spans="2:21" ht="10.5" customHeight="1">
      <c r="B13" s="16"/>
      <c r="F13" s="18"/>
      <c r="I13" s="16"/>
      <c r="L13" s="18"/>
    </row>
    <row r="14" spans="2:21">
      <c r="B14" s="16"/>
      <c r="C14" s="39" t="s">
        <v>0</v>
      </c>
      <c r="D14" s="39" t="s">
        <v>1</v>
      </c>
      <c r="E14" s="39" t="s">
        <v>2</v>
      </c>
      <c r="F14" s="18"/>
      <c r="I14" s="16"/>
      <c r="J14" t="s">
        <v>104</v>
      </c>
      <c r="L14" s="18"/>
    </row>
    <row r="15" spans="2:21">
      <c r="B15" s="16"/>
      <c r="C15" s="7">
        <v>43511</v>
      </c>
      <c r="D15" s="3" t="s">
        <v>6</v>
      </c>
      <c r="E15" s="3">
        <v>287.70000000000005</v>
      </c>
      <c r="F15" s="18"/>
      <c r="I15" s="16"/>
      <c r="L15" s="18"/>
    </row>
    <row r="16" spans="2:21">
      <c r="B16" s="16"/>
      <c r="C16" s="7">
        <v>43511</v>
      </c>
      <c r="D16" s="3" t="s">
        <v>7</v>
      </c>
      <c r="E16" s="3">
        <v>89.85</v>
      </c>
      <c r="F16" s="18"/>
      <c r="I16" s="16"/>
      <c r="J16" t="s">
        <v>103</v>
      </c>
      <c r="L16" s="18"/>
    </row>
    <row r="17" spans="2:12" ht="15.75" thickBot="1">
      <c r="B17" s="16"/>
      <c r="C17" s="7">
        <v>43511</v>
      </c>
      <c r="D17" s="3" t="s">
        <v>7</v>
      </c>
      <c r="E17" s="3">
        <v>239.6</v>
      </c>
      <c r="F17" s="18"/>
      <c r="I17" s="16"/>
      <c r="L17" s="18"/>
    </row>
    <row r="18" spans="2:12" ht="15.75" thickBot="1">
      <c r="B18" s="16"/>
      <c r="C18" s="7">
        <v>43511</v>
      </c>
      <c r="D18" s="3" t="s">
        <v>17</v>
      </c>
      <c r="E18" s="3">
        <v>65.849999999999994</v>
      </c>
      <c r="F18" s="18"/>
      <c r="I18" s="16"/>
      <c r="J18" s="81" t="s">
        <v>1</v>
      </c>
      <c r="K18" s="81" t="s">
        <v>15</v>
      </c>
      <c r="L18" s="18"/>
    </row>
    <row r="19" spans="2:12">
      <c r="B19" s="16"/>
      <c r="C19" s="7">
        <v>43511</v>
      </c>
      <c r="D19" s="3" t="s">
        <v>7</v>
      </c>
      <c r="E19" s="3">
        <v>329.45</v>
      </c>
      <c r="F19" s="18"/>
      <c r="I19" s="16"/>
      <c r="J19" s="85" t="s">
        <v>7</v>
      </c>
      <c r="K19" s="85">
        <v>658.9</v>
      </c>
      <c r="L19" s="18"/>
    </row>
    <row r="20" spans="2:12">
      <c r="B20" s="16"/>
      <c r="C20" s="7">
        <v>43511</v>
      </c>
      <c r="D20" s="3" t="s">
        <v>6</v>
      </c>
      <c r="E20" s="3">
        <v>383.6</v>
      </c>
      <c r="F20" s="18"/>
      <c r="I20" s="16"/>
      <c r="J20" s="84" t="s">
        <v>6</v>
      </c>
      <c r="K20" s="84">
        <v>1150.8000000000002</v>
      </c>
      <c r="L20" s="18"/>
    </row>
    <row r="21" spans="2:12" ht="15.75" thickBot="1">
      <c r="B21" s="16"/>
      <c r="C21" s="7">
        <v>43511</v>
      </c>
      <c r="D21" s="3" t="s">
        <v>17</v>
      </c>
      <c r="E21" s="3">
        <v>131.69999999999999</v>
      </c>
      <c r="F21" s="18"/>
      <c r="I21" s="16"/>
      <c r="J21" s="83" t="s">
        <v>17</v>
      </c>
      <c r="K21" s="82">
        <v>482.9</v>
      </c>
      <c r="L21" s="18"/>
    </row>
    <row r="22" spans="2:12" ht="15.75" thickBot="1">
      <c r="B22" s="16"/>
      <c r="C22" s="7">
        <v>43511</v>
      </c>
      <c r="D22" s="3" t="s">
        <v>17</v>
      </c>
      <c r="E22" s="3">
        <v>285.34999999999997</v>
      </c>
      <c r="F22" s="18"/>
      <c r="I22" s="16"/>
      <c r="J22" s="81" t="s">
        <v>14</v>
      </c>
      <c r="K22" s="80">
        <v>2292.6000000000004</v>
      </c>
      <c r="L22" s="18"/>
    </row>
    <row r="23" spans="2:12">
      <c r="B23" s="16"/>
      <c r="C23" s="7">
        <v>43511</v>
      </c>
      <c r="D23" s="3" t="s">
        <v>6</v>
      </c>
      <c r="E23" s="3">
        <v>239.75</v>
      </c>
      <c r="F23" s="18"/>
      <c r="I23" s="16"/>
      <c r="L23" s="18"/>
    </row>
    <row r="24" spans="2:12">
      <c r="B24" s="16"/>
      <c r="C24" s="11">
        <v>43511</v>
      </c>
      <c r="D24" s="3" t="s">
        <v>6</v>
      </c>
      <c r="E24" s="3">
        <v>239.75</v>
      </c>
      <c r="F24" s="18"/>
      <c r="I24" s="16"/>
      <c r="L24" s="18"/>
    </row>
    <row r="25" spans="2:12" ht="9" customHeight="1" thickBot="1">
      <c r="B25" s="19"/>
      <c r="C25" s="22"/>
      <c r="D25" s="22"/>
      <c r="E25" s="22"/>
      <c r="F25" s="23"/>
      <c r="I25" s="19"/>
      <c r="J25" s="22"/>
      <c r="K25" s="22"/>
      <c r="L25" s="23"/>
    </row>
    <row r="26" spans="2:12" ht="9" customHeight="1"/>
    <row r="27" spans="2:12" ht="9" customHeight="1" thickBot="1"/>
    <row r="28" spans="2:12" ht="10.5" customHeight="1">
      <c r="B28" s="13"/>
      <c r="C28" s="14"/>
      <c r="D28" s="14"/>
      <c r="E28" s="14"/>
      <c r="F28" s="15"/>
      <c r="I28" s="13"/>
      <c r="J28" s="14"/>
      <c r="K28" s="14"/>
      <c r="L28" s="15"/>
    </row>
    <row r="29" spans="2:12">
      <c r="B29" s="16"/>
      <c r="D29" t="s">
        <v>102</v>
      </c>
      <c r="F29" s="79"/>
      <c r="G29" s="151" t="s">
        <v>101</v>
      </c>
      <c r="H29" s="152"/>
      <c r="I29" s="78"/>
      <c r="J29" s="77" t="s">
        <v>100</v>
      </c>
      <c r="L29" s="18"/>
    </row>
    <row r="30" spans="2:12" ht="10.5" customHeight="1">
      <c r="B30" s="16"/>
      <c r="F30" s="18"/>
      <c r="I30" s="16"/>
      <c r="L30" s="18"/>
    </row>
    <row r="31" spans="2:12">
      <c r="B31" s="16"/>
      <c r="C31" s="39" t="s">
        <v>0</v>
      </c>
      <c r="D31" s="39" t="s">
        <v>1</v>
      </c>
      <c r="E31" s="39" t="s">
        <v>2</v>
      </c>
      <c r="F31" s="18"/>
      <c r="I31" s="16"/>
      <c r="J31" s="24" t="s">
        <v>99</v>
      </c>
      <c r="L31" s="18"/>
    </row>
    <row r="32" spans="2:12">
      <c r="B32" s="16"/>
      <c r="C32" s="76">
        <v>43555</v>
      </c>
      <c r="D32" s="3" t="s">
        <v>6</v>
      </c>
      <c r="E32" s="75">
        <v>559.9</v>
      </c>
      <c r="F32" s="18"/>
      <c r="I32" s="16"/>
      <c r="L32" s="18"/>
    </row>
    <row r="33" spans="2:12">
      <c r="B33" s="16"/>
      <c r="C33" s="76">
        <v>43585</v>
      </c>
      <c r="D33" s="3" t="s">
        <v>6</v>
      </c>
      <c r="E33" s="75">
        <v>780.6</v>
      </c>
      <c r="F33" s="18"/>
      <c r="I33" s="16"/>
      <c r="J33" t="s">
        <v>98</v>
      </c>
      <c r="L33" s="18"/>
    </row>
    <row r="34" spans="2:12">
      <c r="B34" s="16"/>
      <c r="C34" s="76">
        <v>43616</v>
      </c>
      <c r="D34" s="3" t="s">
        <v>6</v>
      </c>
      <c r="E34" s="75">
        <v>612.4</v>
      </c>
      <c r="F34" s="18"/>
      <c r="I34" s="16"/>
      <c r="L34" s="18"/>
    </row>
    <row r="35" spans="2:12">
      <c r="B35" s="16"/>
      <c r="C35" s="76">
        <v>43646</v>
      </c>
      <c r="D35" s="3" t="s">
        <v>6</v>
      </c>
      <c r="E35" s="75">
        <v>713.6</v>
      </c>
      <c r="F35" s="18"/>
      <c r="I35" s="16"/>
      <c r="L35" s="18"/>
    </row>
    <row r="36" spans="2:12">
      <c r="B36" s="16"/>
      <c r="C36" s="76">
        <v>43677</v>
      </c>
      <c r="D36" s="3" t="s">
        <v>6</v>
      </c>
      <c r="E36" s="75">
        <v>931.8</v>
      </c>
      <c r="F36" s="18"/>
      <c r="I36" s="16"/>
      <c r="L36" s="18"/>
    </row>
    <row r="37" spans="2:12">
      <c r="B37" s="16"/>
      <c r="C37" s="76">
        <v>43708</v>
      </c>
      <c r="D37" s="3" t="s">
        <v>6</v>
      </c>
      <c r="E37" s="75">
        <v>717</v>
      </c>
      <c r="F37" s="18"/>
      <c r="I37" s="16"/>
      <c r="L37" s="18"/>
    </row>
    <row r="38" spans="2:12">
      <c r="B38" s="16"/>
      <c r="C38" s="76">
        <v>43738</v>
      </c>
      <c r="D38" s="3" t="s">
        <v>6</v>
      </c>
      <c r="E38" s="75">
        <v>717.6</v>
      </c>
      <c r="F38" s="18"/>
      <c r="I38" s="16"/>
      <c r="L38" s="18"/>
    </row>
    <row r="39" spans="2:12">
      <c r="B39" s="16"/>
      <c r="C39" s="76">
        <v>43769</v>
      </c>
      <c r="D39" s="3" t="s">
        <v>6</v>
      </c>
      <c r="E39" s="75">
        <v>1203.2</v>
      </c>
      <c r="F39" s="18"/>
      <c r="I39" s="16"/>
      <c r="L39" s="18"/>
    </row>
    <row r="40" spans="2:12">
      <c r="B40" s="16"/>
      <c r="C40" s="76">
        <v>43799</v>
      </c>
      <c r="D40" s="3" t="s">
        <v>6</v>
      </c>
      <c r="E40" s="75">
        <v>1444.6</v>
      </c>
      <c r="F40" s="18"/>
      <c r="I40" s="16"/>
      <c r="L40" s="18"/>
    </row>
    <row r="41" spans="2:12">
      <c r="B41" s="16"/>
      <c r="C41" s="76">
        <v>43830</v>
      </c>
      <c r="D41" s="3" t="s">
        <v>6</v>
      </c>
      <c r="E41" s="75">
        <v>1334</v>
      </c>
      <c r="F41" s="18"/>
      <c r="I41" s="16"/>
      <c r="L41" s="18"/>
    </row>
    <row r="42" spans="2:12" ht="15.75" thickBot="1">
      <c r="B42" s="19"/>
      <c r="C42" s="22"/>
      <c r="D42" s="22"/>
      <c r="E42" s="22"/>
      <c r="F42" s="23"/>
      <c r="I42" s="19"/>
      <c r="J42" s="22"/>
      <c r="K42" s="22"/>
      <c r="L42" s="23"/>
    </row>
  </sheetData>
  <mergeCells count="2">
    <mergeCell ref="G12:H12"/>
    <mergeCell ref="G29:H29"/>
  </mergeCell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DA63E-6CB2-4105-909C-DD02B31879D9}">
  <sheetPr>
    <tabColor rgb="FFFFFF00"/>
  </sheetPr>
  <dimension ref="B3:B4"/>
  <sheetViews>
    <sheetView zoomScale="55" zoomScaleNormal="55" workbookViewId="0"/>
  </sheetViews>
  <sheetFormatPr defaultColWidth="8.85546875" defaultRowHeight="15"/>
  <sheetData>
    <row r="3" spans="2:2">
      <c r="B3" t="s">
        <v>158</v>
      </c>
    </row>
    <row r="4" spans="2:2">
      <c r="B4" s="142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AF4A9-6A49-414D-A57F-D6F81C60A3F7}">
  <sheetPr>
    <tabColor rgb="FFFFFF00"/>
  </sheetPr>
  <dimension ref="C2:P22"/>
  <sheetViews>
    <sheetView showGridLines="0" zoomScale="108" zoomScaleNormal="108" workbookViewId="0"/>
  </sheetViews>
  <sheetFormatPr defaultColWidth="8.85546875" defaultRowHeight="15"/>
  <cols>
    <col min="7" max="7" width="3.85546875" customWidth="1"/>
    <col min="9" max="10" width="13.42578125" bestFit="1" customWidth="1"/>
    <col min="11" max="11" width="9.42578125" customWidth="1"/>
    <col min="12" max="12" width="1.42578125" customWidth="1"/>
    <col min="13" max="13" width="26.42578125" customWidth="1"/>
  </cols>
  <sheetData>
    <row r="2" spans="3:16" ht="15.75" thickBot="1"/>
    <row r="3" spans="3:16">
      <c r="C3" s="69" t="s">
        <v>87</v>
      </c>
      <c r="D3" s="68"/>
      <c r="E3" s="68"/>
      <c r="F3" s="68"/>
      <c r="G3" s="68"/>
      <c r="H3" s="68"/>
      <c r="I3" s="68"/>
      <c r="J3" s="68"/>
      <c r="K3" s="68"/>
      <c r="L3" s="68"/>
      <c r="M3" s="67"/>
    </row>
    <row r="4" spans="3:16">
      <c r="C4" s="16"/>
      <c r="M4" s="18"/>
    </row>
    <row r="5" spans="3:16">
      <c r="C5" s="16"/>
      <c r="E5" s="66" t="s">
        <v>86</v>
      </c>
      <c r="G5" s="58" t="s">
        <v>12</v>
      </c>
      <c r="H5" s="24" t="s">
        <v>85</v>
      </c>
      <c r="M5" s="18"/>
    </row>
    <row r="6" spans="3:16">
      <c r="C6" s="16"/>
      <c r="M6" s="18"/>
    </row>
    <row r="7" spans="3:16">
      <c r="C7" s="65" t="s">
        <v>0</v>
      </c>
      <c r="D7" s="1" t="s">
        <v>1</v>
      </c>
      <c r="E7" s="1" t="s">
        <v>2</v>
      </c>
      <c r="F7" s="1" t="s">
        <v>3</v>
      </c>
      <c r="H7" s="1" t="s">
        <v>1</v>
      </c>
      <c r="I7" s="1" t="s">
        <v>4</v>
      </c>
      <c r="J7" s="1" t="s">
        <v>5</v>
      </c>
      <c r="K7" s="1" t="s">
        <v>84</v>
      </c>
      <c r="M7" s="18"/>
    </row>
    <row r="8" spans="3:16">
      <c r="C8" s="61">
        <v>44055</v>
      </c>
      <c r="D8" s="3" t="s">
        <v>6</v>
      </c>
      <c r="E8" s="4">
        <v>4024.7999999999997</v>
      </c>
      <c r="F8" s="4">
        <v>2092.3199999999997</v>
      </c>
      <c r="H8" s="5" t="str" cm="1">
        <f t="array" ref="H8:H12">_xlfn._xlws.SORT(_xlfn.UNIQUE(D8:D22))</f>
        <v>Aspen</v>
      </c>
      <c r="I8" s="6" cm="1">
        <f t="array" ref="I8:I12">SUMIFS(E8:E22,$D$8:$D$22,_xlfn.ANCHORARRAY($H$8))</f>
        <v>5651.7099999999991</v>
      </c>
      <c r="J8" s="6" cm="1">
        <f t="array" ref="J8:J12">SUMIFS(F8:F22,$D$8:$D$22,_xlfn.ANCHORARRAY($H$8))</f>
        <v>3023.87</v>
      </c>
      <c r="K8" s="6" cm="1">
        <f t="array" ref="K8:K12">_xlfn.ANCHORARRAY(I8)-_xlfn.ANCHORARRAY(J8)</f>
        <v>2627.8399999999992</v>
      </c>
      <c r="M8" s="64" t="s">
        <v>83</v>
      </c>
      <c r="P8" t="str" cm="1">
        <f t="array" ref="P8:P12">IF(_xlfn.ANCHORARRAY(K8)=MAX(_xlfn.ANCHORARRAY(K8)),_xlfn.UNICHAR(9668)&amp;" Most Profit ="&amp;_xlfn.ANCHORARRAY(H8)&amp;" "&amp;H7&amp;" at "&amp;DOLLAR(_xlfn.ANCHORARRAY(K8)),"")</f>
        <v/>
      </c>
    </row>
    <row r="9" spans="3:16">
      <c r="C9" s="61">
        <v>44055</v>
      </c>
      <c r="D9" s="3" t="s">
        <v>7</v>
      </c>
      <c r="E9" s="4">
        <v>1143.8999999999999</v>
      </c>
      <c r="F9" s="4">
        <v>686.33999999999992</v>
      </c>
      <c r="H9" s="5" t="str">
        <v>Carlota</v>
      </c>
      <c r="I9" s="6">
        <v>7678.79</v>
      </c>
      <c r="J9" s="6">
        <v>3980.87</v>
      </c>
      <c r="K9" s="6">
        <v>3697.92</v>
      </c>
      <c r="M9" s="18"/>
      <c r="P9" t="str">
        <v/>
      </c>
    </row>
    <row r="10" spans="3:16">
      <c r="C10" s="61">
        <v>44055</v>
      </c>
      <c r="D10" s="3" t="s">
        <v>8</v>
      </c>
      <c r="E10" s="4">
        <v>1161.5</v>
      </c>
      <c r="F10" s="4">
        <v>569.64</v>
      </c>
      <c r="H10" s="63" t="str">
        <v>Quad</v>
      </c>
      <c r="I10" s="62">
        <v>10328.709999999999</v>
      </c>
      <c r="J10" s="62">
        <v>5150.4799999999996</v>
      </c>
      <c r="K10" s="62">
        <v>5178.2299999999996</v>
      </c>
      <c r="M10" s="18" t="s">
        <v>82</v>
      </c>
      <c r="P10" t="str">
        <v>◄ Most Profit =Quad Product at $5,178.23</v>
      </c>
    </row>
    <row r="11" spans="3:16">
      <c r="C11" s="61">
        <v>44055</v>
      </c>
      <c r="D11" s="3" t="s">
        <v>9</v>
      </c>
      <c r="E11" s="4">
        <v>1640</v>
      </c>
      <c r="F11" s="4">
        <v>770.80000000000007</v>
      </c>
      <c r="H11" s="5" t="str">
        <v>Sunshine</v>
      </c>
      <c r="I11" s="6">
        <v>5543.37</v>
      </c>
      <c r="J11" s="6">
        <v>3019.35</v>
      </c>
      <c r="K11" s="6">
        <v>2524.02</v>
      </c>
      <c r="M11" s="18" t="s">
        <v>81</v>
      </c>
      <c r="P11" t="str">
        <v/>
      </c>
    </row>
    <row r="12" spans="3:16">
      <c r="C12" s="61">
        <v>44055</v>
      </c>
      <c r="D12" s="3" t="s">
        <v>10</v>
      </c>
      <c r="E12" s="4">
        <v>2616.25</v>
      </c>
      <c r="F12" s="4">
        <v>1099</v>
      </c>
      <c r="H12" s="5" t="str">
        <v>Yanaki</v>
      </c>
      <c r="I12" s="6">
        <v>8070.18</v>
      </c>
      <c r="J12" s="6">
        <v>4293.04</v>
      </c>
      <c r="K12" s="6">
        <v>3777.1400000000003</v>
      </c>
      <c r="M12" s="18" t="s">
        <v>80</v>
      </c>
      <c r="P12" t="str">
        <v/>
      </c>
    </row>
    <row r="13" spans="3:16">
      <c r="C13" s="61">
        <v>44056</v>
      </c>
      <c r="D13" s="3" t="s">
        <v>6</v>
      </c>
      <c r="E13" s="4">
        <v>3144.75</v>
      </c>
      <c r="F13" s="4">
        <v>1415.4</v>
      </c>
      <c r="M13" s="18"/>
    </row>
    <row r="14" spans="3:16">
      <c r="C14" s="61">
        <v>44056</v>
      </c>
      <c r="D14" s="3" t="s">
        <v>7</v>
      </c>
      <c r="E14" s="4">
        <v>1046.25</v>
      </c>
      <c r="F14" s="4">
        <v>606.75</v>
      </c>
      <c r="M14" s="18"/>
    </row>
    <row r="15" spans="3:16">
      <c r="C15" s="61">
        <v>44056</v>
      </c>
      <c r="D15" s="3" t="s">
        <v>8</v>
      </c>
      <c r="E15" s="4">
        <v>1671.6</v>
      </c>
      <c r="F15" s="4">
        <v>986.16</v>
      </c>
      <c r="M15" s="18"/>
    </row>
    <row r="16" spans="3:16">
      <c r="C16" s="61">
        <v>44056</v>
      </c>
      <c r="D16" s="3" t="s">
        <v>9</v>
      </c>
      <c r="E16" s="4">
        <v>1632</v>
      </c>
      <c r="F16" s="4">
        <v>979.2</v>
      </c>
      <c r="M16" s="18"/>
    </row>
    <row r="17" spans="3:13">
      <c r="C17" s="61">
        <v>44056</v>
      </c>
      <c r="D17" s="3" t="s">
        <v>10</v>
      </c>
      <c r="E17" s="4">
        <v>1171.0999999999999</v>
      </c>
      <c r="F17" s="4">
        <v>702.66</v>
      </c>
      <c r="M17" s="18"/>
    </row>
    <row r="18" spans="3:13">
      <c r="C18" s="61">
        <v>44060</v>
      </c>
      <c r="D18" s="3" t="s">
        <v>6</v>
      </c>
      <c r="E18" s="4">
        <v>3159.16</v>
      </c>
      <c r="F18" s="4">
        <v>1642.76</v>
      </c>
      <c r="M18" s="18"/>
    </row>
    <row r="19" spans="3:13">
      <c r="C19" s="61">
        <v>44060</v>
      </c>
      <c r="D19" s="3" t="s">
        <v>7</v>
      </c>
      <c r="E19" s="4">
        <v>3461.56</v>
      </c>
      <c r="F19" s="4">
        <v>1730.78</v>
      </c>
      <c r="M19" s="18"/>
    </row>
    <row r="20" spans="3:13">
      <c r="C20" s="61">
        <v>44060</v>
      </c>
      <c r="D20" s="3" t="s">
        <v>8</v>
      </c>
      <c r="E20" s="4">
        <v>2710.27</v>
      </c>
      <c r="F20" s="4">
        <v>1463.55</v>
      </c>
      <c r="M20" s="18"/>
    </row>
    <row r="21" spans="3:13">
      <c r="C21" s="61">
        <v>44060</v>
      </c>
      <c r="D21" s="3" t="s">
        <v>9</v>
      </c>
      <c r="E21" s="4">
        <v>4798.18</v>
      </c>
      <c r="F21" s="4">
        <v>2543.04</v>
      </c>
      <c r="M21" s="18"/>
    </row>
    <row r="22" spans="3:13" ht="15.75" thickBot="1">
      <c r="C22" s="60">
        <v>44060</v>
      </c>
      <c r="D22" s="20" t="s">
        <v>10</v>
      </c>
      <c r="E22" s="21">
        <v>3891.44</v>
      </c>
      <c r="F22" s="21">
        <v>2179.21</v>
      </c>
      <c r="G22" s="22"/>
      <c r="H22" s="22"/>
      <c r="I22" s="22"/>
      <c r="J22" s="22"/>
      <c r="K22" s="22"/>
      <c r="L22" s="22"/>
      <c r="M22" s="23"/>
    </row>
  </sheetData>
  <conditionalFormatting sqref="H8:K12">
    <cfRule type="expression" dxfId="113" priority="1">
      <formula>$K8=MAX($K$8:$K$12)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3698C-4F8A-4A05-A2E1-470F18486F3F}">
  <sheetPr>
    <tabColor rgb="FFFFFF00"/>
  </sheetPr>
  <dimension ref="B2:M70"/>
  <sheetViews>
    <sheetView showGridLines="0" zoomScale="157" zoomScaleNormal="157" workbookViewId="0"/>
  </sheetViews>
  <sheetFormatPr defaultColWidth="8.85546875" defaultRowHeight="15"/>
  <cols>
    <col min="2" max="2" width="2" customWidth="1"/>
    <col min="3" max="3" width="23.85546875" customWidth="1"/>
    <col min="4" max="4" width="4.28515625" customWidth="1"/>
    <col min="5" max="5" width="26.42578125" customWidth="1"/>
    <col min="6" max="7" width="11.42578125" customWidth="1"/>
    <col min="8" max="8" width="8.140625" bestFit="1" customWidth="1"/>
    <col min="9" max="9" width="1.42578125" customWidth="1"/>
    <col min="10" max="10" width="17.7109375" customWidth="1"/>
  </cols>
  <sheetData>
    <row r="2" spans="2:13" ht="15.75" thickBot="1"/>
    <row r="3" spans="2:13">
      <c r="B3" s="69" t="s">
        <v>97</v>
      </c>
      <c r="C3" s="68"/>
      <c r="D3" s="68"/>
      <c r="E3" s="68"/>
      <c r="F3" s="68"/>
      <c r="G3" s="68"/>
      <c r="H3" s="68"/>
      <c r="I3" s="68"/>
      <c r="J3" s="67"/>
    </row>
    <row r="4" spans="2:13">
      <c r="B4" s="16"/>
      <c r="J4" s="18"/>
    </row>
    <row r="5" spans="2:13">
      <c r="B5" s="16"/>
      <c r="C5" s="74" t="s">
        <v>86</v>
      </c>
      <c r="D5" s="58" t="s">
        <v>12</v>
      </c>
      <c r="E5" s="73" t="s">
        <v>96</v>
      </c>
      <c r="F5" s="72" t="s">
        <v>95</v>
      </c>
      <c r="J5" s="18"/>
    </row>
    <row r="6" spans="2:13">
      <c r="B6" s="16"/>
      <c r="F6" t="s">
        <v>94</v>
      </c>
      <c r="J6" s="18"/>
    </row>
    <row r="7" spans="2:13">
      <c r="B7" s="16"/>
      <c r="C7" s="1" t="s">
        <v>93</v>
      </c>
      <c r="J7" s="18"/>
    </row>
    <row r="8" spans="2:13">
      <c r="B8" s="16"/>
      <c r="C8" s="3" t="s">
        <v>88</v>
      </c>
      <c r="E8" s="25" t="s">
        <v>93</v>
      </c>
      <c r="F8" t="s">
        <v>16</v>
      </c>
      <c r="G8" t="s">
        <v>92</v>
      </c>
      <c r="J8" s="18"/>
      <c r="M8" s="3" t="e" cm="1" vm="1">
        <f t="array" aca="1" ref="M8" ca="1">INDEX(Y8:Y16,_xlfn.RANDARRAY(ROWS(M8:M69),,1,ROWS(Y8:Y16)))</f>
        <v>#VALUE!</v>
      </c>
    </row>
    <row r="9" spans="2:13">
      <c r="B9" s="16"/>
      <c r="C9" s="3" t="s">
        <v>89</v>
      </c>
      <c r="E9" t="s">
        <v>89</v>
      </c>
      <c r="F9">
        <v>35</v>
      </c>
      <c r="G9" s="29">
        <v>0.55555555555555558</v>
      </c>
      <c r="J9" s="18"/>
      <c r="M9" t="s">
        <v>88</v>
      </c>
    </row>
    <row r="10" spans="2:13">
      <c r="B10" s="16"/>
      <c r="C10" s="3" t="s">
        <v>89</v>
      </c>
      <c r="E10" t="s">
        <v>90</v>
      </c>
      <c r="F10">
        <v>18</v>
      </c>
      <c r="G10" s="29">
        <v>0.2857142857142857</v>
      </c>
      <c r="J10" s="18"/>
      <c r="M10" t="s">
        <v>89</v>
      </c>
    </row>
    <row r="11" spans="2:13">
      <c r="B11" s="16"/>
      <c r="C11" s="3" t="s">
        <v>88</v>
      </c>
      <c r="E11" t="s">
        <v>88</v>
      </c>
      <c r="F11">
        <v>10</v>
      </c>
      <c r="G11" s="29">
        <v>0.15873015873015872</v>
      </c>
      <c r="J11" s="18"/>
      <c r="M11" t="s">
        <v>90</v>
      </c>
    </row>
    <row r="12" spans="2:13">
      <c r="B12" s="16"/>
      <c r="C12" s="3" t="s">
        <v>90</v>
      </c>
      <c r="E12" t="s">
        <v>14</v>
      </c>
      <c r="F12">
        <v>63</v>
      </c>
      <c r="G12" s="29">
        <v>1</v>
      </c>
      <c r="J12" s="18"/>
      <c r="M12" t="s">
        <v>88</v>
      </c>
    </row>
    <row r="13" spans="2:13">
      <c r="B13" s="16"/>
      <c r="C13" s="3" t="s">
        <v>89</v>
      </c>
      <c r="J13" s="18"/>
      <c r="M13" t="s">
        <v>89</v>
      </c>
    </row>
    <row r="14" spans="2:13">
      <c r="B14" s="16"/>
      <c r="C14" s="3" t="s">
        <v>90</v>
      </c>
      <c r="J14" s="18"/>
      <c r="M14" t="s">
        <v>90</v>
      </c>
    </row>
    <row r="15" spans="2:13">
      <c r="B15" s="16"/>
      <c r="C15" s="3" t="s">
        <v>89</v>
      </c>
      <c r="J15" s="18"/>
      <c r="M15" t="s">
        <v>89</v>
      </c>
    </row>
    <row r="16" spans="2:13">
      <c r="B16" s="16"/>
      <c r="C16" s="3" t="s">
        <v>89</v>
      </c>
      <c r="D16" s="71" t="s">
        <v>91</v>
      </c>
      <c r="J16" s="18"/>
      <c r="M16" t="s">
        <v>90</v>
      </c>
    </row>
    <row r="17" spans="2:13" hidden="1">
      <c r="B17" s="16"/>
      <c r="C17" s="3" t="s">
        <v>89</v>
      </c>
      <c r="J17" s="18"/>
      <c r="M17" t="s">
        <v>89</v>
      </c>
    </row>
    <row r="18" spans="2:13" hidden="1">
      <c r="B18" s="16"/>
      <c r="C18" s="3" t="s">
        <v>90</v>
      </c>
      <c r="J18" s="18"/>
    </row>
    <row r="19" spans="2:13" hidden="1">
      <c r="B19" s="16"/>
      <c r="C19" s="3" t="s">
        <v>89</v>
      </c>
      <c r="J19" s="18"/>
    </row>
    <row r="20" spans="2:13" hidden="1">
      <c r="B20" s="16"/>
      <c r="C20" s="3" t="s">
        <v>88</v>
      </c>
      <c r="J20" s="18"/>
    </row>
    <row r="21" spans="2:13" hidden="1">
      <c r="B21" s="16"/>
      <c r="C21" s="3" t="s">
        <v>89</v>
      </c>
      <c r="J21" s="18"/>
    </row>
    <row r="22" spans="2:13" hidden="1">
      <c r="B22" s="16"/>
      <c r="C22" s="3" t="s">
        <v>90</v>
      </c>
      <c r="J22" s="18"/>
    </row>
    <row r="23" spans="2:13" hidden="1">
      <c r="B23" s="16"/>
      <c r="C23" s="3" t="s">
        <v>88</v>
      </c>
      <c r="J23" s="18"/>
    </row>
    <row r="24" spans="2:13" hidden="1">
      <c r="B24" s="16"/>
      <c r="C24" s="3" t="s">
        <v>89</v>
      </c>
      <c r="J24" s="18"/>
    </row>
    <row r="25" spans="2:13" hidden="1">
      <c r="B25" s="16"/>
      <c r="C25" s="3" t="s">
        <v>88</v>
      </c>
      <c r="J25" s="18"/>
    </row>
    <row r="26" spans="2:13" hidden="1">
      <c r="B26" s="16"/>
      <c r="C26" s="3" t="s">
        <v>89</v>
      </c>
      <c r="J26" s="18"/>
    </row>
    <row r="27" spans="2:13" hidden="1">
      <c r="B27" s="16"/>
      <c r="C27" s="3" t="s">
        <v>90</v>
      </c>
      <c r="J27" s="18"/>
    </row>
    <row r="28" spans="2:13" hidden="1">
      <c r="B28" s="16"/>
      <c r="C28" s="3" t="s">
        <v>89</v>
      </c>
      <c r="J28" s="18"/>
    </row>
    <row r="29" spans="2:13" hidden="1">
      <c r="B29" s="16"/>
      <c r="C29" s="3" t="s">
        <v>90</v>
      </c>
      <c r="J29" s="18"/>
    </row>
    <row r="30" spans="2:13" hidden="1">
      <c r="B30" s="16"/>
      <c r="C30" s="3" t="s">
        <v>89</v>
      </c>
      <c r="J30" s="18"/>
    </row>
    <row r="31" spans="2:13" hidden="1">
      <c r="B31" s="16"/>
      <c r="C31" s="3" t="s">
        <v>89</v>
      </c>
      <c r="J31" s="18"/>
    </row>
    <row r="32" spans="2:13" hidden="1">
      <c r="B32" s="16"/>
      <c r="C32" s="3" t="s">
        <v>89</v>
      </c>
      <c r="J32" s="18"/>
    </row>
    <row r="33" spans="2:10" hidden="1">
      <c r="B33" s="16"/>
      <c r="C33" s="3" t="s">
        <v>88</v>
      </c>
      <c r="J33" s="18"/>
    </row>
    <row r="34" spans="2:10" hidden="1">
      <c r="B34" s="16"/>
      <c r="C34" s="3" t="s">
        <v>89</v>
      </c>
      <c r="J34" s="18"/>
    </row>
    <row r="35" spans="2:10" hidden="1">
      <c r="B35" s="16"/>
      <c r="C35" s="3" t="s">
        <v>89</v>
      </c>
      <c r="J35" s="18"/>
    </row>
    <row r="36" spans="2:10" hidden="1">
      <c r="B36" s="16"/>
      <c r="C36" s="3" t="s">
        <v>89</v>
      </c>
      <c r="J36" s="18"/>
    </row>
    <row r="37" spans="2:10" hidden="1">
      <c r="B37" s="16"/>
      <c r="C37" s="3" t="s">
        <v>88</v>
      </c>
      <c r="J37" s="18"/>
    </row>
    <row r="38" spans="2:10" hidden="1">
      <c r="B38" s="16"/>
      <c r="C38" s="3" t="s">
        <v>89</v>
      </c>
      <c r="J38" s="18"/>
    </row>
    <row r="39" spans="2:10" hidden="1">
      <c r="B39" s="16"/>
      <c r="C39" s="3" t="s">
        <v>89</v>
      </c>
      <c r="J39" s="18"/>
    </row>
    <row r="40" spans="2:10" hidden="1">
      <c r="B40" s="16"/>
      <c r="C40" s="3" t="s">
        <v>90</v>
      </c>
      <c r="J40" s="18"/>
    </row>
    <row r="41" spans="2:10" hidden="1">
      <c r="B41" s="16"/>
      <c r="C41" s="3" t="s">
        <v>88</v>
      </c>
      <c r="J41" s="18"/>
    </row>
    <row r="42" spans="2:10" hidden="1">
      <c r="B42" s="16"/>
      <c r="C42" s="3" t="s">
        <v>90</v>
      </c>
      <c r="J42" s="18"/>
    </row>
    <row r="43" spans="2:10" hidden="1">
      <c r="B43" s="16"/>
      <c r="C43" s="3" t="s">
        <v>89</v>
      </c>
      <c r="J43" s="18"/>
    </row>
    <row r="44" spans="2:10" hidden="1">
      <c r="B44" s="16"/>
      <c r="C44" s="3" t="s">
        <v>89</v>
      </c>
      <c r="J44" s="18"/>
    </row>
    <row r="45" spans="2:10" hidden="1">
      <c r="B45" s="16"/>
      <c r="C45" s="3" t="s">
        <v>89</v>
      </c>
      <c r="J45" s="18"/>
    </row>
    <row r="46" spans="2:10" hidden="1">
      <c r="B46" s="16"/>
      <c r="C46" s="3" t="s">
        <v>89</v>
      </c>
      <c r="J46" s="18"/>
    </row>
    <row r="47" spans="2:10" hidden="1">
      <c r="B47" s="16"/>
      <c r="C47" s="3" t="s">
        <v>89</v>
      </c>
      <c r="J47" s="18"/>
    </row>
    <row r="48" spans="2:10" hidden="1">
      <c r="B48" s="16"/>
      <c r="C48" s="3" t="s">
        <v>90</v>
      </c>
      <c r="J48" s="18"/>
    </row>
    <row r="49" spans="2:10" hidden="1">
      <c r="B49" s="16"/>
      <c r="C49" s="3" t="s">
        <v>90</v>
      </c>
      <c r="J49" s="18"/>
    </row>
    <row r="50" spans="2:10" hidden="1">
      <c r="B50" s="16"/>
      <c r="C50" s="3" t="s">
        <v>90</v>
      </c>
      <c r="J50" s="18"/>
    </row>
    <row r="51" spans="2:10" hidden="1">
      <c r="B51" s="16"/>
      <c r="C51" s="3" t="s">
        <v>90</v>
      </c>
      <c r="J51" s="18"/>
    </row>
    <row r="52" spans="2:10" hidden="1">
      <c r="B52" s="16"/>
      <c r="C52" s="3" t="s">
        <v>89</v>
      </c>
      <c r="J52" s="18"/>
    </row>
    <row r="53" spans="2:10" hidden="1">
      <c r="B53" s="16"/>
      <c r="C53" s="3" t="s">
        <v>89</v>
      </c>
      <c r="J53" s="18"/>
    </row>
    <row r="54" spans="2:10" hidden="1">
      <c r="B54" s="16"/>
      <c r="C54" s="3" t="s">
        <v>89</v>
      </c>
      <c r="J54" s="18"/>
    </row>
    <row r="55" spans="2:10" hidden="1">
      <c r="B55" s="16"/>
      <c r="C55" s="3" t="s">
        <v>89</v>
      </c>
      <c r="J55" s="18"/>
    </row>
    <row r="56" spans="2:10" hidden="1">
      <c r="B56" s="16"/>
      <c r="C56" s="3" t="s">
        <v>89</v>
      </c>
      <c r="J56" s="18"/>
    </row>
    <row r="57" spans="2:10" hidden="1">
      <c r="B57" s="16"/>
      <c r="C57" s="3" t="s">
        <v>90</v>
      </c>
      <c r="J57" s="18"/>
    </row>
    <row r="58" spans="2:10" hidden="1">
      <c r="B58" s="16"/>
      <c r="C58" s="3" t="s">
        <v>90</v>
      </c>
      <c r="J58" s="18"/>
    </row>
    <row r="59" spans="2:10" hidden="1">
      <c r="B59" s="16"/>
      <c r="C59" s="3" t="s">
        <v>89</v>
      </c>
      <c r="J59" s="18"/>
    </row>
    <row r="60" spans="2:10" hidden="1">
      <c r="B60" s="16"/>
      <c r="C60" s="3" t="s">
        <v>89</v>
      </c>
      <c r="J60" s="18"/>
    </row>
    <row r="61" spans="2:10" hidden="1">
      <c r="B61" s="16"/>
      <c r="C61" s="3" t="s">
        <v>89</v>
      </c>
      <c r="J61" s="18"/>
    </row>
    <row r="62" spans="2:10" hidden="1">
      <c r="B62" s="16"/>
      <c r="C62" s="3" t="s">
        <v>90</v>
      </c>
      <c r="J62" s="18"/>
    </row>
    <row r="63" spans="2:10" hidden="1">
      <c r="B63" s="16"/>
      <c r="C63" s="3" t="s">
        <v>89</v>
      </c>
      <c r="J63" s="18"/>
    </row>
    <row r="64" spans="2:10" hidden="1">
      <c r="B64" s="16"/>
      <c r="C64" s="3" t="s">
        <v>90</v>
      </c>
      <c r="J64" s="18"/>
    </row>
    <row r="65" spans="2:10" hidden="1">
      <c r="B65" s="16"/>
      <c r="C65" s="3" t="s">
        <v>90</v>
      </c>
      <c r="J65" s="18"/>
    </row>
    <row r="66" spans="2:10" hidden="1">
      <c r="B66" s="16"/>
      <c r="C66" s="3" t="s">
        <v>89</v>
      </c>
      <c r="J66" s="18"/>
    </row>
    <row r="67" spans="2:10" hidden="1">
      <c r="B67" s="16"/>
      <c r="C67" s="3" t="s">
        <v>88</v>
      </c>
      <c r="J67" s="18"/>
    </row>
    <row r="68" spans="2:10" hidden="1">
      <c r="B68" s="16"/>
      <c r="C68" s="3" t="s">
        <v>90</v>
      </c>
      <c r="J68" s="18"/>
    </row>
    <row r="69" spans="2:10" hidden="1">
      <c r="B69" s="16"/>
      <c r="C69" s="3" t="s">
        <v>89</v>
      </c>
      <c r="J69" s="18"/>
    </row>
    <row r="70" spans="2:10" ht="15.75" thickBot="1">
      <c r="B70" s="19"/>
      <c r="C70" s="20" t="s">
        <v>88</v>
      </c>
      <c r="D70" s="70"/>
      <c r="E70" s="22"/>
      <c r="F70" s="22"/>
      <c r="G70" s="22"/>
      <c r="H70" s="22"/>
      <c r="I70" s="22"/>
      <c r="J70" s="23"/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945FA-93CA-4329-9D1F-9413E8BA387C}">
  <sheetPr>
    <tabColor rgb="FFFFFF00"/>
  </sheetPr>
  <dimension ref="A1"/>
  <sheetViews>
    <sheetView workbookViewId="0"/>
  </sheetViews>
  <sheetFormatPr defaultColWidth="8.85546875"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1F4CC-46CE-4BBF-86E4-CF80D0F0D122}">
  <sheetPr>
    <tabColor rgb="FFFFFF00"/>
  </sheetPr>
  <dimension ref="A1"/>
  <sheetViews>
    <sheetView zoomScale="70" zoomScaleNormal="70" workbookViewId="0"/>
  </sheetViews>
  <sheetFormatPr defaultColWidth="8.85546875"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E5AC8-2267-42C0-AAE9-33A01101ECFC}">
  <sheetPr>
    <tabColor rgb="FFFFFF00"/>
  </sheetPr>
  <dimension ref="B6:N25"/>
  <sheetViews>
    <sheetView showGridLines="0" workbookViewId="0"/>
  </sheetViews>
  <sheetFormatPr defaultColWidth="8.85546875" defaultRowHeight="15"/>
  <cols>
    <col min="2" max="2" width="37" customWidth="1"/>
    <col min="3" max="3" width="4.7109375" customWidth="1"/>
    <col min="4" max="4" width="11.42578125" bestFit="1" customWidth="1"/>
    <col min="5" max="5" width="15.28515625" customWidth="1"/>
    <col min="6" max="6" width="8.28515625" customWidth="1"/>
    <col min="7" max="7" width="6.85546875" customWidth="1"/>
    <col min="8" max="8" width="7.42578125" customWidth="1"/>
    <col min="9" max="9" width="4.7109375" customWidth="1"/>
    <col min="10" max="10" width="27.42578125" customWidth="1"/>
    <col min="11" max="11" width="4.7109375" customWidth="1"/>
    <col min="12" max="12" width="11.140625" customWidth="1"/>
    <col min="13" max="14" width="9.42578125" customWidth="1"/>
  </cols>
  <sheetData>
    <row r="6" spans="2:14">
      <c r="B6" s="43" t="s">
        <v>177</v>
      </c>
      <c r="D6" s="42" t="s">
        <v>51</v>
      </c>
      <c r="E6" s="41"/>
      <c r="F6" s="41"/>
      <c r="G6" s="41"/>
      <c r="H6" s="40"/>
      <c r="J6" s="43" t="s">
        <v>177</v>
      </c>
      <c r="L6" s="42" t="s">
        <v>51</v>
      </c>
      <c r="M6" s="41"/>
      <c r="N6" s="40"/>
    </row>
    <row r="7" spans="2:14" ht="8.25" customHeight="1"/>
    <row r="8" spans="2:14">
      <c r="B8" s="39" t="s">
        <v>50</v>
      </c>
      <c r="D8" s="39" t="s">
        <v>49</v>
      </c>
      <c r="E8" s="39" t="s">
        <v>48</v>
      </c>
      <c r="F8" s="39" t="s">
        <v>47</v>
      </c>
      <c r="G8" s="39" t="s">
        <v>46</v>
      </c>
      <c r="H8" s="39" t="s">
        <v>45</v>
      </c>
      <c r="J8" s="39" t="str">
        <f>L8&amp;"-"&amp;M8&amp;"-"&amp;N8</f>
        <v>Date-Product-Sales</v>
      </c>
      <c r="L8" s="38" t="s">
        <v>0</v>
      </c>
      <c r="M8" s="38" t="s">
        <v>1</v>
      </c>
      <c r="N8" s="37" t="s">
        <v>44</v>
      </c>
    </row>
    <row r="9" spans="2:14">
      <c r="B9" s="30" t="str">
        <f>D9&amp;", "&amp;E9&amp;", "&amp;F9&amp;", "&amp;G9&amp;" "&amp;H9</f>
        <v>20324, 313 173rd Blvd, Kent, WA 98121</v>
      </c>
      <c r="D9" s="3">
        <v>20324</v>
      </c>
      <c r="E9" s="3" t="s">
        <v>43</v>
      </c>
      <c r="F9" s="3" t="s">
        <v>23</v>
      </c>
      <c r="G9" s="3" t="s">
        <v>19</v>
      </c>
      <c r="H9" s="3" t="s">
        <v>42</v>
      </c>
      <c r="J9" s="3" t="str">
        <f>TEXT(L9,"m/d/yyy")&amp;"-"&amp;M9&amp;"-"&amp;N9</f>
        <v>2/15/2021-Quad-287.7</v>
      </c>
      <c r="L9" s="7">
        <v>44242</v>
      </c>
      <c r="M9" s="8" t="s">
        <v>6</v>
      </c>
      <c r="N9" s="9">
        <v>287.70000000000005</v>
      </c>
    </row>
    <row r="10" spans="2:14">
      <c r="B10" s="30" t="str">
        <f>D10&amp;", "&amp;E10&amp;", "&amp;F10&amp;", "&amp;G10&amp;" "&amp;H10</f>
        <v>20325, 316 66th Blvd, Kent, WA 98124</v>
      </c>
      <c r="D10" s="3">
        <v>20325</v>
      </c>
      <c r="E10" s="3" t="s">
        <v>41</v>
      </c>
      <c r="F10" s="3" t="s">
        <v>23</v>
      </c>
      <c r="G10" s="3" t="s">
        <v>19</v>
      </c>
      <c r="H10" s="3" t="s">
        <v>40</v>
      </c>
      <c r="J10" s="3" t="str">
        <f>TEXT(L10,"m/d/yyy")&amp;"-"&amp;M10&amp;"-"&amp;N10</f>
        <v>2/15/2021-Aspen-89.85</v>
      </c>
      <c r="L10" s="7">
        <v>44242</v>
      </c>
      <c r="M10" s="8" t="s">
        <v>7</v>
      </c>
      <c r="N10" s="9">
        <v>89.85</v>
      </c>
    </row>
    <row r="11" spans="2:14">
      <c r="B11" s="30" t="str">
        <f>D11&amp;", "&amp;E11&amp;", "&amp;F11&amp;", "&amp;G11&amp;" "&amp;H11</f>
        <v>20326, 4358 23rd St, Kent, WA 98122</v>
      </c>
      <c r="D11" s="3">
        <v>20326</v>
      </c>
      <c r="E11" s="3" t="s">
        <v>39</v>
      </c>
      <c r="F11" s="3" t="s">
        <v>23</v>
      </c>
      <c r="G11" s="3" t="s">
        <v>19</v>
      </c>
      <c r="H11" s="3" t="s">
        <v>25</v>
      </c>
      <c r="J11" s="3" t="str">
        <f>TEXT(L11,"m/d/yyy")&amp;"-"&amp;M11&amp;"-"&amp;N11</f>
        <v>2/15/2021-Aspen-239.6</v>
      </c>
      <c r="L11" s="7">
        <v>44242</v>
      </c>
      <c r="M11" s="8" t="s">
        <v>7</v>
      </c>
      <c r="N11" s="9">
        <v>239.6</v>
      </c>
    </row>
    <row r="12" spans="2:14">
      <c r="B12" s="30" t="str">
        <f>D12&amp;", "&amp;E12&amp;", "&amp;F12&amp;", "&amp;G12&amp;" "&amp;H12</f>
        <v>20327, 2977 66th Lane, Seattle, WA 98117</v>
      </c>
      <c r="D12" s="3">
        <v>20327</v>
      </c>
      <c r="E12" s="3" t="s">
        <v>38</v>
      </c>
      <c r="F12" s="3" t="s">
        <v>20</v>
      </c>
      <c r="G12" s="3" t="s">
        <v>19</v>
      </c>
      <c r="H12" s="3" t="s">
        <v>37</v>
      </c>
      <c r="J12" s="3" t="str">
        <f>TEXT(L12,"m/d/yyy")&amp;"-"&amp;M12&amp;"-"&amp;N12</f>
        <v>2/15/2021-Quad-239.75</v>
      </c>
      <c r="L12" s="7">
        <v>44242</v>
      </c>
      <c r="M12" s="8" t="s">
        <v>6</v>
      </c>
      <c r="N12" s="9">
        <v>239.75</v>
      </c>
    </row>
    <row r="13" spans="2:14">
      <c r="B13" s="30" t="str">
        <f>D13&amp;", "&amp;E13&amp;", "&amp;F13&amp;", "&amp;G13&amp;" "&amp;H13</f>
        <v>20328, 3392 23rd St, Seattle, WA 98113</v>
      </c>
      <c r="D13" s="3">
        <v>20328</v>
      </c>
      <c r="E13" s="3" t="s">
        <v>36</v>
      </c>
      <c r="F13" s="3" t="s">
        <v>20</v>
      </c>
      <c r="G13" s="3" t="s">
        <v>19</v>
      </c>
      <c r="H13" s="3" t="s">
        <v>35</v>
      </c>
      <c r="J13" s="3" t="str">
        <f>TEXT(L13,"m/d/yyy")&amp;"-"&amp;M13&amp;"-"&amp;N13</f>
        <v>2/15/2021-Quad-239.75</v>
      </c>
      <c r="L13" s="11">
        <v>44242</v>
      </c>
      <c r="M13" s="12" t="s">
        <v>6</v>
      </c>
      <c r="N13" s="3">
        <v>239.75</v>
      </c>
    </row>
    <row r="14" spans="2:14" ht="8.25" customHeight="1"/>
    <row r="15" spans="2:14">
      <c r="B15" s="34" t="s">
        <v>34</v>
      </c>
      <c r="D15" s="34" t="s">
        <v>33</v>
      </c>
      <c r="E15" s="36"/>
      <c r="F15" s="36"/>
      <c r="G15" s="36"/>
      <c r="H15" s="35"/>
      <c r="J15" s="34" t="s">
        <v>32</v>
      </c>
      <c r="K15" s="24"/>
      <c r="L15" s="33" t="s">
        <v>31</v>
      </c>
      <c r="M15" s="32"/>
      <c r="N15" s="31"/>
    </row>
    <row r="21" spans="2:14">
      <c r="B21" s="30" t="str">
        <f>E21&amp;", "&amp;F21&amp;", "&amp;G21&amp;" "&amp;H21</f>
        <v>965 151st St, Kent, WA 98116</v>
      </c>
      <c r="E21" s="3" t="s">
        <v>30</v>
      </c>
      <c r="F21" s="3" t="s">
        <v>23</v>
      </c>
      <c r="G21" s="3" t="s">
        <v>19</v>
      </c>
      <c r="H21" s="3" t="s">
        <v>29</v>
      </c>
      <c r="J21" s="3" t="str">
        <f>TEXT(L21,"m/d/yyy")&amp;"-"&amp;M21&amp;"-"&amp;N21</f>
        <v>2/15/2021-Sunspot-65.85</v>
      </c>
      <c r="L21" s="7">
        <v>44242</v>
      </c>
      <c r="M21" s="8" t="s">
        <v>17</v>
      </c>
      <c r="N21" s="9">
        <v>65.849999999999994</v>
      </c>
    </row>
    <row r="22" spans="2:14">
      <c r="B22" s="30" t="str">
        <f>E22&amp;", "&amp;F22&amp;", "&amp;G22&amp;" "&amp;H22</f>
        <v>7900 173rd Lane, Kent, WA 98126</v>
      </c>
      <c r="E22" s="3" t="s">
        <v>28</v>
      </c>
      <c r="F22" s="3" t="s">
        <v>23</v>
      </c>
      <c r="G22" s="3" t="s">
        <v>19</v>
      </c>
      <c r="H22" s="3" t="s">
        <v>27</v>
      </c>
      <c r="J22" s="3" t="str">
        <f>TEXT(L22,"m/d/yyy")&amp;"-"&amp;M22&amp;"-"&amp;N22</f>
        <v>2/15/2021-Aspen-329.45</v>
      </c>
      <c r="L22" s="7">
        <v>44242</v>
      </c>
      <c r="M22" s="8" t="s">
        <v>7</v>
      </c>
      <c r="N22" s="9">
        <v>329.45</v>
      </c>
    </row>
    <row r="23" spans="2:14">
      <c r="B23" s="30" t="str">
        <f>E23&amp;", "&amp;F23&amp;", "&amp;G23&amp;" "&amp;H23</f>
        <v>4047 15th Ave, Kent, WA 98122</v>
      </c>
      <c r="E23" s="3" t="s">
        <v>26</v>
      </c>
      <c r="F23" s="3" t="s">
        <v>23</v>
      </c>
      <c r="G23" s="3" t="s">
        <v>19</v>
      </c>
      <c r="H23" s="3" t="s">
        <v>25</v>
      </c>
      <c r="J23" s="3" t="str">
        <f>TEXT(L23,"m/d/yyy")&amp;"-"&amp;M23&amp;"-"&amp;N23</f>
        <v>2/15/2021-Quad-383.6</v>
      </c>
      <c r="L23" s="7">
        <v>44242</v>
      </c>
      <c r="M23" s="8" t="s">
        <v>6</v>
      </c>
      <c r="N23" s="9">
        <v>383.6</v>
      </c>
    </row>
    <row r="24" spans="2:14">
      <c r="B24" s="30" t="str">
        <f>E24&amp;", "&amp;F24&amp;", "&amp;G24&amp;" "&amp;H24</f>
        <v>4907 13th Ave, Kent, WA 98123</v>
      </c>
      <c r="E24" s="3" t="s">
        <v>24</v>
      </c>
      <c r="F24" s="3" t="s">
        <v>23</v>
      </c>
      <c r="G24" s="3" t="s">
        <v>19</v>
      </c>
      <c r="H24" s="3" t="s">
        <v>22</v>
      </c>
      <c r="J24" s="3" t="str">
        <f>TEXT(L24,"m/d/yyy")&amp;"-"&amp;M24&amp;"-"&amp;N24</f>
        <v>2/15/2021-Sunspot-131.7</v>
      </c>
      <c r="L24" s="7">
        <v>44242</v>
      </c>
      <c r="M24" s="8" t="s">
        <v>17</v>
      </c>
      <c r="N24" s="9">
        <v>131.69999999999999</v>
      </c>
    </row>
    <row r="25" spans="2:14">
      <c r="B25" s="30" t="str">
        <f>E25&amp;", "&amp;F25&amp;", "&amp;G25&amp;" "&amp;H25</f>
        <v>3789 4th Blvd, Seattle, WA 98115</v>
      </c>
      <c r="E25" s="3" t="s">
        <v>21</v>
      </c>
      <c r="F25" s="3" t="s">
        <v>20</v>
      </c>
      <c r="G25" s="3" t="s">
        <v>19</v>
      </c>
      <c r="H25" s="3" t="s">
        <v>18</v>
      </c>
      <c r="J25" s="3" t="str">
        <f>TEXT(L25,"m/d/yyy")&amp;"-"&amp;M25&amp;"-"&amp;N25</f>
        <v>2/15/2021-Sunspot-285.35</v>
      </c>
      <c r="L25" s="7">
        <v>44242</v>
      </c>
      <c r="M25" s="8" t="s">
        <v>17</v>
      </c>
      <c r="N25" s="9">
        <v>285.34999999999997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9D80C-E68C-4AE9-83AB-CDE0448F6C79}">
  <sheetPr>
    <tabColor rgb="FFFFFF00"/>
  </sheetPr>
  <dimension ref="A1:N16"/>
  <sheetViews>
    <sheetView showGridLines="0" zoomScale="160" zoomScaleNormal="160" workbookViewId="0"/>
  </sheetViews>
  <sheetFormatPr defaultColWidth="8.85546875" defaultRowHeight="15"/>
  <cols>
    <col min="1" max="1" width="8.85546875" customWidth="1"/>
    <col min="2" max="2" width="10" customWidth="1"/>
    <col min="3" max="3" width="6.7109375" customWidth="1"/>
    <col min="4" max="4" width="10.42578125" customWidth="1"/>
    <col min="5" max="5" width="3" customWidth="1"/>
    <col min="6" max="6" width="2.42578125" customWidth="1"/>
    <col min="7" max="7" width="12.28515625" customWidth="1"/>
    <col min="8" max="8" width="2.42578125" customWidth="1"/>
    <col min="9" max="9" width="3" customWidth="1"/>
    <col min="10" max="10" width="10.42578125" customWidth="1"/>
    <col min="11" max="11" width="10" customWidth="1"/>
    <col min="12" max="12" width="10.28515625" customWidth="1"/>
    <col min="13" max="13" width="8.7109375" customWidth="1"/>
    <col min="14" max="14" width="3.42578125" customWidth="1"/>
    <col min="15" max="15" width="2.42578125" customWidth="1"/>
  </cols>
  <sheetData>
    <row r="1" spans="1:14" ht="3.75" customHeight="1"/>
    <row r="2" spans="1:14">
      <c r="A2" s="33" t="s">
        <v>57</v>
      </c>
      <c r="B2" s="36"/>
      <c r="C2" s="36"/>
      <c r="D2" s="36"/>
      <c r="E2" s="36"/>
      <c r="F2" s="35"/>
      <c r="H2" s="33" t="s">
        <v>56</v>
      </c>
      <c r="I2" s="36"/>
      <c r="J2" s="36"/>
      <c r="K2" s="36"/>
      <c r="L2" s="36"/>
      <c r="M2" s="36"/>
      <c r="N2" s="35"/>
    </row>
    <row r="3" spans="1:14" ht="21.75" customHeight="1"/>
    <row r="4" spans="1:14" ht="13.5" customHeight="1">
      <c r="A4" s="44"/>
      <c r="B4" s="44"/>
      <c r="C4" s="44"/>
      <c r="D4" s="44"/>
      <c r="E4" s="44"/>
      <c r="I4" s="44"/>
      <c r="J4" s="44"/>
      <c r="K4" s="44"/>
      <c r="L4" s="44"/>
      <c r="M4" s="44"/>
      <c r="N4" s="44"/>
    </row>
    <row r="5" spans="1:14" ht="30">
      <c r="A5" s="45" t="s">
        <v>0</v>
      </c>
      <c r="B5" s="45" t="s">
        <v>54</v>
      </c>
      <c r="C5" s="45" t="s">
        <v>55</v>
      </c>
      <c r="D5" s="45" t="s">
        <v>2</v>
      </c>
      <c r="E5" s="44"/>
      <c r="I5" s="44"/>
      <c r="J5" s="45" t="s">
        <v>54</v>
      </c>
      <c r="K5" s="45" t="s">
        <v>1</v>
      </c>
      <c r="L5" s="45" t="s">
        <v>53</v>
      </c>
      <c r="M5" s="45" t="s">
        <v>52</v>
      </c>
      <c r="N5" s="44"/>
    </row>
    <row r="6" spans="1:14">
      <c r="A6" s="7">
        <v>44242</v>
      </c>
      <c r="B6" s="3">
        <v>1043</v>
      </c>
      <c r="C6" s="3">
        <v>6</v>
      </c>
      <c r="D6" s="3">
        <f t="shared" ref="D6:D15" si="0">VLOOKUP(B6,$J$6:$M$8,4,0)*C6</f>
        <v>287.70000000000005</v>
      </c>
      <c r="E6" s="44"/>
      <c r="I6" s="44"/>
      <c r="J6" s="3">
        <v>1043</v>
      </c>
      <c r="K6" s="3" t="s">
        <v>6</v>
      </c>
      <c r="L6" s="3">
        <v>20</v>
      </c>
      <c r="M6" s="3">
        <v>47.95</v>
      </c>
      <c r="N6" s="44"/>
    </row>
    <row r="7" spans="1:14">
      <c r="A7" s="7">
        <v>44242</v>
      </c>
      <c r="B7" s="3">
        <v>1069</v>
      </c>
      <c r="C7" s="3">
        <v>3</v>
      </c>
      <c r="D7" s="3">
        <f t="shared" si="0"/>
        <v>89.85</v>
      </c>
      <c r="E7" s="44"/>
      <c r="I7" s="44"/>
      <c r="J7" s="3">
        <v>1069</v>
      </c>
      <c r="K7" s="3" t="s">
        <v>7</v>
      </c>
      <c r="L7" s="3">
        <v>25</v>
      </c>
      <c r="M7" s="3">
        <v>29.95</v>
      </c>
      <c r="N7" s="44"/>
    </row>
    <row r="8" spans="1:14">
      <c r="A8" s="7">
        <v>44242</v>
      </c>
      <c r="B8" s="3">
        <v>1069</v>
      </c>
      <c r="C8" s="3">
        <v>8</v>
      </c>
      <c r="D8" s="3">
        <f t="shared" si="0"/>
        <v>239.6</v>
      </c>
      <c r="E8" s="44"/>
      <c r="I8" s="44"/>
      <c r="J8" s="3">
        <v>2005</v>
      </c>
      <c r="K8" s="3" t="s">
        <v>17</v>
      </c>
      <c r="L8" s="3">
        <v>15</v>
      </c>
      <c r="M8" s="3">
        <v>21.95</v>
      </c>
      <c r="N8" s="44"/>
    </row>
    <row r="9" spans="1:14">
      <c r="A9" s="7">
        <v>44242</v>
      </c>
      <c r="B9" s="3">
        <v>2005</v>
      </c>
      <c r="C9" s="3">
        <v>3</v>
      </c>
      <c r="D9" s="3">
        <f t="shared" si="0"/>
        <v>65.849999999999994</v>
      </c>
      <c r="E9" s="44"/>
      <c r="I9" s="44"/>
      <c r="J9" s="44"/>
      <c r="K9" s="44"/>
      <c r="L9" s="44"/>
      <c r="M9" s="44"/>
      <c r="N9" s="44"/>
    </row>
    <row r="10" spans="1:14">
      <c r="A10" s="7">
        <v>44242</v>
      </c>
      <c r="B10" s="3">
        <v>1069</v>
      </c>
      <c r="C10" s="3">
        <v>11</v>
      </c>
      <c r="D10" s="3">
        <f t="shared" si="0"/>
        <v>329.45</v>
      </c>
      <c r="E10" s="44"/>
    </row>
    <row r="11" spans="1:14">
      <c r="A11" s="7">
        <v>44242</v>
      </c>
      <c r="B11" s="3">
        <v>1043</v>
      </c>
      <c r="C11" s="3">
        <v>8</v>
      </c>
      <c r="D11" s="3">
        <f t="shared" si="0"/>
        <v>383.6</v>
      </c>
      <c r="E11" s="44"/>
    </row>
    <row r="12" spans="1:14">
      <c r="A12" s="7">
        <v>44242</v>
      </c>
      <c r="B12" s="3">
        <v>2005</v>
      </c>
      <c r="C12" s="3">
        <v>6</v>
      </c>
      <c r="D12" s="3">
        <f t="shared" si="0"/>
        <v>131.69999999999999</v>
      </c>
      <c r="E12" s="44"/>
    </row>
    <row r="13" spans="1:14">
      <c r="A13" s="7">
        <v>44242</v>
      </c>
      <c r="B13" s="3">
        <v>2005</v>
      </c>
      <c r="C13" s="3">
        <v>13</v>
      </c>
      <c r="D13" s="3">
        <f t="shared" si="0"/>
        <v>285.34999999999997</v>
      </c>
      <c r="E13" s="44"/>
    </row>
    <row r="14" spans="1:14">
      <c r="A14" s="7">
        <v>44242</v>
      </c>
      <c r="B14" s="3">
        <v>1043</v>
      </c>
      <c r="C14" s="3">
        <v>5</v>
      </c>
      <c r="D14" s="3">
        <f t="shared" si="0"/>
        <v>239.75</v>
      </c>
      <c r="E14" s="44"/>
    </row>
    <row r="15" spans="1:14">
      <c r="A15" s="11">
        <v>44242</v>
      </c>
      <c r="B15" s="3">
        <v>1043</v>
      </c>
      <c r="C15" s="3">
        <v>5</v>
      </c>
      <c r="D15" s="3">
        <f t="shared" si="0"/>
        <v>239.75</v>
      </c>
      <c r="E15" s="44"/>
    </row>
    <row r="16" spans="1:14">
      <c r="A16" s="44"/>
      <c r="B16" s="44"/>
      <c r="C16" s="44"/>
      <c r="D16" s="44"/>
      <c r="E16" s="44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3BAF-61F6-42E8-A3B2-C1E8D10A96BD}">
  <sheetPr>
    <tabColor rgb="FFFFFF00"/>
  </sheetPr>
  <dimension ref="A1:L148"/>
  <sheetViews>
    <sheetView showGridLines="0" zoomScale="115" zoomScaleNormal="115" workbookViewId="0"/>
  </sheetViews>
  <sheetFormatPr defaultColWidth="8.85546875" defaultRowHeight="15"/>
  <cols>
    <col min="1" max="1" width="22.140625" customWidth="1"/>
    <col min="2" max="2" width="0.85546875" customWidth="1"/>
    <col min="3" max="3" width="14.140625" customWidth="1"/>
    <col min="4" max="4" width="12" bestFit="1" customWidth="1"/>
    <col min="5" max="5" width="14.42578125" customWidth="1"/>
    <col min="6" max="6" width="10.7109375" bestFit="1" customWidth="1"/>
    <col min="8" max="8" width="26.85546875" customWidth="1"/>
    <col min="9" max="9" width="11.85546875" customWidth="1"/>
    <col min="10" max="10" width="10" customWidth="1"/>
    <col min="11" max="11" width="17.7109375" customWidth="1"/>
    <col min="12" max="12" width="13.140625" customWidth="1"/>
  </cols>
  <sheetData>
    <row r="1" spans="1:12" ht="5.25" customHeight="1"/>
    <row r="2" spans="1:12">
      <c r="C2" s="49" t="s">
        <v>61</v>
      </c>
    </row>
    <row r="3" spans="1:12" ht="5.25" customHeight="1"/>
    <row r="4" spans="1:12">
      <c r="C4" s="48" t="s">
        <v>0</v>
      </c>
      <c r="D4" s="48" t="s">
        <v>54</v>
      </c>
      <c r="E4" s="48" t="s">
        <v>55</v>
      </c>
      <c r="F4" s="48" t="s">
        <v>2</v>
      </c>
      <c r="I4" s="39" t="s">
        <v>54</v>
      </c>
      <c r="J4" s="39" t="s">
        <v>1</v>
      </c>
      <c r="K4" s="39" t="s">
        <v>53</v>
      </c>
      <c r="L4" s="39" t="s">
        <v>52</v>
      </c>
    </row>
    <row r="5" spans="1:12">
      <c r="C5" s="47">
        <v>43511</v>
      </c>
      <c r="D5" s="46">
        <v>1043</v>
      </c>
      <c r="E5" s="46">
        <v>6</v>
      </c>
      <c r="F5" s="46">
        <f t="shared" ref="F5:F14" si="0">VLOOKUP(D5,$I$5:$L$7,4,0)*E5</f>
        <v>287.70000000000005</v>
      </c>
      <c r="I5" s="3">
        <v>1043</v>
      </c>
      <c r="J5" s="3" t="s">
        <v>6</v>
      </c>
      <c r="K5" s="3">
        <v>20</v>
      </c>
      <c r="L5" s="3">
        <v>47.95</v>
      </c>
    </row>
    <row r="6" spans="1:12">
      <c r="C6" s="47">
        <v>43511</v>
      </c>
      <c r="D6" s="46">
        <v>1069</v>
      </c>
      <c r="E6" s="46">
        <v>3</v>
      </c>
      <c r="F6" s="46">
        <f t="shared" si="0"/>
        <v>89.85</v>
      </c>
      <c r="I6" s="3">
        <v>1069</v>
      </c>
      <c r="J6" s="3" t="s">
        <v>7</v>
      </c>
      <c r="K6" s="3">
        <v>25</v>
      </c>
      <c r="L6" s="3">
        <v>29.95</v>
      </c>
    </row>
    <row r="7" spans="1:12">
      <c r="C7" s="47">
        <v>43511</v>
      </c>
      <c r="D7" s="46">
        <v>1069</v>
      </c>
      <c r="E7" s="46">
        <v>8</v>
      </c>
      <c r="F7" s="46">
        <f t="shared" si="0"/>
        <v>239.6</v>
      </c>
      <c r="I7" s="3">
        <v>2005</v>
      </c>
      <c r="J7" s="3" t="s">
        <v>17</v>
      </c>
      <c r="K7" s="3">
        <v>15</v>
      </c>
      <c r="L7" s="3">
        <v>21.95</v>
      </c>
    </row>
    <row r="8" spans="1:12">
      <c r="C8" s="47">
        <v>43511</v>
      </c>
      <c r="D8" s="46">
        <v>2005</v>
      </c>
      <c r="E8" s="46">
        <v>3</v>
      </c>
      <c r="F8" s="46">
        <f t="shared" si="0"/>
        <v>65.849999999999994</v>
      </c>
    </row>
    <row r="9" spans="1:12">
      <c r="A9" t="s">
        <v>60</v>
      </c>
      <c r="C9" s="47">
        <v>43511</v>
      </c>
      <c r="D9" s="46">
        <v>1069</v>
      </c>
      <c r="E9" s="46">
        <v>11</v>
      </c>
      <c r="F9" s="46">
        <f t="shared" si="0"/>
        <v>329.45</v>
      </c>
    </row>
    <row r="10" spans="1:12">
      <c r="A10" t="s">
        <v>59</v>
      </c>
      <c r="C10" s="47" t="s">
        <v>58</v>
      </c>
      <c r="D10" s="46">
        <v>1043</v>
      </c>
      <c r="E10" s="46">
        <v>8</v>
      </c>
      <c r="F10" s="46">
        <f t="shared" si="0"/>
        <v>383.6</v>
      </c>
    </row>
    <row r="11" spans="1:12">
      <c r="C11" s="47">
        <v>43511</v>
      </c>
      <c r="D11" s="46">
        <v>2005</v>
      </c>
      <c r="E11" s="46">
        <v>6</v>
      </c>
      <c r="F11" s="46">
        <f t="shared" si="0"/>
        <v>131.69999999999999</v>
      </c>
    </row>
    <row r="12" spans="1:12">
      <c r="C12" s="47">
        <v>43511</v>
      </c>
      <c r="D12" s="46">
        <v>2005</v>
      </c>
      <c r="E12" s="46">
        <v>13</v>
      </c>
      <c r="F12" s="46">
        <f t="shared" si="0"/>
        <v>285.34999999999997</v>
      </c>
    </row>
    <row r="13" spans="1:12">
      <c r="C13" s="47">
        <v>43511</v>
      </c>
      <c r="D13" s="46">
        <v>1043</v>
      </c>
      <c r="E13" s="46">
        <v>5</v>
      </c>
      <c r="F13" s="46">
        <f t="shared" si="0"/>
        <v>239.75</v>
      </c>
    </row>
    <row r="14" spans="1:12">
      <c r="C14" s="47">
        <v>43511</v>
      </c>
      <c r="D14" s="46">
        <v>1043</v>
      </c>
      <c r="E14" s="46">
        <v>5</v>
      </c>
      <c r="F14" s="46">
        <f t="shared" si="0"/>
        <v>239.75</v>
      </c>
    </row>
    <row r="17" ht="5.25" customHeight="1"/>
    <row r="29" ht="6" customHeight="1"/>
    <row r="33" ht="5.25" customHeight="1"/>
    <row r="49" ht="5.25" customHeight="1"/>
    <row r="53" ht="5.25" customHeight="1"/>
    <row r="65" ht="5.25" customHeight="1"/>
    <row r="69" ht="5.25" customHeight="1"/>
    <row r="86" ht="5.25" customHeight="1"/>
    <row r="90" ht="5.25" customHeight="1"/>
    <row r="107" ht="5.25" customHeight="1"/>
    <row r="128" ht="5.25" customHeight="1"/>
    <row r="130" ht="5.25" customHeight="1"/>
    <row r="132" ht="9" customHeight="1"/>
    <row r="134" ht="5.25" customHeight="1"/>
    <row r="148" ht="5.25" customHeight="1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2393E-98BB-4F25-97DA-B35C477D8645}">
  <sheetPr>
    <tabColor rgb="FFFFFF00"/>
  </sheetPr>
  <dimension ref="A1:L134"/>
  <sheetViews>
    <sheetView showGridLines="0" zoomScale="115" zoomScaleNormal="115" workbookViewId="0"/>
  </sheetViews>
  <sheetFormatPr defaultColWidth="8.85546875" defaultRowHeight="15"/>
  <cols>
    <col min="1" max="1" width="22.140625" customWidth="1"/>
    <col min="2" max="2" width="0.85546875" customWidth="1"/>
    <col min="3" max="3" width="14.140625" customWidth="1"/>
    <col min="4" max="4" width="12" bestFit="1" customWidth="1"/>
    <col min="5" max="5" width="14.42578125" customWidth="1"/>
    <col min="6" max="6" width="10.7109375" bestFit="1" customWidth="1"/>
    <col min="8" max="8" width="26.85546875" customWidth="1"/>
    <col min="9" max="9" width="11.85546875" customWidth="1"/>
    <col min="10" max="10" width="10" customWidth="1"/>
    <col min="11" max="11" width="17.7109375" customWidth="1"/>
    <col min="12" max="12" width="13.140625" customWidth="1"/>
  </cols>
  <sheetData>
    <row r="1" spans="1:12" ht="5.25" customHeight="1"/>
    <row r="2" spans="1:12">
      <c r="C2" s="49" t="s">
        <v>63</v>
      </c>
    </row>
    <row r="3" spans="1:12" ht="5.25" customHeight="1"/>
    <row r="4" spans="1:12">
      <c r="C4" s="54" t="s">
        <v>0</v>
      </c>
      <c r="D4" s="53" t="s">
        <v>54</v>
      </c>
      <c r="E4" s="53" t="s">
        <v>55</v>
      </c>
      <c r="F4" s="52" t="s">
        <v>2</v>
      </c>
      <c r="I4" s="54" t="s">
        <v>54</v>
      </c>
      <c r="J4" s="53" t="s">
        <v>1</v>
      </c>
      <c r="K4" s="53" t="s">
        <v>53</v>
      </c>
      <c r="L4" s="52" t="s">
        <v>52</v>
      </c>
    </row>
    <row r="5" spans="1:12">
      <c r="C5" s="7">
        <v>43511</v>
      </c>
      <c r="D5" s="3">
        <v>1043</v>
      </c>
      <c r="E5" s="3">
        <v>6</v>
      </c>
      <c r="F5" s="12">
        <f t="shared" ref="F5:F14" si="0">VLOOKUP(D5,$I$5:$L$7,4,0)*E5</f>
        <v>287.70000000000005</v>
      </c>
      <c r="I5" s="51">
        <v>1043</v>
      </c>
      <c r="J5" s="3" t="s">
        <v>6</v>
      </c>
      <c r="K5" s="3">
        <v>20</v>
      </c>
      <c r="L5" s="12">
        <v>47.95</v>
      </c>
    </row>
    <row r="6" spans="1:12">
      <c r="C6" s="7">
        <v>43511</v>
      </c>
      <c r="D6" s="3">
        <v>1069</v>
      </c>
      <c r="E6" s="3">
        <v>3</v>
      </c>
      <c r="F6" s="12">
        <f t="shared" si="0"/>
        <v>89.85</v>
      </c>
      <c r="I6" s="51">
        <v>1069</v>
      </c>
      <c r="J6" s="3" t="s">
        <v>7</v>
      </c>
      <c r="K6" s="3">
        <v>25</v>
      </c>
      <c r="L6" s="12">
        <v>29.95</v>
      </c>
    </row>
    <row r="7" spans="1:12">
      <c r="C7" s="7">
        <v>43511</v>
      </c>
      <c r="D7" s="3">
        <v>1069</v>
      </c>
      <c r="E7" s="3">
        <v>8</v>
      </c>
      <c r="F7" s="12">
        <f t="shared" si="0"/>
        <v>239.6</v>
      </c>
      <c r="I7" s="50">
        <v>2005</v>
      </c>
      <c r="J7" s="9" t="s">
        <v>17</v>
      </c>
      <c r="K7" s="9">
        <v>15</v>
      </c>
      <c r="L7" s="8">
        <v>21.95</v>
      </c>
    </row>
    <row r="8" spans="1:12">
      <c r="C8" s="7">
        <v>43511</v>
      </c>
      <c r="D8" s="3">
        <v>2005</v>
      </c>
      <c r="E8" s="3">
        <v>3</v>
      </c>
      <c r="F8" s="12">
        <f t="shared" si="0"/>
        <v>65.849999999999994</v>
      </c>
    </row>
    <row r="9" spans="1:12">
      <c r="A9" t="s">
        <v>60</v>
      </c>
      <c r="C9" s="7">
        <v>43511</v>
      </c>
      <c r="D9" s="3">
        <v>1069</v>
      </c>
      <c r="E9" s="3">
        <v>11</v>
      </c>
      <c r="F9" s="12">
        <f t="shared" si="0"/>
        <v>329.45</v>
      </c>
    </row>
    <row r="10" spans="1:12">
      <c r="A10" t="s">
        <v>59</v>
      </c>
      <c r="C10" s="7" t="s">
        <v>58</v>
      </c>
      <c r="D10" s="3">
        <v>1043</v>
      </c>
      <c r="E10" s="3">
        <v>8</v>
      </c>
      <c r="F10" s="12">
        <f t="shared" si="0"/>
        <v>383.6</v>
      </c>
    </row>
    <row r="11" spans="1:12">
      <c r="C11" s="7">
        <v>43511</v>
      </c>
      <c r="D11" s="3">
        <v>2005</v>
      </c>
      <c r="E11" s="3">
        <v>6</v>
      </c>
      <c r="F11" s="12">
        <f t="shared" si="0"/>
        <v>131.69999999999999</v>
      </c>
    </row>
    <row r="12" spans="1:12">
      <c r="C12" s="7">
        <v>43511</v>
      </c>
      <c r="D12" s="3">
        <v>2005</v>
      </c>
      <c r="E12" s="3">
        <v>13</v>
      </c>
      <c r="F12" s="12">
        <f t="shared" si="0"/>
        <v>285.34999999999997</v>
      </c>
    </row>
    <row r="13" spans="1:12">
      <c r="C13" s="7">
        <v>43511</v>
      </c>
      <c r="D13" s="3">
        <v>1043</v>
      </c>
      <c r="E13" s="3">
        <v>5</v>
      </c>
      <c r="F13" s="12">
        <f t="shared" si="0"/>
        <v>239.75</v>
      </c>
    </row>
    <row r="14" spans="1:12">
      <c r="C14" s="11">
        <v>43511</v>
      </c>
      <c r="D14" s="9">
        <v>1043</v>
      </c>
      <c r="E14" s="9">
        <v>5</v>
      </c>
      <c r="F14" s="8">
        <f t="shared" si="0"/>
        <v>239.75</v>
      </c>
    </row>
    <row r="15" spans="1:12" ht="6" customHeight="1">
      <c r="C15" s="28"/>
    </row>
    <row r="16" spans="1:12">
      <c r="C16" t="s">
        <v>62</v>
      </c>
    </row>
    <row r="19" ht="5.25" customHeight="1"/>
    <row r="35" ht="5.25" customHeight="1"/>
    <row r="39" ht="5.25" customHeight="1"/>
    <row r="51" ht="5.25" customHeight="1"/>
    <row r="55" ht="5.25" customHeight="1"/>
    <row r="72" ht="5.25" customHeight="1"/>
    <row r="76" ht="5.25" customHeight="1"/>
    <row r="93" ht="5.25" customHeight="1"/>
    <row r="114" ht="5.25" customHeight="1"/>
    <row r="116" ht="5.25" customHeight="1"/>
    <row r="118" ht="9" customHeight="1"/>
    <row r="120" ht="5.25" customHeight="1"/>
    <row r="134" ht="5.25" customHeight="1"/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2B657-D221-4B98-9CC4-5575E2050F6F}">
  <sheetPr>
    <tabColor rgb="FFFFFF00"/>
  </sheetPr>
  <dimension ref="A1:C117"/>
  <sheetViews>
    <sheetView showGridLines="0" zoomScale="130" zoomScaleNormal="130" workbookViewId="0"/>
  </sheetViews>
  <sheetFormatPr defaultColWidth="8.85546875" defaultRowHeight="15"/>
  <cols>
    <col min="1" max="1" width="22.28515625" customWidth="1"/>
    <col min="2" max="2" width="1" customWidth="1"/>
    <col min="3" max="3" width="27.42578125" bestFit="1" customWidth="1"/>
    <col min="4" max="4" width="12" bestFit="1" customWidth="1"/>
    <col min="5" max="5" width="12.28515625" bestFit="1" customWidth="1"/>
    <col min="6" max="6" width="10.7109375" bestFit="1" customWidth="1"/>
    <col min="8" max="8" width="26.85546875" customWidth="1"/>
    <col min="9" max="9" width="11.85546875" customWidth="1"/>
    <col min="10" max="10" width="10" customWidth="1"/>
    <col min="11" max="11" width="17.7109375" customWidth="1"/>
    <col min="12" max="12" width="13.140625" customWidth="1"/>
  </cols>
  <sheetData>
    <row r="1" spans="1:3" ht="5.25" customHeight="1"/>
    <row r="2" spans="1:3">
      <c r="C2" s="49" t="s">
        <v>66</v>
      </c>
    </row>
    <row r="3" spans="1:3" ht="5.25" customHeight="1">
      <c r="C3" s="28"/>
    </row>
    <row r="4" spans="1:3">
      <c r="C4" s="28"/>
    </row>
    <row r="5" spans="1:3">
      <c r="C5" s="28"/>
    </row>
    <row r="6" spans="1:3">
      <c r="C6" s="28"/>
    </row>
    <row r="7" spans="1:3">
      <c r="C7" s="28"/>
    </row>
    <row r="8" spans="1:3">
      <c r="C8" s="28"/>
    </row>
    <row r="9" spans="1:3">
      <c r="C9" s="28"/>
    </row>
    <row r="10" spans="1:3">
      <c r="C10" s="28"/>
    </row>
    <row r="11" spans="1:3">
      <c r="C11" s="28"/>
    </row>
    <row r="12" spans="1:3">
      <c r="C12" s="28"/>
    </row>
    <row r="13" spans="1:3">
      <c r="A13" s="55" t="s">
        <v>60</v>
      </c>
      <c r="C13" s="28"/>
    </row>
    <row r="14" spans="1:3">
      <c r="A14" s="55" t="s">
        <v>65</v>
      </c>
      <c r="C14" s="28"/>
    </row>
    <row r="15" spans="1:3">
      <c r="C15" s="28"/>
    </row>
    <row r="16" spans="1:3">
      <c r="C16" s="28"/>
    </row>
    <row r="17" spans="3:3">
      <c r="C17" s="28"/>
    </row>
    <row r="18" spans="3:3" ht="5.25" customHeight="1"/>
    <row r="19" spans="3:3" ht="7.5" customHeight="1"/>
    <row r="20" spans="3:3">
      <c r="C20" t="s">
        <v>64</v>
      </c>
    </row>
    <row r="22" spans="3:3" ht="5.25" customHeight="1"/>
    <row r="34" ht="5.25" customHeight="1"/>
    <row r="38" ht="5.25" customHeight="1"/>
    <row r="55" ht="5.25" customHeight="1"/>
    <row r="59" ht="5.25" customHeight="1"/>
    <row r="76" ht="5.25" customHeight="1"/>
    <row r="97" ht="5.25" customHeight="1"/>
    <row r="99" ht="5.25" customHeight="1"/>
    <row r="101" ht="9" customHeight="1"/>
    <row r="103" ht="5.25" customHeight="1"/>
    <row r="117" ht="5.25" customHeight="1"/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142AD-EB18-452E-9986-1F9A24A2A81A}">
  <sheetPr>
    <tabColor rgb="FFFFFF00"/>
  </sheetPr>
  <dimension ref="A1:F98"/>
  <sheetViews>
    <sheetView showGridLines="0" zoomScale="130" zoomScaleNormal="130" workbookViewId="0"/>
  </sheetViews>
  <sheetFormatPr defaultColWidth="8.85546875" defaultRowHeight="15"/>
  <cols>
    <col min="1" max="1" width="22.140625" customWidth="1"/>
    <col min="2" max="2" width="0.85546875" customWidth="1"/>
    <col min="3" max="3" width="11.140625" customWidth="1"/>
    <col min="4" max="4" width="12" bestFit="1" customWidth="1"/>
    <col min="5" max="5" width="12.28515625" bestFit="1" customWidth="1"/>
    <col min="6" max="6" width="10.7109375" bestFit="1" customWidth="1"/>
    <col min="8" max="8" width="26.85546875" customWidth="1"/>
    <col min="9" max="9" width="11.85546875" customWidth="1"/>
    <col min="10" max="10" width="10" customWidth="1"/>
    <col min="11" max="11" width="17.7109375" customWidth="1"/>
    <col min="12" max="12" width="13.140625" customWidth="1"/>
  </cols>
  <sheetData>
    <row r="1" spans="1:6" ht="5.25" customHeight="1"/>
    <row r="2" spans="1:6">
      <c r="C2" s="49" t="s">
        <v>69</v>
      </c>
    </row>
    <row r="3" spans="1:6" ht="5.25" customHeight="1"/>
    <row r="4" spans="1:6">
      <c r="C4" t="s">
        <v>0</v>
      </c>
      <c r="D4" t="s">
        <v>54</v>
      </c>
      <c r="E4" t="s">
        <v>55</v>
      </c>
      <c r="F4" t="s">
        <v>2</v>
      </c>
    </row>
    <row r="5" spans="1:6">
      <c r="C5" s="28">
        <v>43511</v>
      </c>
      <c r="D5">
        <v>1043</v>
      </c>
      <c r="E5">
        <v>6</v>
      </c>
      <c r="F5">
        <v>287.70000000000005</v>
      </c>
    </row>
    <row r="6" spans="1:6">
      <c r="C6" s="28">
        <v>43511</v>
      </c>
      <c r="D6">
        <v>1069</v>
      </c>
      <c r="E6">
        <v>3</v>
      </c>
      <c r="F6">
        <v>89.85</v>
      </c>
    </row>
    <row r="7" spans="1:6">
      <c r="C7" s="28">
        <v>43511</v>
      </c>
      <c r="D7">
        <v>1069</v>
      </c>
      <c r="E7">
        <v>8</v>
      </c>
      <c r="F7">
        <v>239.6</v>
      </c>
    </row>
    <row r="8" spans="1:6">
      <c r="C8" s="28">
        <v>43511</v>
      </c>
      <c r="D8">
        <v>2005</v>
      </c>
      <c r="E8">
        <v>3</v>
      </c>
      <c r="F8">
        <v>65.849999999999994</v>
      </c>
    </row>
    <row r="9" spans="1:6">
      <c r="A9" t="s">
        <v>60</v>
      </c>
      <c r="C9" s="28">
        <v>43511</v>
      </c>
      <c r="D9">
        <v>1069</v>
      </c>
      <c r="E9">
        <v>11</v>
      </c>
      <c r="F9">
        <v>329.45</v>
      </c>
    </row>
    <row r="10" spans="1:6">
      <c r="A10" t="s">
        <v>68</v>
      </c>
      <c r="C10" s="28"/>
      <c r="D10">
        <v>1043</v>
      </c>
      <c r="E10">
        <v>8</v>
      </c>
      <c r="F10">
        <v>383.6</v>
      </c>
    </row>
    <row r="11" spans="1:6">
      <c r="C11" s="28">
        <v>43511</v>
      </c>
      <c r="D11">
        <v>2005</v>
      </c>
      <c r="E11">
        <v>6</v>
      </c>
      <c r="F11">
        <v>131.69999999999999</v>
      </c>
    </row>
    <row r="12" spans="1:6">
      <c r="C12" s="28">
        <v>43511</v>
      </c>
      <c r="D12">
        <v>2005</v>
      </c>
      <c r="E12">
        <v>13</v>
      </c>
      <c r="F12">
        <v>285.34999999999997</v>
      </c>
    </row>
    <row r="13" spans="1:6">
      <c r="C13" s="28">
        <v>43511</v>
      </c>
      <c r="D13">
        <v>1043</v>
      </c>
      <c r="E13">
        <v>5</v>
      </c>
      <c r="F13">
        <v>239.75</v>
      </c>
    </row>
    <row r="14" spans="1:6">
      <c r="C14" s="28">
        <v>43511</v>
      </c>
      <c r="D14">
        <v>1043</v>
      </c>
      <c r="E14">
        <v>5</v>
      </c>
      <c r="F14">
        <v>239.75</v>
      </c>
    </row>
    <row r="15" spans="1:6" ht="5.25" customHeight="1"/>
    <row r="16" spans="1:6">
      <c r="C16" t="s">
        <v>67</v>
      </c>
    </row>
    <row r="19" ht="5.25" customHeight="1"/>
    <row r="36" ht="5.25" customHeight="1"/>
    <row r="40" ht="5.25" customHeight="1"/>
    <row r="57" ht="5.25" customHeight="1"/>
    <row r="78" ht="5.25" customHeight="1"/>
    <row r="80" ht="5.25" customHeight="1"/>
    <row r="82" ht="9" customHeight="1"/>
    <row r="84" ht="5.25" customHeight="1"/>
    <row r="98" ht="5.25" customHeight="1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72A19-0D0B-4E70-990D-879F5500ED9B}">
  <sheetPr>
    <tabColor rgb="FFFFFF00"/>
  </sheetPr>
  <dimension ref="A1:C82"/>
  <sheetViews>
    <sheetView showGridLines="0" zoomScale="145" zoomScaleNormal="145" workbookViewId="0"/>
  </sheetViews>
  <sheetFormatPr defaultColWidth="8.85546875" defaultRowHeight="15"/>
  <cols>
    <col min="1" max="1" width="20.7109375" customWidth="1"/>
    <col min="2" max="2" width="0.85546875" customWidth="1"/>
    <col min="3" max="3" width="27.42578125" bestFit="1" customWidth="1"/>
    <col min="4" max="4" width="12" bestFit="1" customWidth="1"/>
    <col min="5" max="5" width="12.28515625" bestFit="1" customWidth="1"/>
    <col min="6" max="6" width="10.7109375" bestFit="1" customWidth="1"/>
    <col min="8" max="8" width="26.85546875" customWidth="1"/>
    <col min="9" max="9" width="11.85546875" customWidth="1"/>
    <col min="10" max="10" width="10" customWidth="1"/>
    <col min="11" max="11" width="17.7109375" customWidth="1"/>
    <col min="12" max="12" width="13.140625" customWidth="1"/>
  </cols>
  <sheetData>
    <row r="1" spans="1:3" ht="6.75" customHeight="1"/>
    <row r="2" spans="1:3">
      <c r="C2" s="49" t="s">
        <v>72</v>
      </c>
    </row>
    <row r="3" spans="1:3" ht="6.75" customHeight="1"/>
    <row r="11" spans="1:3">
      <c r="A11" s="55" t="s">
        <v>71</v>
      </c>
    </row>
    <row r="12" spans="1:3">
      <c r="A12" s="55" t="s">
        <v>70</v>
      </c>
    </row>
    <row r="20" ht="5.25" customHeight="1"/>
    <row r="24" ht="5.25" customHeight="1"/>
    <row r="41" ht="5.25" customHeight="1"/>
    <row r="62" ht="5.25" customHeight="1"/>
    <row r="64" ht="5.25" customHeight="1"/>
    <row r="66" ht="9" customHeight="1"/>
    <row r="68" ht="5.25" customHeight="1"/>
    <row r="82" ht="5.25" customHeight="1"/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5CFB-8643-4AE4-A221-6F7D9B2D5922}">
  <sheetPr>
    <tabColor rgb="FFFFFF00"/>
  </sheetPr>
  <dimension ref="A2:C11"/>
  <sheetViews>
    <sheetView showGridLines="0" zoomScale="160" zoomScaleNormal="160" workbookViewId="0"/>
  </sheetViews>
  <sheetFormatPr defaultColWidth="8.85546875" defaultRowHeight="15"/>
  <cols>
    <col min="1" max="1" width="17.7109375" customWidth="1"/>
    <col min="2" max="2" width="1.7109375" customWidth="1"/>
    <col min="3" max="3" width="14.140625" customWidth="1"/>
    <col min="4" max="4" width="12" bestFit="1" customWidth="1"/>
    <col min="5" max="5" width="14.42578125" customWidth="1"/>
    <col min="6" max="6" width="10.7109375" bestFit="1" customWidth="1"/>
    <col min="8" max="8" width="29.28515625" customWidth="1"/>
    <col min="9" max="9" width="11.85546875" customWidth="1"/>
  </cols>
  <sheetData>
    <row r="2" spans="1:3">
      <c r="C2" s="57" t="s">
        <v>73</v>
      </c>
    </row>
    <row r="10" spans="1:3">
      <c r="A10" s="56" t="s">
        <v>71</v>
      </c>
    </row>
    <row r="11" spans="1:3">
      <c r="A11" s="56" t="s">
        <v>70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EB2A7-8C5E-4FCA-8829-9B761E1ED609}">
  <sheetPr>
    <tabColor rgb="FFFFFF00"/>
  </sheetPr>
  <dimension ref="A2:H11"/>
  <sheetViews>
    <sheetView showGridLines="0" zoomScale="160" zoomScaleNormal="160" workbookViewId="0"/>
  </sheetViews>
  <sheetFormatPr defaultColWidth="8.85546875" defaultRowHeight="15"/>
  <cols>
    <col min="1" max="1" width="16.85546875" customWidth="1"/>
    <col min="2" max="2" width="1.7109375" customWidth="1"/>
    <col min="3" max="3" width="14.140625" customWidth="1"/>
    <col min="4" max="4" width="12" bestFit="1" customWidth="1"/>
    <col min="5" max="5" width="14.42578125" customWidth="1"/>
    <col min="6" max="6" width="10.7109375" bestFit="1" customWidth="1"/>
    <col min="7" max="7" width="6" customWidth="1"/>
    <col min="8" max="8" width="29.28515625" customWidth="1"/>
    <col min="9" max="9" width="11.85546875" customWidth="1"/>
  </cols>
  <sheetData>
    <row r="2" spans="1:8">
      <c r="C2" s="49" t="s">
        <v>159</v>
      </c>
    </row>
    <row r="3" spans="1:8" ht="9" customHeight="1">
      <c r="C3" s="24"/>
    </row>
    <row r="4" spans="1:8">
      <c r="C4" s="24" t="s">
        <v>161</v>
      </c>
      <c r="G4" s="147" t="s">
        <v>160</v>
      </c>
      <c r="H4" s="24" t="s">
        <v>162</v>
      </c>
    </row>
    <row r="5" spans="1:8" ht="9" customHeight="1"/>
    <row r="10" spans="1:8">
      <c r="A10" s="55" t="s">
        <v>75</v>
      </c>
    </row>
    <row r="11" spans="1:8">
      <c r="A11" s="55" t="s">
        <v>74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FDBA-7DED-4278-AFDA-A8C7FE1EB053}">
  <sheetPr>
    <tabColor rgb="FFFFFF00"/>
  </sheetPr>
  <dimension ref="B2:L16"/>
  <sheetViews>
    <sheetView showGridLines="0" topLeftCell="B1" zoomScale="190" zoomScaleNormal="190" workbookViewId="0">
      <selection activeCell="J18" sqref="J18"/>
    </sheetView>
  </sheetViews>
  <sheetFormatPr defaultColWidth="8.85546875" defaultRowHeight="15"/>
  <cols>
    <col min="2" max="2" width="1.7109375" customWidth="1"/>
    <col min="4" max="4" width="4.42578125" customWidth="1"/>
    <col min="5" max="5" width="18" bestFit="1" customWidth="1"/>
    <col min="6" max="6" width="1.7109375" customWidth="1"/>
    <col min="7" max="7" width="13.42578125" bestFit="1" customWidth="1"/>
    <col min="8" max="8" width="1.7109375" customWidth="1"/>
    <col min="10" max="10" width="4.42578125" customWidth="1"/>
    <col min="11" max="11" width="24.28515625" bestFit="1" customWidth="1"/>
    <col min="12" max="12" width="1.7109375" customWidth="1"/>
  </cols>
  <sheetData>
    <row r="2" spans="2:12" ht="15.75" thickBot="1"/>
    <row r="3" spans="2:12" ht="6.75" customHeight="1">
      <c r="B3" s="13"/>
      <c r="C3" s="14"/>
      <c r="D3" s="14"/>
      <c r="E3" s="14"/>
      <c r="F3" s="15"/>
      <c r="H3" s="13"/>
      <c r="I3" s="14"/>
      <c r="J3" s="14"/>
      <c r="K3" s="14"/>
      <c r="L3" s="15"/>
    </row>
    <row r="4" spans="2:12">
      <c r="B4" s="16"/>
      <c r="C4" s="59" t="s">
        <v>79</v>
      </c>
      <c r="D4" s="59"/>
      <c r="E4" s="59"/>
      <c r="F4" s="18"/>
      <c r="H4" s="16"/>
      <c r="I4" s="59" t="s">
        <v>79</v>
      </c>
      <c r="J4" s="59"/>
      <c r="K4" s="59"/>
      <c r="L4" s="18"/>
    </row>
    <row r="5" spans="2:12">
      <c r="B5" s="16"/>
      <c r="F5" s="18"/>
      <c r="H5" s="16"/>
      <c r="L5" s="18"/>
    </row>
    <row r="6" spans="2:12">
      <c r="B6" s="16"/>
      <c r="C6" s="3" t="s">
        <v>11</v>
      </c>
      <c r="D6" s="58" t="s">
        <v>12</v>
      </c>
      <c r="E6" s="3" t="s">
        <v>13</v>
      </c>
      <c r="F6" s="18"/>
      <c r="H6" s="16"/>
      <c r="I6" s="3" t="s">
        <v>11</v>
      </c>
      <c r="J6" s="58" t="s">
        <v>12</v>
      </c>
      <c r="K6" s="3" t="s">
        <v>77</v>
      </c>
      <c r="L6" s="18"/>
    </row>
    <row r="7" spans="2:12" ht="9" customHeight="1" thickBot="1">
      <c r="B7" s="19"/>
      <c r="C7" s="22"/>
      <c r="D7" s="22"/>
      <c r="E7" s="22"/>
      <c r="F7" s="23"/>
      <c r="H7" s="19"/>
      <c r="I7" s="22"/>
      <c r="J7" s="22"/>
      <c r="K7" s="22"/>
      <c r="L7" s="23"/>
    </row>
    <row r="9" spans="2:12" ht="15.75" thickBot="1"/>
    <row r="10" spans="2:12" ht="6.75" customHeight="1">
      <c r="H10" s="13"/>
      <c r="I10" s="14"/>
      <c r="J10" s="14"/>
      <c r="K10" s="14"/>
      <c r="L10" s="15"/>
    </row>
    <row r="11" spans="2:12">
      <c r="H11" s="16"/>
      <c r="I11" s="59" t="s">
        <v>78</v>
      </c>
      <c r="J11" s="59"/>
      <c r="K11" s="59"/>
      <c r="L11" s="18"/>
    </row>
    <row r="12" spans="2:12">
      <c r="H12" s="16"/>
      <c r="L12" s="18"/>
    </row>
    <row r="13" spans="2:12">
      <c r="H13" s="16"/>
      <c r="I13" s="3" t="s">
        <v>11</v>
      </c>
      <c r="J13" s="58" t="s">
        <v>12</v>
      </c>
      <c r="K13" s="3" t="s">
        <v>77</v>
      </c>
      <c r="L13" s="18"/>
    </row>
    <row r="14" spans="2:12">
      <c r="B14" s="16"/>
      <c r="F14" s="18"/>
      <c r="H14" s="16"/>
      <c r="L14" s="18"/>
    </row>
    <row r="15" spans="2:12">
      <c r="B15" s="16"/>
      <c r="C15" s="3" t="s">
        <v>11</v>
      </c>
      <c r="D15" s="58" t="s">
        <v>12</v>
      </c>
      <c r="E15" s="3" t="s">
        <v>77</v>
      </c>
      <c r="F15" s="18"/>
      <c r="H15" s="16"/>
      <c r="I15" s="3" t="s">
        <v>11</v>
      </c>
      <c r="J15" s="58" t="s">
        <v>12</v>
      </c>
      <c r="K15" s="3" t="s">
        <v>76</v>
      </c>
      <c r="L15" s="18"/>
    </row>
    <row r="16" spans="2:12" ht="9" customHeight="1" thickBot="1">
      <c r="B16" s="19"/>
      <c r="C16" s="22"/>
      <c r="D16" s="22"/>
      <c r="E16" s="22"/>
      <c r="F16" s="23"/>
      <c r="H16" s="19"/>
      <c r="I16" s="22"/>
      <c r="J16" s="22"/>
      <c r="K16" s="22"/>
      <c r="L16" s="23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0EDDD-CDCB-4445-8A69-E9797AAF5D3A}">
  <sheetPr>
    <tabColor rgb="FFFFFF00"/>
  </sheetPr>
  <dimension ref="C4:E10"/>
  <sheetViews>
    <sheetView showGridLines="0" zoomScale="145" zoomScaleNormal="145" workbookViewId="0"/>
  </sheetViews>
  <sheetFormatPr defaultColWidth="9.42578125" defaultRowHeight="15"/>
  <cols>
    <col min="2" max="2" width="2.85546875" customWidth="1"/>
    <col min="3" max="3" width="23.42578125" customWidth="1"/>
    <col min="4" max="4" width="9.7109375" customWidth="1"/>
    <col min="5" max="5" width="23.42578125" customWidth="1"/>
    <col min="6" max="6" width="7.42578125" bestFit="1" customWidth="1"/>
    <col min="10" max="10" width="5.42578125" customWidth="1"/>
    <col min="12" max="12" width="7.85546875" customWidth="1"/>
  </cols>
  <sheetData>
    <row r="4" spans="3:5" ht="15.75" thickBot="1"/>
    <row r="5" spans="3:5">
      <c r="C5" s="103" t="s">
        <v>125</v>
      </c>
      <c r="D5" s="14"/>
      <c r="E5" s="102" t="s">
        <v>124</v>
      </c>
    </row>
    <row r="6" spans="3:5">
      <c r="C6" s="101" t="s">
        <v>123</v>
      </c>
      <c r="D6" s="100" t="s">
        <v>119</v>
      </c>
      <c r="E6" s="99" t="str">
        <f>TRIM(C6)</f>
        <v>Quad</v>
      </c>
    </row>
    <row r="7" spans="3:5">
      <c r="C7" s="16" t="str">
        <f>LEN(C6)&amp;" characters"</f>
        <v>7 characters</v>
      </c>
      <c r="E7" s="18" t="str">
        <f>LEN(E6)&amp;" characters"</f>
        <v>4 characters</v>
      </c>
    </row>
    <row r="8" spans="3:5">
      <c r="C8" s="16"/>
      <c r="E8" s="18"/>
    </row>
    <row r="9" spans="3:5" ht="30">
      <c r="C9" s="98" t="s">
        <v>122</v>
      </c>
      <c r="E9" s="97" t="s">
        <v>121</v>
      </c>
    </row>
    <row r="10" spans="3:5" ht="15.75" thickBot="1">
      <c r="C10" s="96" t="s">
        <v>120</v>
      </c>
      <c r="D10" s="95" t="s">
        <v>119</v>
      </c>
      <c r="E10" s="94">
        <f>DATEVALUE(TEXT(C10,"0000-00-00"))</f>
        <v>44501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4C8FC-6646-4E17-A6C9-1158901F4B82}">
  <sheetPr>
    <tabColor rgb="FFFFFF00"/>
  </sheetPr>
  <dimension ref="B3:K22"/>
  <sheetViews>
    <sheetView showGridLines="0" zoomScale="115" zoomScaleNormal="115" workbookViewId="0"/>
  </sheetViews>
  <sheetFormatPr defaultColWidth="9.42578125" defaultRowHeight="15"/>
  <cols>
    <col min="2" max="2" width="1.85546875" customWidth="1"/>
    <col min="3" max="3" width="8" customWidth="1"/>
    <col min="4" max="6" width="9.42578125" customWidth="1"/>
    <col min="7" max="7" width="17.7109375" customWidth="1"/>
    <col min="8" max="10" width="8.42578125" customWidth="1"/>
    <col min="11" max="11" width="1.85546875" customWidth="1"/>
    <col min="13" max="13" width="5.42578125" customWidth="1"/>
    <col min="15" max="15" width="7.85546875" customWidth="1"/>
    <col min="20" max="20" width="18.85546875" bestFit="1" customWidth="1"/>
    <col min="21" max="21" width="15.42578125" bestFit="1" customWidth="1"/>
    <col min="22" max="22" width="7.85546875" bestFit="1" customWidth="1"/>
    <col min="23" max="23" width="8.42578125" bestFit="1" customWidth="1"/>
    <col min="24" max="24" width="14.42578125" bestFit="1" customWidth="1"/>
    <col min="25" max="25" width="18.85546875" bestFit="1" customWidth="1"/>
  </cols>
  <sheetData>
    <row r="3" spans="2:11" ht="15.75" thickBot="1"/>
    <row r="4" spans="2:11" ht="7.5" customHeight="1">
      <c r="B4" s="13"/>
      <c r="C4" s="14"/>
      <c r="D4" s="14"/>
      <c r="E4" s="14"/>
      <c r="F4" s="14"/>
      <c r="G4" s="14"/>
      <c r="H4" s="14"/>
      <c r="I4" s="14"/>
      <c r="J4" s="14"/>
      <c r="K4" s="15"/>
    </row>
    <row r="5" spans="2:11">
      <c r="B5" s="16"/>
      <c r="D5" s="110" t="str">
        <f>H5&amp;"-"&amp;I5&amp;"-"&amp;J5</f>
        <v>Date-Product-Sales</v>
      </c>
      <c r="E5" s="109"/>
      <c r="F5" s="109"/>
      <c r="G5" s="100" t="s">
        <v>130</v>
      </c>
      <c r="H5" s="108" t="s">
        <v>0</v>
      </c>
      <c r="I5" s="108" t="s">
        <v>1</v>
      </c>
      <c r="J5" s="108" t="s">
        <v>44</v>
      </c>
      <c r="K5" s="18"/>
    </row>
    <row r="6" spans="2:11">
      <c r="B6" s="16"/>
      <c r="D6" s="3" t="str">
        <f>TEXT(H6,"m/d/yyy")&amp;"-"&amp;I6&amp;"-"&amp;J6</f>
        <v>2/15/2019-Quad-287.7</v>
      </c>
      <c r="E6" s="107"/>
      <c r="F6" s="51"/>
      <c r="H6" s="2">
        <v>43511</v>
      </c>
      <c r="I6" s="3" t="s">
        <v>6</v>
      </c>
      <c r="J6" s="3">
        <v>287.70000000000005</v>
      </c>
      <c r="K6" s="18"/>
    </row>
    <row r="7" spans="2:11">
      <c r="B7" s="16"/>
      <c r="D7" s="3" t="str">
        <f>TEXT(H7,"m/d/yyy")&amp;"-"&amp;I7&amp;"-"&amp;J7</f>
        <v>2/15/2019-Aspen-89.85</v>
      </c>
      <c r="E7" s="107"/>
      <c r="F7" s="51"/>
      <c r="H7" s="2">
        <v>43511</v>
      </c>
      <c r="I7" s="3" t="s">
        <v>7</v>
      </c>
      <c r="J7" s="3">
        <v>89.85</v>
      </c>
      <c r="K7" s="18"/>
    </row>
    <row r="8" spans="2:11">
      <c r="B8" s="16"/>
      <c r="D8" s="3" t="str">
        <f>TEXT(H8,"m/d/yyy")&amp;"-"&amp;I8&amp;"-"&amp;J8</f>
        <v>2/15/2019-Aspen-239.6</v>
      </c>
      <c r="E8" s="107"/>
      <c r="F8" s="51"/>
      <c r="H8" s="2">
        <v>43511</v>
      </c>
      <c r="I8" s="3" t="s">
        <v>7</v>
      </c>
      <c r="J8" s="3">
        <v>239.6</v>
      </c>
      <c r="K8" s="18"/>
    </row>
    <row r="9" spans="2:11" ht="6.75" customHeight="1">
      <c r="B9" s="16"/>
      <c r="K9" s="18"/>
    </row>
    <row r="10" spans="2:11">
      <c r="B10" s="16"/>
      <c r="C10" s="106" t="s">
        <v>44</v>
      </c>
      <c r="D10" s="105">
        <v>44208</v>
      </c>
      <c r="E10" s="105">
        <f>D10+1</f>
        <v>44209</v>
      </c>
      <c r="F10" s="105">
        <f>E10+2</f>
        <v>44211</v>
      </c>
      <c r="G10" s="100" t="s">
        <v>130</v>
      </c>
      <c r="H10" s="45" t="s">
        <v>0</v>
      </c>
      <c r="I10" s="45" t="s">
        <v>1</v>
      </c>
      <c r="J10" s="45" t="s">
        <v>44</v>
      </c>
      <c r="K10" s="18"/>
    </row>
    <row r="11" spans="2:11">
      <c r="B11" s="16"/>
      <c r="C11" s="104" t="s">
        <v>6</v>
      </c>
      <c r="D11" s="3">
        <v>291.64999999999998</v>
      </c>
      <c r="E11" s="3">
        <v>745.58</v>
      </c>
      <c r="F11" s="3">
        <v>253.76</v>
      </c>
      <c r="H11" s="2">
        <v>44208</v>
      </c>
      <c r="I11" s="3" t="s">
        <v>6</v>
      </c>
      <c r="J11" s="3">
        <v>291.64999999999998</v>
      </c>
      <c r="K11" s="18"/>
    </row>
    <row r="12" spans="2:11">
      <c r="B12" s="16"/>
      <c r="C12" s="104" t="s">
        <v>10</v>
      </c>
      <c r="D12" s="3">
        <v>296.45</v>
      </c>
      <c r="E12" s="3">
        <v>407.73</v>
      </c>
      <c r="F12" s="3">
        <v>786.67</v>
      </c>
      <c r="H12" s="2">
        <f>H11+1</f>
        <v>44209</v>
      </c>
      <c r="I12" s="3" t="s">
        <v>6</v>
      </c>
      <c r="J12" s="3">
        <v>745.58</v>
      </c>
      <c r="K12" s="18"/>
    </row>
    <row r="13" spans="2:11">
      <c r="B13" s="16"/>
      <c r="H13" s="2">
        <f>H12+2</f>
        <v>44211</v>
      </c>
      <c r="I13" s="3" t="s">
        <v>6</v>
      </c>
      <c r="J13" s="3">
        <v>253.76</v>
      </c>
      <c r="K13" s="18"/>
    </row>
    <row r="14" spans="2:11">
      <c r="B14" s="16"/>
      <c r="H14" s="2">
        <v>44208</v>
      </c>
      <c r="I14" s="3" t="s">
        <v>10</v>
      </c>
      <c r="J14" s="3">
        <v>296.45</v>
      </c>
      <c r="K14" s="18"/>
    </row>
    <row r="15" spans="2:11">
      <c r="B15" s="16"/>
      <c r="H15" s="2">
        <v>44209</v>
      </c>
      <c r="I15" s="3" t="s">
        <v>10</v>
      </c>
      <c r="J15" s="3">
        <v>407.73</v>
      </c>
      <c r="K15" s="18"/>
    </row>
    <row r="16" spans="2:11">
      <c r="B16" s="16"/>
      <c r="H16" s="2">
        <v>44211</v>
      </c>
      <c r="I16" s="3" t="s">
        <v>10</v>
      </c>
      <c r="J16" s="3">
        <v>786.67</v>
      </c>
      <c r="K16" s="18"/>
    </row>
    <row r="17" spans="2:11" ht="6" customHeight="1">
      <c r="B17" s="16"/>
      <c r="K17" s="18"/>
    </row>
    <row r="18" spans="2:11">
      <c r="B18" s="16"/>
      <c r="G18" s="100" t="s">
        <v>130</v>
      </c>
      <c r="H18" s="45" t="s">
        <v>129</v>
      </c>
      <c r="I18" s="45" t="s">
        <v>128</v>
      </c>
      <c r="J18" s="45" t="s">
        <v>127</v>
      </c>
      <c r="K18" s="18"/>
    </row>
    <row r="19" spans="2:11">
      <c r="B19" s="16"/>
      <c r="H19" s="3" t="s">
        <v>126</v>
      </c>
      <c r="I19" s="3" t="s">
        <v>126</v>
      </c>
      <c r="J19" s="3" t="s">
        <v>126</v>
      </c>
      <c r="K19" s="18"/>
    </row>
    <row r="20" spans="2:11">
      <c r="B20" s="16"/>
      <c r="H20" s="3" t="s">
        <v>126</v>
      </c>
      <c r="I20" s="3" t="s">
        <v>126</v>
      </c>
      <c r="J20" s="3" t="s">
        <v>126</v>
      </c>
      <c r="K20" s="18"/>
    </row>
    <row r="21" spans="2:11">
      <c r="B21" s="16"/>
      <c r="H21" s="3" t="s">
        <v>126</v>
      </c>
      <c r="I21" s="3" t="s">
        <v>126</v>
      </c>
      <c r="J21" s="3" t="s">
        <v>126</v>
      </c>
      <c r="K21" s="18"/>
    </row>
    <row r="22" spans="2:11" ht="11.25" customHeight="1" thickBot="1">
      <c r="B22" s="19"/>
      <c r="C22" s="22"/>
      <c r="D22" s="22"/>
      <c r="E22" s="22"/>
      <c r="F22" s="22"/>
      <c r="G22" s="22"/>
      <c r="H22" s="22"/>
      <c r="I22" s="22"/>
      <c r="J22" s="22"/>
      <c r="K22" s="23"/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46E6D-F4A6-456B-BF7D-FCADF076E846}">
  <sheetPr>
    <tabColor rgb="FFFFFF00"/>
  </sheetPr>
  <dimension ref="A1"/>
  <sheetViews>
    <sheetView zoomScale="85" zoomScaleNormal="85" workbookViewId="0"/>
  </sheetViews>
  <sheetFormatPr defaultColWidth="8.85546875" defaultRowHeight="1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0098C-A10E-41DD-8327-E79A010AF0A0}">
  <sheetPr>
    <tabColor rgb="FFFFFF00"/>
  </sheetPr>
  <dimension ref="B2:H69"/>
  <sheetViews>
    <sheetView showGridLines="0" zoomScale="130" zoomScaleNormal="130" workbookViewId="0"/>
  </sheetViews>
  <sheetFormatPr defaultColWidth="8.85546875" defaultRowHeight="15"/>
  <cols>
    <col min="2" max="2" width="2" customWidth="1"/>
    <col min="3" max="3" width="23.85546875" customWidth="1"/>
    <col min="4" max="4" width="4.28515625" customWidth="1"/>
    <col min="5" max="5" width="26.42578125" customWidth="1"/>
    <col min="6" max="7" width="11.42578125" customWidth="1"/>
    <col min="8" max="8" width="1.7109375" customWidth="1"/>
  </cols>
  <sheetData>
    <row r="2" spans="2:8" ht="15.75" thickBot="1"/>
    <row r="3" spans="2:8" ht="4.5" customHeight="1">
      <c r="B3" s="13"/>
      <c r="C3" s="14"/>
      <c r="D3" s="14"/>
      <c r="E3" s="14"/>
      <c r="F3" s="14"/>
      <c r="G3" s="14"/>
      <c r="H3" s="15"/>
    </row>
    <row r="4" spans="2:8">
      <c r="B4" s="16"/>
      <c r="C4" s="114" t="s">
        <v>132</v>
      </c>
      <c r="D4" s="58"/>
      <c r="E4" s="113" t="s">
        <v>131</v>
      </c>
      <c r="F4" s="112"/>
      <c r="G4" s="111"/>
      <c r="H4" s="18"/>
    </row>
    <row r="5" spans="2:8" ht="4.5" customHeight="1">
      <c r="B5" s="16"/>
      <c r="H5" s="18"/>
    </row>
    <row r="6" spans="2:8">
      <c r="B6" s="16"/>
      <c r="C6" s="1" t="s">
        <v>93</v>
      </c>
      <c r="E6" s="143" t="s">
        <v>93</v>
      </c>
      <c r="F6" s="17" t="s">
        <v>16</v>
      </c>
      <c r="G6" s="17" t="s">
        <v>92</v>
      </c>
      <c r="H6" s="18"/>
    </row>
    <row r="7" spans="2:8">
      <c r="B7" s="16"/>
      <c r="C7" s="3" t="s">
        <v>88</v>
      </c>
      <c r="E7" s="17" t="s">
        <v>89</v>
      </c>
      <c r="F7" s="144">
        <v>35</v>
      </c>
      <c r="G7" s="145">
        <v>0.55555555555555558</v>
      </c>
      <c r="H7" s="18"/>
    </row>
    <row r="8" spans="2:8">
      <c r="B8" s="16"/>
      <c r="C8" s="3" t="s">
        <v>89</v>
      </c>
      <c r="E8" s="17" t="s">
        <v>90</v>
      </c>
      <c r="F8" s="144">
        <v>18</v>
      </c>
      <c r="G8" s="145">
        <v>0.2857142857142857</v>
      </c>
      <c r="H8" s="18"/>
    </row>
    <row r="9" spans="2:8">
      <c r="B9" s="16"/>
      <c r="C9" s="3" t="s">
        <v>89</v>
      </c>
      <c r="E9" s="17" t="s">
        <v>88</v>
      </c>
      <c r="F9" s="144">
        <v>10</v>
      </c>
      <c r="G9" s="145">
        <v>0.15873015873015872</v>
      </c>
      <c r="H9" s="18"/>
    </row>
    <row r="10" spans="2:8">
      <c r="B10" s="16"/>
      <c r="C10" s="3" t="s">
        <v>88</v>
      </c>
      <c r="E10" s="17" t="s">
        <v>14</v>
      </c>
      <c r="F10" s="144">
        <v>63</v>
      </c>
      <c r="G10" s="145">
        <v>1</v>
      </c>
      <c r="H10" s="18"/>
    </row>
    <row r="11" spans="2:8">
      <c r="B11" s="16"/>
      <c r="C11" s="3" t="s">
        <v>90</v>
      </c>
      <c r="H11" s="18"/>
    </row>
    <row r="12" spans="2:8" hidden="1">
      <c r="B12" s="16"/>
      <c r="C12" s="3" t="s">
        <v>89</v>
      </c>
      <c r="H12" s="18"/>
    </row>
    <row r="13" spans="2:8" hidden="1">
      <c r="B13" s="16"/>
      <c r="C13" s="3" t="s">
        <v>90</v>
      </c>
      <c r="H13" s="18"/>
    </row>
    <row r="14" spans="2:8" hidden="1">
      <c r="B14" s="16"/>
      <c r="C14" s="3" t="s">
        <v>89</v>
      </c>
      <c r="H14" s="18"/>
    </row>
    <row r="15" spans="2:8" hidden="1">
      <c r="B15" s="16"/>
      <c r="C15" s="3" t="s">
        <v>89</v>
      </c>
      <c r="H15" s="18"/>
    </row>
    <row r="16" spans="2:8" hidden="1">
      <c r="B16" s="16"/>
      <c r="C16" s="3" t="s">
        <v>89</v>
      </c>
      <c r="H16" s="18"/>
    </row>
    <row r="17" spans="2:8" hidden="1">
      <c r="B17" s="16"/>
      <c r="C17" s="3" t="s">
        <v>90</v>
      </c>
      <c r="H17" s="18"/>
    </row>
    <row r="18" spans="2:8" hidden="1">
      <c r="B18" s="16"/>
      <c r="C18" s="3" t="s">
        <v>89</v>
      </c>
      <c r="H18" s="18"/>
    </row>
    <row r="19" spans="2:8" hidden="1">
      <c r="B19" s="16"/>
      <c r="C19" s="3" t="s">
        <v>88</v>
      </c>
      <c r="H19" s="18"/>
    </row>
    <row r="20" spans="2:8" hidden="1">
      <c r="B20" s="16"/>
      <c r="C20" s="3" t="s">
        <v>89</v>
      </c>
      <c r="H20" s="18"/>
    </row>
    <row r="21" spans="2:8" hidden="1">
      <c r="B21" s="16"/>
      <c r="C21" s="3" t="s">
        <v>90</v>
      </c>
      <c r="H21" s="18"/>
    </row>
    <row r="22" spans="2:8" hidden="1">
      <c r="B22" s="16"/>
      <c r="C22" s="3" t="s">
        <v>88</v>
      </c>
      <c r="H22" s="18"/>
    </row>
    <row r="23" spans="2:8" hidden="1">
      <c r="B23" s="16"/>
      <c r="C23" s="3" t="s">
        <v>89</v>
      </c>
      <c r="H23" s="18"/>
    </row>
    <row r="24" spans="2:8" hidden="1">
      <c r="B24" s="16"/>
      <c r="C24" s="3" t="s">
        <v>88</v>
      </c>
      <c r="H24" s="18"/>
    </row>
    <row r="25" spans="2:8" hidden="1">
      <c r="B25" s="16"/>
      <c r="C25" s="3" t="s">
        <v>89</v>
      </c>
      <c r="H25" s="18"/>
    </row>
    <row r="26" spans="2:8" hidden="1">
      <c r="B26" s="16"/>
      <c r="C26" s="3" t="s">
        <v>90</v>
      </c>
      <c r="H26" s="18"/>
    </row>
    <row r="27" spans="2:8" hidden="1">
      <c r="B27" s="16"/>
      <c r="C27" s="3" t="s">
        <v>89</v>
      </c>
      <c r="H27" s="18"/>
    </row>
    <row r="28" spans="2:8" hidden="1">
      <c r="B28" s="16"/>
      <c r="C28" s="3" t="s">
        <v>90</v>
      </c>
      <c r="H28" s="18"/>
    </row>
    <row r="29" spans="2:8" hidden="1">
      <c r="B29" s="16"/>
      <c r="C29" s="3" t="s">
        <v>89</v>
      </c>
      <c r="H29" s="18"/>
    </row>
    <row r="30" spans="2:8" hidden="1">
      <c r="B30" s="16"/>
      <c r="C30" s="3" t="s">
        <v>89</v>
      </c>
      <c r="H30" s="18"/>
    </row>
    <row r="31" spans="2:8" hidden="1">
      <c r="B31" s="16"/>
      <c r="C31" s="3" t="s">
        <v>89</v>
      </c>
      <c r="H31" s="18"/>
    </row>
    <row r="32" spans="2:8" hidden="1">
      <c r="B32" s="16"/>
      <c r="C32" s="3" t="s">
        <v>88</v>
      </c>
      <c r="H32" s="18"/>
    </row>
    <row r="33" spans="2:8" hidden="1">
      <c r="B33" s="16"/>
      <c r="C33" s="3" t="s">
        <v>89</v>
      </c>
      <c r="H33" s="18"/>
    </row>
    <row r="34" spans="2:8" hidden="1">
      <c r="B34" s="16"/>
      <c r="C34" s="3" t="s">
        <v>89</v>
      </c>
      <c r="H34" s="18"/>
    </row>
    <row r="35" spans="2:8" hidden="1">
      <c r="B35" s="16"/>
      <c r="C35" s="3" t="s">
        <v>89</v>
      </c>
      <c r="H35" s="18"/>
    </row>
    <row r="36" spans="2:8" hidden="1">
      <c r="B36" s="16"/>
      <c r="C36" s="3" t="s">
        <v>88</v>
      </c>
      <c r="H36" s="18"/>
    </row>
    <row r="37" spans="2:8" hidden="1">
      <c r="B37" s="16"/>
      <c r="C37" s="3" t="s">
        <v>89</v>
      </c>
      <c r="H37" s="18"/>
    </row>
    <row r="38" spans="2:8" hidden="1">
      <c r="B38" s="16"/>
      <c r="C38" s="3" t="s">
        <v>89</v>
      </c>
      <c r="H38" s="18"/>
    </row>
    <row r="39" spans="2:8" hidden="1">
      <c r="B39" s="16"/>
      <c r="C39" s="3" t="s">
        <v>90</v>
      </c>
      <c r="H39" s="18"/>
    </row>
    <row r="40" spans="2:8" hidden="1">
      <c r="B40" s="16"/>
      <c r="C40" s="3" t="s">
        <v>88</v>
      </c>
      <c r="H40" s="18"/>
    </row>
    <row r="41" spans="2:8" hidden="1">
      <c r="B41" s="16"/>
      <c r="C41" s="3" t="s">
        <v>90</v>
      </c>
      <c r="H41" s="18"/>
    </row>
    <row r="42" spans="2:8" hidden="1">
      <c r="B42" s="16"/>
      <c r="C42" s="3" t="s">
        <v>89</v>
      </c>
      <c r="H42" s="18"/>
    </row>
    <row r="43" spans="2:8" hidden="1">
      <c r="B43" s="16"/>
      <c r="C43" s="3" t="s">
        <v>89</v>
      </c>
      <c r="H43" s="18"/>
    </row>
    <row r="44" spans="2:8" hidden="1">
      <c r="B44" s="16"/>
      <c r="C44" s="3" t="s">
        <v>89</v>
      </c>
      <c r="H44" s="18"/>
    </row>
    <row r="45" spans="2:8" hidden="1">
      <c r="B45" s="16"/>
      <c r="C45" s="3" t="s">
        <v>89</v>
      </c>
      <c r="H45" s="18"/>
    </row>
    <row r="46" spans="2:8" hidden="1">
      <c r="B46" s="16"/>
      <c r="C46" s="3" t="s">
        <v>89</v>
      </c>
      <c r="H46" s="18"/>
    </row>
    <row r="47" spans="2:8" hidden="1">
      <c r="B47" s="16"/>
      <c r="C47" s="3" t="s">
        <v>90</v>
      </c>
      <c r="H47" s="18"/>
    </row>
    <row r="48" spans="2:8" hidden="1">
      <c r="B48" s="16"/>
      <c r="C48" s="3" t="s">
        <v>90</v>
      </c>
      <c r="H48" s="18"/>
    </row>
    <row r="49" spans="2:8" hidden="1">
      <c r="B49" s="16"/>
      <c r="C49" s="3" t="s">
        <v>90</v>
      </c>
      <c r="H49" s="18"/>
    </row>
    <row r="50" spans="2:8" hidden="1">
      <c r="B50" s="16"/>
      <c r="C50" s="3" t="s">
        <v>90</v>
      </c>
      <c r="H50" s="18"/>
    </row>
    <row r="51" spans="2:8" hidden="1">
      <c r="B51" s="16"/>
      <c r="C51" s="3" t="s">
        <v>89</v>
      </c>
      <c r="H51" s="18"/>
    </row>
    <row r="52" spans="2:8" hidden="1">
      <c r="B52" s="16"/>
      <c r="C52" s="3" t="s">
        <v>89</v>
      </c>
      <c r="H52" s="18"/>
    </row>
    <row r="53" spans="2:8" hidden="1">
      <c r="B53" s="16"/>
      <c r="C53" s="3" t="s">
        <v>89</v>
      </c>
      <c r="H53" s="18"/>
    </row>
    <row r="54" spans="2:8" hidden="1">
      <c r="B54" s="16"/>
      <c r="C54" s="3" t="s">
        <v>89</v>
      </c>
      <c r="H54" s="18"/>
    </row>
    <row r="55" spans="2:8" hidden="1">
      <c r="B55" s="16"/>
      <c r="C55" s="3" t="s">
        <v>89</v>
      </c>
      <c r="H55" s="18"/>
    </row>
    <row r="56" spans="2:8" hidden="1">
      <c r="B56" s="16"/>
      <c r="C56" s="3" t="s">
        <v>90</v>
      </c>
      <c r="H56" s="18"/>
    </row>
    <row r="57" spans="2:8" hidden="1">
      <c r="B57" s="16"/>
      <c r="C57" s="3" t="s">
        <v>90</v>
      </c>
      <c r="H57" s="18"/>
    </row>
    <row r="58" spans="2:8" hidden="1">
      <c r="B58" s="16"/>
      <c r="C58" s="3" t="s">
        <v>89</v>
      </c>
      <c r="H58" s="18"/>
    </row>
    <row r="59" spans="2:8" hidden="1">
      <c r="B59" s="16"/>
      <c r="C59" s="3" t="s">
        <v>89</v>
      </c>
      <c r="H59" s="18"/>
    </row>
    <row r="60" spans="2:8" hidden="1">
      <c r="B60" s="16"/>
      <c r="C60" s="3" t="s">
        <v>89</v>
      </c>
      <c r="H60" s="18"/>
    </row>
    <row r="61" spans="2:8" hidden="1">
      <c r="B61" s="16"/>
      <c r="C61" s="3" t="s">
        <v>90</v>
      </c>
      <c r="H61" s="18"/>
    </row>
    <row r="62" spans="2:8" hidden="1">
      <c r="B62" s="16"/>
      <c r="C62" s="3" t="s">
        <v>89</v>
      </c>
      <c r="H62" s="18"/>
    </row>
    <row r="63" spans="2:8" hidden="1">
      <c r="B63" s="16"/>
      <c r="C63" s="3" t="s">
        <v>90</v>
      </c>
      <c r="H63" s="18"/>
    </row>
    <row r="64" spans="2:8" hidden="1">
      <c r="B64" s="16"/>
      <c r="C64" s="3" t="s">
        <v>90</v>
      </c>
      <c r="H64" s="18"/>
    </row>
    <row r="65" spans="2:8" hidden="1">
      <c r="B65" s="16"/>
      <c r="C65" s="3" t="s">
        <v>89</v>
      </c>
      <c r="H65" s="18"/>
    </row>
    <row r="66" spans="2:8" hidden="1">
      <c r="B66" s="16"/>
      <c r="C66" s="3" t="s">
        <v>88</v>
      </c>
      <c r="H66" s="18"/>
    </row>
    <row r="67" spans="2:8" hidden="1">
      <c r="B67" s="16"/>
      <c r="C67" s="3" t="s">
        <v>90</v>
      </c>
      <c r="H67" s="18"/>
    </row>
    <row r="68" spans="2:8" hidden="1">
      <c r="B68" s="16"/>
      <c r="C68" s="3" t="s">
        <v>89</v>
      </c>
      <c r="H68" s="18"/>
    </row>
    <row r="69" spans="2:8" ht="15.75" thickBot="1">
      <c r="B69" s="19"/>
      <c r="C69" s="20" t="s">
        <v>88</v>
      </c>
      <c r="D69" s="70" t="s">
        <v>91</v>
      </c>
      <c r="E69" s="22"/>
      <c r="F69" s="22"/>
      <c r="G69" s="22"/>
      <c r="H69" s="23"/>
    </row>
  </sheetData>
  <pageMargins left="0.7" right="0.7" top="0.75" bottom="0.75" header="0.3" footer="0.3"/>
  <pageSetup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C2D1B-5A4F-4AA5-9EB3-E221075068DA}">
  <sheetPr>
    <tabColor rgb="FFFFFF00"/>
  </sheetPr>
  <dimension ref="B3:L33"/>
  <sheetViews>
    <sheetView showGridLines="0" zoomScale="120" zoomScaleNormal="120" workbookViewId="0"/>
  </sheetViews>
  <sheetFormatPr defaultColWidth="8.85546875" defaultRowHeight="15"/>
  <cols>
    <col min="2" max="2" width="1.85546875" customWidth="1"/>
    <col min="3" max="3" width="14.140625" customWidth="1"/>
    <col min="4" max="4" width="11.42578125" bestFit="1" customWidth="1"/>
    <col min="5" max="5" width="15.42578125" bestFit="1" customWidth="1"/>
    <col min="6" max="6" width="17.140625" bestFit="1" customWidth="1"/>
    <col min="7" max="7" width="10.140625" customWidth="1"/>
    <col min="8" max="8" width="12.85546875" customWidth="1"/>
    <col min="9" max="9" width="11.140625" customWidth="1"/>
    <col min="10" max="10" width="12.85546875" customWidth="1"/>
    <col min="11" max="11" width="8.7109375" customWidth="1"/>
    <col min="12" max="12" width="2" customWidth="1"/>
  </cols>
  <sheetData>
    <row r="3" spans="2:12" ht="6" customHeight="1" thickBot="1"/>
    <row r="4" spans="2:12" ht="6" customHeight="1">
      <c r="B4" s="13"/>
      <c r="C4" s="14"/>
      <c r="D4" s="14"/>
      <c r="E4" s="14"/>
      <c r="F4" s="14"/>
      <c r="G4" s="14"/>
      <c r="H4" s="14"/>
      <c r="I4" s="14"/>
      <c r="J4" s="14"/>
      <c r="K4" s="14"/>
      <c r="L4" s="15"/>
    </row>
    <row r="5" spans="2:12" ht="15" customHeight="1">
      <c r="B5" s="16"/>
      <c r="C5" s="113" t="s">
        <v>139</v>
      </c>
      <c r="D5" s="112"/>
      <c r="E5" s="112"/>
      <c r="F5" s="112"/>
      <c r="G5" s="112"/>
      <c r="H5" s="112"/>
      <c r="I5" s="112"/>
      <c r="J5" s="112"/>
      <c r="K5" s="111"/>
      <c r="L5" s="18"/>
    </row>
    <row r="6" spans="2:12" ht="8.25" customHeight="1">
      <c r="B6" s="16"/>
      <c r="L6" s="18"/>
    </row>
    <row r="7" spans="2:12">
      <c r="B7" s="16"/>
      <c r="C7" t="s">
        <v>138</v>
      </c>
      <c r="H7" t="s">
        <v>137</v>
      </c>
      <c r="L7" s="18"/>
    </row>
    <row r="8" spans="2:12" ht="6" customHeight="1">
      <c r="B8" s="16"/>
      <c r="L8" s="18"/>
    </row>
    <row r="9" spans="2:12">
      <c r="B9" s="16"/>
      <c r="C9" s="124" t="s">
        <v>136</v>
      </c>
      <c r="D9" s="123"/>
      <c r="E9" s="123"/>
      <c r="F9" s="123"/>
      <c r="G9" s="123"/>
      <c r="H9" s="122"/>
      <c r="L9" s="18"/>
    </row>
    <row r="10" spans="2:12">
      <c r="B10" s="16"/>
      <c r="C10" s="121"/>
      <c r="H10" s="121"/>
      <c r="L10" s="18"/>
    </row>
    <row r="11" spans="2:12" ht="30">
      <c r="B11" s="16"/>
      <c r="C11" s="120" t="s">
        <v>54</v>
      </c>
      <c r="D11" s="119" t="s">
        <v>55</v>
      </c>
      <c r="E11" s="119" t="s">
        <v>2</v>
      </c>
      <c r="F11" s="118" t="s">
        <v>1</v>
      </c>
      <c r="H11" s="120" t="s">
        <v>54</v>
      </c>
      <c r="I11" s="119" t="s">
        <v>1</v>
      </c>
      <c r="J11" s="119" t="s">
        <v>135</v>
      </c>
      <c r="K11" s="118" t="s">
        <v>134</v>
      </c>
      <c r="L11" s="18"/>
    </row>
    <row r="12" spans="2:12">
      <c r="B12" s="16"/>
      <c r="C12" s="51">
        <v>1043</v>
      </c>
      <c r="D12" s="3">
        <v>6</v>
      </c>
      <c r="E12" s="10">
        <f>_xlfn.XLOOKUP(fUnits[[#This Row],[ProductID]],$H$12:$H$14,$K$12:$K$14)*fUnits[[#This Row],[Units Sold]]</f>
        <v>287.70000000000005</v>
      </c>
      <c r="F12" s="117" t="str">
        <f>_xlfn.XLOOKUP(fUnits[[#This Row],[ProductID]],$H$12:$H$14,$I$12:$I$14)</f>
        <v>Quad</v>
      </c>
      <c r="H12" s="51">
        <v>1043</v>
      </c>
      <c r="I12" s="3" t="s">
        <v>6</v>
      </c>
      <c r="J12" s="3">
        <v>20</v>
      </c>
      <c r="K12" s="12">
        <v>47.95</v>
      </c>
      <c r="L12" s="18"/>
    </row>
    <row r="13" spans="2:12">
      <c r="B13" s="16"/>
      <c r="C13" s="51">
        <v>1069</v>
      </c>
      <c r="D13" s="3">
        <v>3</v>
      </c>
      <c r="E13" s="10">
        <f>_xlfn.XLOOKUP(fUnits[[#This Row],[ProductID]],$H$12:$H$14,$K$12:$K$14)*fUnits[[#This Row],[Units Sold]]</f>
        <v>89.85</v>
      </c>
      <c r="F13" s="117" t="str">
        <f>_xlfn.XLOOKUP(fUnits[[#This Row],[ProductID]],$H$12:$H$14,$I$12:$I$14)</f>
        <v>Aspen</v>
      </c>
      <c r="H13" s="51">
        <v>1069</v>
      </c>
      <c r="I13" s="3" t="s">
        <v>7</v>
      </c>
      <c r="J13" s="3">
        <v>25</v>
      </c>
      <c r="K13" s="12">
        <v>29.95</v>
      </c>
      <c r="L13" s="18"/>
    </row>
    <row r="14" spans="2:12">
      <c r="B14" s="16"/>
      <c r="C14" s="51">
        <v>1069</v>
      </c>
      <c r="D14" s="3">
        <v>8</v>
      </c>
      <c r="E14" s="10">
        <f>_xlfn.XLOOKUP(fUnits[[#This Row],[ProductID]],$H$12:$H$14,$K$12:$K$14)*fUnits[[#This Row],[Units Sold]]</f>
        <v>239.6</v>
      </c>
      <c r="F14" s="117" t="str">
        <f>_xlfn.XLOOKUP(fUnits[[#This Row],[ProductID]],$H$12:$H$14,$I$12:$I$14)</f>
        <v>Aspen</v>
      </c>
      <c r="H14" s="50">
        <v>2005</v>
      </c>
      <c r="I14" s="9" t="s">
        <v>17</v>
      </c>
      <c r="J14" s="9">
        <v>15</v>
      </c>
      <c r="K14" s="8">
        <v>21.95</v>
      </c>
      <c r="L14" s="18"/>
    </row>
    <row r="15" spans="2:12">
      <c r="B15" s="16"/>
      <c r="C15" s="51">
        <v>2005</v>
      </c>
      <c r="D15" s="3">
        <v>3</v>
      </c>
      <c r="E15" s="10">
        <f>_xlfn.XLOOKUP(fUnits[[#This Row],[ProductID]],$H$12:$H$14,$K$12:$K$14)*fUnits[[#This Row],[Units Sold]]</f>
        <v>65.849999999999994</v>
      </c>
      <c r="F15" s="117" t="str">
        <f>_xlfn.XLOOKUP(fUnits[[#This Row],[ProductID]],$H$12:$H$14,$I$12:$I$14)</f>
        <v>Sunspot</v>
      </c>
      <c r="L15" s="18"/>
    </row>
    <row r="16" spans="2:12">
      <c r="B16" s="16"/>
      <c r="C16" s="51">
        <v>1069</v>
      </c>
      <c r="D16" s="3">
        <v>11</v>
      </c>
      <c r="E16" s="10">
        <f>_xlfn.XLOOKUP(fUnits[[#This Row],[ProductID]],$H$12:$H$14,$K$12:$K$14)*fUnits[[#This Row],[Units Sold]]</f>
        <v>329.45</v>
      </c>
      <c r="F16" s="117" t="str">
        <f>_xlfn.XLOOKUP(fUnits[[#This Row],[ProductID]],$H$12:$H$14,$I$12:$I$14)</f>
        <v>Aspen</v>
      </c>
      <c r="L16" s="18"/>
    </row>
    <row r="17" spans="2:12">
      <c r="B17" s="16"/>
      <c r="C17" s="51">
        <v>1043</v>
      </c>
      <c r="D17" s="3">
        <v>8</v>
      </c>
      <c r="E17" s="10">
        <f>_xlfn.XLOOKUP(fUnits[[#This Row],[ProductID]],$H$12:$H$14,$K$12:$K$14)*fUnits[[#This Row],[Units Sold]]</f>
        <v>383.6</v>
      </c>
      <c r="F17" s="117" t="str">
        <f>_xlfn.XLOOKUP(fUnits[[#This Row],[ProductID]],$H$12:$H$14,$I$12:$I$14)</f>
        <v>Quad</v>
      </c>
      <c r="L17" s="18"/>
    </row>
    <row r="18" spans="2:12">
      <c r="B18" s="16"/>
      <c r="C18" s="51">
        <v>2005</v>
      </c>
      <c r="D18" s="3">
        <v>6</v>
      </c>
      <c r="E18" s="10">
        <f>_xlfn.XLOOKUP(fUnits[[#This Row],[ProductID]],$H$12:$H$14,$K$12:$K$14)*fUnits[[#This Row],[Units Sold]]</f>
        <v>131.69999999999999</v>
      </c>
      <c r="F18" s="117" t="str">
        <f>_xlfn.XLOOKUP(fUnits[[#This Row],[ProductID]],$H$12:$H$14,$I$12:$I$14)</f>
        <v>Sunspot</v>
      </c>
      <c r="L18" s="18"/>
    </row>
    <row r="19" spans="2:12">
      <c r="B19" s="16"/>
      <c r="C19" s="51">
        <v>2005</v>
      </c>
      <c r="D19" s="3">
        <v>13</v>
      </c>
      <c r="E19" s="10">
        <f>_xlfn.XLOOKUP(fUnits[[#This Row],[ProductID]],$H$12:$H$14,$K$12:$K$14)*fUnits[[#This Row],[Units Sold]]</f>
        <v>285.34999999999997</v>
      </c>
      <c r="F19" s="117" t="str">
        <f>_xlfn.XLOOKUP(fUnits[[#This Row],[ProductID]],$H$12:$H$14,$I$12:$I$14)</f>
        <v>Sunspot</v>
      </c>
      <c r="L19" s="18"/>
    </row>
    <row r="20" spans="2:12">
      <c r="B20" s="16"/>
      <c r="C20" s="51">
        <v>1043</v>
      </c>
      <c r="D20" s="3">
        <v>5</v>
      </c>
      <c r="E20" s="10">
        <f>_xlfn.XLOOKUP(fUnits[[#This Row],[ProductID]],$H$12:$H$14,$K$12:$K$14)*fUnits[[#This Row],[Units Sold]]</f>
        <v>239.75</v>
      </c>
      <c r="F20" s="117" t="str">
        <f>_xlfn.XLOOKUP(fUnits[[#This Row],[ProductID]],$H$12:$H$14,$I$12:$I$14)</f>
        <v>Quad</v>
      </c>
      <c r="L20" s="18"/>
    </row>
    <row r="21" spans="2:12">
      <c r="B21" s="16"/>
      <c r="C21" s="50">
        <v>1043</v>
      </c>
      <c r="D21" s="9">
        <v>5</v>
      </c>
      <c r="E21" s="116">
        <f>_xlfn.XLOOKUP(fUnits[[#This Row],[ProductID]],$H$12:$H$14,$K$12:$K$14)*fUnits[[#This Row],[Units Sold]]</f>
        <v>239.75</v>
      </c>
      <c r="F21" s="115" t="str">
        <f>_xlfn.XLOOKUP(fUnits[[#This Row],[ProductID]],$H$12:$H$14,$I$12:$I$14)</f>
        <v>Quad</v>
      </c>
      <c r="L21" s="18"/>
    </row>
    <row r="22" spans="2:12" ht="8.25" customHeight="1">
      <c r="B22" s="16"/>
      <c r="L22" s="18"/>
    </row>
    <row r="23" spans="2:12">
      <c r="B23" s="16"/>
      <c r="F23" t="str">
        <f ca="1">"Formula in cell "&amp;ADDRESS(ROW(F12),COLUMN(F12),4)&amp;": "&amp;_xlfn.IFNA(_xlfn.FORMULATEXT(F12),"")</f>
        <v>Formula in cell F12: =XLOOKUP([@ProductID],$H$12:$H$14,$I$12:$I$14)</v>
      </c>
      <c r="L23" s="18"/>
    </row>
    <row r="24" spans="2:12">
      <c r="B24" s="16"/>
      <c r="C24" t="str">
        <f ca="1">"Formula in cell "&amp;ADDRESS(ROW(E12),COLUMN(E12),4)&amp;": "&amp;_xlfn.IFNA(_xlfn.FORMULATEXT(E12),"")</f>
        <v>Formula in cell E12: =XLOOKUP([@ProductID],$H$12:$H$14,$K$12:$K$14)*[@[Units Sold]]</v>
      </c>
      <c r="L24" s="18"/>
    </row>
    <row r="25" spans="2:12" ht="6" customHeight="1">
      <c r="B25" s="16"/>
      <c r="L25" s="18"/>
    </row>
    <row r="26" spans="2:12">
      <c r="B26" s="16"/>
      <c r="C26" s="113" t="s">
        <v>131</v>
      </c>
      <c r="D26" s="112"/>
      <c r="E26" s="112"/>
      <c r="F26" s="112"/>
      <c r="G26" s="111"/>
      <c r="L26" s="18"/>
    </row>
    <row r="27" spans="2:12" ht="6" customHeight="1">
      <c r="B27" s="16"/>
      <c r="L27" s="18"/>
    </row>
    <row r="28" spans="2:12">
      <c r="B28" s="16"/>
      <c r="D28" s="143" t="s">
        <v>1</v>
      </c>
      <c r="E28" s="17" t="s">
        <v>15</v>
      </c>
      <c r="F28" s="17" t="s">
        <v>133</v>
      </c>
      <c r="L28" s="18"/>
    </row>
    <row r="29" spans="2:12">
      <c r="B29" s="16"/>
      <c r="D29" s="17" t="s">
        <v>7</v>
      </c>
      <c r="E29" s="146">
        <v>658.9</v>
      </c>
      <c r="F29" s="144">
        <v>22</v>
      </c>
      <c r="L29" s="18"/>
    </row>
    <row r="30" spans="2:12">
      <c r="B30" s="16"/>
      <c r="D30" s="17" t="s">
        <v>6</v>
      </c>
      <c r="E30" s="146">
        <v>1150.8000000000002</v>
      </c>
      <c r="F30" s="144">
        <v>24</v>
      </c>
      <c r="L30" s="18"/>
    </row>
    <row r="31" spans="2:12">
      <c r="B31" s="16"/>
      <c r="D31" s="17" t="s">
        <v>17</v>
      </c>
      <c r="E31" s="146">
        <v>482.9</v>
      </c>
      <c r="F31" s="144">
        <v>22</v>
      </c>
      <c r="L31" s="18"/>
    </row>
    <row r="32" spans="2:12">
      <c r="B32" s="16"/>
      <c r="D32" s="17" t="s">
        <v>14</v>
      </c>
      <c r="E32" s="146">
        <v>2292.6000000000004</v>
      </c>
      <c r="F32" s="144">
        <v>68</v>
      </c>
      <c r="L32" s="18"/>
    </row>
    <row r="33" spans="2:12" ht="6" customHeight="1" thickBot="1">
      <c r="B33" s="19"/>
      <c r="C33" s="22"/>
      <c r="D33" s="22"/>
      <c r="E33" s="22"/>
      <c r="F33" s="22"/>
      <c r="G33" s="22"/>
      <c r="H33" s="22"/>
      <c r="I33" s="22"/>
      <c r="J33" s="22"/>
      <c r="K33" s="22"/>
      <c r="L33" s="23"/>
    </row>
  </sheetData>
  <pageMargins left="0.7" right="0.7" top="0.75" bottom="0.75" header="0.3" footer="0.3"/>
  <pageSetup orientation="portrait" r:id="rId2"/>
  <drawing r:id="rId3"/>
  <tableParts count="2">
    <tablePart r:id="rId4"/>
    <tablePart r:id="rId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27B70-E837-49EA-B09D-3EBB92D5594E}">
  <sheetPr>
    <tabColor rgb="FFFFFF00"/>
  </sheetPr>
  <dimension ref="B3:AB35"/>
  <sheetViews>
    <sheetView showGridLines="0" zoomScaleNormal="100" workbookViewId="0"/>
  </sheetViews>
  <sheetFormatPr defaultColWidth="8.85546875" defaultRowHeight="15"/>
  <cols>
    <col min="2" max="2" width="1.85546875" customWidth="1"/>
    <col min="3" max="3" width="14.140625" customWidth="1"/>
    <col min="4" max="4" width="12.140625" customWidth="1"/>
    <col min="5" max="5" width="19.7109375" customWidth="1"/>
    <col min="6" max="6" width="14.85546875" customWidth="1"/>
    <col min="7" max="7" width="11.140625" customWidth="1"/>
    <col min="8" max="8" width="12.85546875" customWidth="1"/>
    <col min="9" max="9" width="8.7109375" customWidth="1"/>
    <col min="10" max="10" width="11.28515625" bestFit="1" customWidth="1"/>
    <col min="11" max="11" width="13.42578125" bestFit="1" customWidth="1"/>
    <col min="12" max="12" width="10.42578125" bestFit="1" customWidth="1"/>
    <col min="13" max="13" width="1.85546875" customWidth="1"/>
  </cols>
  <sheetData>
    <row r="3" spans="2:28" ht="6" customHeight="1" thickBot="1"/>
    <row r="4" spans="2:28" ht="9" customHeight="1">
      <c r="B4" s="13"/>
      <c r="C4" s="14"/>
      <c r="D4" s="14"/>
      <c r="E4" s="14"/>
      <c r="F4" s="14"/>
      <c r="G4" s="14"/>
      <c r="H4" s="14"/>
      <c r="I4" s="14"/>
      <c r="J4" s="14"/>
      <c r="K4" s="14"/>
      <c r="L4" s="14"/>
      <c r="M4" s="15"/>
    </row>
    <row r="5" spans="2:28">
      <c r="B5" s="16"/>
      <c r="C5" s="113" t="s">
        <v>146</v>
      </c>
      <c r="D5" s="112"/>
      <c r="E5" s="112"/>
      <c r="F5" s="112"/>
      <c r="G5" s="112"/>
      <c r="H5" s="112"/>
      <c r="I5" s="111"/>
      <c r="M5" s="18"/>
    </row>
    <row r="6" spans="2:28" ht="9" customHeight="1">
      <c r="B6" s="16"/>
      <c r="M6" s="18"/>
    </row>
    <row r="7" spans="2:28">
      <c r="B7" s="16"/>
      <c r="C7" t="s">
        <v>145</v>
      </c>
      <c r="F7" t="s">
        <v>144</v>
      </c>
      <c r="M7" s="18"/>
    </row>
    <row r="8" spans="2:28" ht="9" customHeight="1">
      <c r="B8" s="16"/>
      <c r="M8" s="18"/>
    </row>
    <row r="9" spans="2:28">
      <c r="B9" s="16"/>
      <c r="C9" s="129" t="s">
        <v>143</v>
      </c>
      <c r="D9" s="41"/>
      <c r="E9" s="41"/>
      <c r="F9" s="128"/>
      <c r="M9" s="18"/>
      <c r="Q9" s="27"/>
      <c r="R9" s="129" t="s">
        <v>143</v>
      </c>
      <c r="S9" s="41"/>
      <c r="T9" s="41"/>
      <c r="U9" s="128"/>
      <c r="AB9" s="125"/>
    </row>
    <row r="10" spans="2:28">
      <c r="B10" s="16"/>
      <c r="C10" s="121"/>
      <c r="F10" s="121"/>
      <c r="M10" s="18"/>
      <c r="Q10" s="27"/>
      <c r="R10" s="121"/>
      <c r="U10" s="121"/>
      <c r="AB10" s="125"/>
    </row>
    <row r="11" spans="2:28" ht="30">
      <c r="B11" s="16"/>
      <c r="C11" s="120" t="s">
        <v>54</v>
      </c>
      <c r="D11" s="119" t="s">
        <v>55</v>
      </c>
      <c r="F11" s="120" t="s">
        <v>54</v>
      </c>
      <c r="G11" s="119" t="s">
        <v>1</v>
      </c>
      <c r="H11" s="119" t="s">
        <v>135</v>
      </c>
      <c r="I11" s="118" t="s">
        <v>134</v>
      </c>
      <c r="M11" s="18"/>
    </row>
    <row r="12" spans="2:28">
      <c r="B12" s="16"/>
      <c r="C12" s="51">
        <v>1043</v>
      </c>
      <c r="D12" s="3">
        <v>6</v>
      </c>
      <c r="F12" s="51">
        <v>1043</v>
      </c>
      <c r="G12" s="3" t="s">
        <v>6</v>
      </c>
      <c r="H12" s="3">
        <v>20</v>
      </c>
      <c r="I12" s="12">
        <v>47.95</v>
      </c>
      <c r="M12" s="18"/>
    </row>
    <row r="13" spans="2:28">
      <c r="B13" s="16"/>
      <c r="C13" s="51">
        <v>1069</v>
      </c>
      <c r="D13" s="3">
        <v>3</v>
      </c>
      <c r="F13" s="51">
        <v>1069</v>
      </c>
      <c r="G13" s="3" t="s">
        <v>7</v>
      </c>
      <c r="H13" s="3">
        <v>25</v>
      </c>
      <c r="I13" s="12">
        <v>29.95</v>
      </c>
      <c r="M13" s="18"/>
    </row>
    <row r="14" spans="2:28">
      <c r="B14" s="16"/>
      <c r="C14" s="51">
        <v>1069</v>
      </c>
      <c r="D14" s="3">
        <v>8</v>
      </c>
      <c r="F14" s="50">
        <v>2005</v>
      </c>
      <c r="G14" s="9" t="s">
        <v>17</v>
      </c>
      <c r="H14" s="9">
        <v>15</v>
      </c>
      <c r="I14" s="8">
        <v>21.95</v>
      </c>
      <c r="M14" s="18"/>
    </row>
    <row r="15" spans="2:28">
      <c r="B15" s="16"/>
      <c r="C15" s="51">
        <v>2005</v>
      </c>
      <c r="D15" s="3">
        <v>3</v>
      </c>
      <c r="M15" s="18"/>
    </row>
    <row r="16" spans="2:28">
      <c r="B16" s="16"/>
      <c r="C16" s="51">
        <v>1069</v>
      </c>
      <c r="D16" s="3">
        <v>11</v>
      </c>
      <c r="M16" s="18"/>
    </row>
    <row r="17" spans="2:13">
      <c r="B17" s="16"/>
      <c r="C17" s="51">
        <v>1043</v>
      </c>
      <c r="D17" s="3">
        <v>8</v>
      </c>
      <c r="M17" s="18"/>
    </row>
    <row r="18" spans="2:13">
      <c r="B18" s="16"/>
      <c r="C18" s="51">
        <v>2005</v>
      </c>
      <c r="D18" s="3">
        <v>6</v>
      </c>
      <c r="M18" s="18"/>
    </row>
    <row r="19" spans="2:13">
      <c r="B19" s="16"/>
      <c r="C19" s="51">
        <v>2005</v>
      </c>
      <c r="D19" s="3">
        <v>13</v>
      </c>
      <c r="M19" s="18"/>
    </row>
    <row r="20" spans="2:13">
      <c r="B20" s="16"/>
      <c r="C20" s="51">
        <v>1043</v>
      </c>
      <c r="D20" s="3">
        <v>5</v>
      </c>
      <c r="M20" s="18"/>
    </row>
    <row r="21" spans="2:13">
      <c r="B21" s="16"/>
      <c r="C21" s="50">
        <v>1043</v>
      </c>
      <c r="D21" s="9">
        <v>5</v>
      </c>
      <c r="M21" s="18"/>
    </row>
    <row r="22" spans="2:13" ht="7.5" customHeight="1">
      <c r="B22" s="16"/>
      <c r="M22" s="18"/>
    </row>
    <row r="23" spans="2:13" ht="15" customHeight="1">
      <c r="B23" s="16"/>
      <c r="C23" s="113" t="s">
        <v>142</v>
      </c>
      <c r="D23" s="112"/>
      <c r="E23" s="127"/>
      <c r="F23" s="127"/>
      <c r="G23" s="127"/>
      <c r="H23" s="126"/>
      <c r="J23" s="153" t="s">
        <v>141</v>
      </c>
      <c r="K23" s="154"/>
      <c r="L23" s="155"/>
      <c r="M23" s="18"/>
    </row>
    <row r="24" spans="2:13">
      <c r="B24" s="16"/>
      <c r="J24" s="156"/>
      <c r="K24" s="157"/>
      <c r="L24" s="158"/>
      <c r="M24" s="18"/>
    </row>
    <row r="25" spans="2:13">
      <c r="B25" s="16"/>
      <c r="J25" s="159"/>
      <c r="K25" s="160"/>
      <c r="L25" s="161"/>
      <c r="M25" s="18"/>
    </row>
    <row r="26" spans="2:13">
      <c r="B26" s="16"/>
      <c r="M26" s="18"/>
    </row>
    <row r="27" spans="2:13">
      <c r="B27" s="16"/>
      <c r="J27" s="25" t="s">
        <v>1</v>
      </c>
      <c r="K27" t="s">
        <v>4</v>
      </c>
      <c r="L27" t="s">
        <v>140</v>
      </c>
      <c r="M27" s="18"/>
    </row>
    <row r="28" spans="2:13">
      <c r="B28" s="16"/>
      <c r="J28" t="s">
        <v>7</v>
      </c>
      <c r="K28" s="26">
        <v>658.9</v>
      </c>
      <c r="L28">
        <v>22</v>
      </c>
      <c r="M28" s="18"/>
    </row>
    <row r="29" spans="2:13">
      <c r="B29" s="16"/>
      <c r="J29" t="s">
        <v>6</v>
      </c>
      <c r="K29" s="26">
        <v>1150.8000000000002</v>
      </c>
      <c r="L29">
        <v>24</v>
      </c>
      <c r="M29" s="18"/>
    </row>
    <row r="30" spans="2:13">
      <c r="B30" s="16"/>
      <c r="J30" t="s">
        <v>17</v>
      </c>
      <c r="K30" s="26">
        <v>482.9</v>
      </c>
      <c r="L30">
        <v>22</v>
      </c>
      <c r="M30" s="18"/>
    </row>
    <row r="31" spans="2:13">
      <c r="B31" s="16"/>
      <c r="J31" t="s">
        <v>14</v>
      </c>
      <c r="K31" s="26">
        <v>2292.6000000000004</v>
      </c>
      <c r="L31">
        <v>68</v>
      </c>
      <c r="M31" s="18"/>
    </row>
    <row r="32" spans="2:13">
      <c r="B32" s="16"/>
      <c r="M32" s="18"/>
    </row>
    <row r="33" spans="2:13" ht="9" customHeight="1">
      <c r="B33" s="16"/>
      <c r="M33" s="18"/>
    </row>
    <row r="34" spans="2:13">
      <c r="B34" s="16"/>
      <c r="M34" s="18"/>
    </row>
    <row r="35" spans="2:13" ht="7.5" customHeight="1" thickBot="1">
      <c r="B35" s="19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3"/>
    </row>
  </sheetData>
  <mergeCells count="1">
    <mergeCell ref="J23:L25"/>
  </mergeCells>
  <pageMargins left="0.7" right="0.7" top="0.75" bottom="0.75" header="0.3" footer="0.3"/>
  <pageSetup orientation="portrait" r:id="rId2"/>
  <drawing r:id="rId3"/>
  <tableParts count="2">
    <tablePart r:id="rId4"/>
    <tablePart r:id="rId5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EC7D1-80ED-451C-AE01-B59593010BCA}">
  <sheetPr>
    <tabColor rgb="FFFFFF00"/>
  </sheetPr>
  <dimension ref="B1:L38"/>
  <sheetViews>
    <sheetView showGridLines="0" zoomScale="85" zoomScaleNormal="85" workbookViewId="0"/>
  </sheetViews>
  <sheetFormatPr defaultColWidth="8.85546875" defaultRowHeight="15"/>
  <cols>
    <col min="2" max="2" width="8.42578125" customWidth="1"/>
    <col min="3" max="3" width="10.42578125" customWidth="1"/>
    <col min="8" max="8" width="5.140625" customWidth="1"/>
    <col min="10" max="10" width="13.42578125" bestFit="1" customWidth="1"/>
    <col min="11" max="11" width="20.42578125" customWidth="1"/>
    <col min="12" max="12" width="8.42578125" customWidth="1"/>
    <col min="13" max="13" width="1.42578125" customWidth="1"/>
    <col min="14" max="14" width="39" bestFit="1" customWidth="1"/>
  </cols>
  <sheetData>
    <row r="1" spans="2:12" ht="15.75" thickBot="1"/>
    <row r="2" spans="2:12" ht="15.75" thickBot="1">
      <c r="B2" s="13"/>
      <c r="C2" s="14"/>
      <c r="D2" s="14"/>
      <c r="E2" s="14"/>
      <c r="F2" s="14"/>
      <c r="G2" s="14"/>
      <c r="H2" s="14"/>
      <c r="I2" s="14"/>
      <c r="J2" s="14"/>
      <c r="K2" s="14"/>
      <c r="L2" s="15"/>
    </row>
    <row r="3" spans="2:12">
      <c r="B3" s="16"/>
      <c r="C3" s="134" t="s">
        <v>148</v>
      </c>
      <c r="D3" s="133"/>
      <c r="E3" s="133"/>
      <c r="F3" s="133"/>
      <c r="G3" s="133"/>
      <c r="H3" s="133"/>
      <c r="I3" s="133"/>
      <c r="J3" s="133"/>
      <c r="K3" s="132"/>
      <c r="L3" s="18"/>
    </row>
    <row r="4" spans="2:12" ht="8.25" customHeight="1">
      <c r="B4" s="16"/>
      <c r="C4" s="16"/>
      <c r="K4" s="18"/>
      <c r="L4" s="18"/>
    </row>
    <row r="5" spans="2:12" ht="6" customHeight="1">
      <c r="B5" s="16"/>
      <c r="C5" s="16"/>
      <c r="K5" s="18"/>
      <c r="L5" s="18"/>
    </row>
    <row r="6" spans="2:12">
      <c r="B6" s="16"/>
      <c r="C6" s="16"/>
      <c r="K6" s="18"/>
      <c r="L6" s="18"/>
    </row>
    <row r="7" spans="2:12" ht="12.75" customHeight="1">
      <c r="B7" s="16"/>
      <c r="C7" s="16"/>
      <c r="K7" s="18"/>
      <c r="L7" s="18"/>
    </row>
    <row r="8" spans="2:12" ht="56.25" customHeight="1">
      <c r="B8" s="16"/>
      <c r="C8" s="16"/>
      <c r="K8" s="18"/>
      <c r="L8" s="18"/>
    </row>
    <row r="9" spans="2:12">
      <c r="B9" s="16"/>
      <c r="C9" s="16"/>
      <c r="K9" s="18"/>
      <c r="L9" s="18"/>
    </row>
    <row r="10" spans="2:12">
      <c r="B10" s="16"/>
      <c r="C10" s="16"/>
      <c r="K10" s="18"/>
      <c r="L10" s="18"/>
    </row>
    <row r="11" spans="2:12">
      <c r="B11" s="16"/>
      <c r="C11" s="16"/>
      <c r="K11" s="18"/>
      <c r="L11" s="18"/>
    </row>
    <row r="12" spans="2:12">
      <c r="B12" s="16"/>
      <c r="C12" s="16"/>
      <c r="K12" s="18"/>
      <c r="L12" s="18"/>
    </row>
    <row r="13" spans="2:12">
      <c r="B13" s="16"/>
      <c r="C13" s="16"/>
      <c r="K13" s="18"/>
      <c r="L13" s="18"/>
    </row>
    <row r="14" spans="2:12">
      <c r="B14" s="16"/>
      <c r="C14" s="16"/>
      <c r="K14" s="18"/>
      <c r="L14" s="18"/>
    </row>
    <row r="15" spans="2:12">
      <c r="B15" s="16"/>
      <c r="C15" s="16"/>
      <c r="K15" s="18"/>
      <c r="L15" s="18"/>
    </row>
    <row r="16" spans="2:12">
      <c r="B16" s="16"/>
      <c r="C16" s="16"/>
      <c r="K16" s="18"/>
      <c r="L16" s="18"/>
    </row>
    <row r="17" spans="2:12">
      <c r="B17" s="16"/>
      <c r="C17" s="16"/>
      <c r="K17" s="18"/>
      <c r="L17" s="18"/>
    </row>
    <row r="18" spans="2:12">
      <c r="B18" s="16"/>
      <c r="C18" s="131" t="s">
        <v>147</v>
      </c>
      <c r="D18" s="112"/>
      <c r="E18" s="112"/>
      <c r="F18" s="112"/>
      <c r="G18" s="112"/>
      <c r="H18" s="112"/>
      <c r="I18" s="112"/>
      <c r="J18" s="112"/>
      <c r="K18" s="130"/>
      <c r="L18" s="18"/>
    </row>
    <row r="19" spans="2:12" ht="7.5" customHeight="1">
      <c r="B19" s="16"/>
      <c r="C19" s="16"/>
      <c r="K19" s="18"/>
      <c r="L19" s="18"/>
    </row>
    <row r="20" spans="2:12">
      <c r="B20" s="16"/>
      <c r="C20" s="16"/>
      <c r="K20" s="18"/>
      <c r="L20" s="18"/>
    </row>
    <row r="21" spans="2:12">
      <c r="B21" s="16"/>
      <c r="C21" s="16"/>
      <c r="K21" s="18"/>
      <c r="L21" s="18"/>
    </row>
    <row r="22" spans="2:12" ht="56.25" customHeight="1">
      <c r="B22" s="16"/>
      <c r="C22" s="16"/>
      <c r="K22" s="18"/>
      <c r="L22" s="18"/>
    </row>
    <row r="23" spans="2:12">
      <c r="B23" s="16"/>
      <c r="C23" s="16"/>
      <c r="K23" s="18"/>
      <c r="L23" s="18"/>
    </row>
    <row r="24" spans="2:12">
      <c r="B24" s="16"/>
      <c r="C24" s="16"/>
      <c r="K24" s="18"/>
      <c r="L24" s="18"/>
    </row>
    <row r="25" spans="2:12">
      <c r="B25" s="16"/>
      <c r="C25" s="16"/>
      <c r="K25" s="18"/>
      <c r="L25" s="18"/>
    </row>
    <row r="26" spans="2:12">
      <c r="B26" s="16"/>
      <c r="C26" s="16"/>
      <c r="K26" s="18"/>
      <c r="L26" s="18"/>
    </row>
    <row r="27" spans="2:12">
      <c r="B27" s="16"/>
      <c r="C27" s="16"/>
      <c r="K27" s="18"/>
      <c r="L27" s="18"/>
    </row>
    <row r="28" spans="2:12">
      <c r="B28" s="16"/>
      <c r="C28" s="16"/>
      <c r="K28" s="18"/>
      <c r="L28" s="18"/>
    </row>
    <row r="29" spans="2:12">
      <c r="B29" s="16"/>
      <c r="C29" s="16"/>
      <c r="K29" s="18"/>
      <c r="L29" s="18"/>
    </row>
    <row r="30" spans="2:12">
      <c r="B30" s="16"/>
      <c r="C30" s="16"/>
      <c r="K30" s="18"/>
      <c r="L30" s="18"/>
    </row>
    <row r="31" spans="2:12">
      <c r="B31" s="16"/>
      <c r="C31" s="16"/>
      <c r="K31" s="18"/>
      <c r="L31" s="18"/>
    </row>
    <row r="32" spans="2:12">
      <c r="B32" s="16"/>
      <c r="C32" s="16"/>
      <c r="K32" s="18"/>
      <c r="L32" s="18"/>
    </row>
    <row r="33" spans="2:12">
      <c r="B33" s="16"/>
      <c r="C33" s="16"/>
      <c r="K33" s="18"/>
      <c r="L33" s="18"/>
    </row>
    <row r="34" spans="2:12">
      <c r="B34" s="16"/>
      <c r="C34" s="16"/>
      <c r="K34" s="18"/>
      <c r="L34" s="18"/>
    </row>
    <row r="35" spans="2:12" ht="9.75" customHeight="1" thickBot="1">
      <c r="B35" s="16"/>
      <c r="C35" s="19"/>
      <c r="D35" s="22"/>
      <c r="E35" s="22"/>
      <c r="F35" s="22"/>
      <c r="G35" s="22"/>
      <c r="H35" s="22"/>
      <c r="I35" s="22"/>
      <c r="J35" s="22"/>
      <c r="K35" s="23"/>
      <c r="L35" s="18"/>
    </row>
    <row r="36" spans="2:12">
      <c r="B36" s="16"/>
      <c r="L36" s="18"/>
    </row>
    <row r="37" spans="2:12">
      <c r="B37" s="16"/>
      <c r="L37" s="18"/>
    </row>
    <row r="38" spans="2:12" ht="22.5" customHeight="1" thickBot="1">
      <c r="B38" s="19"/>
      <c r="C38" s="22"/>
      <c r="D38" s="22"/>
      <c r="E38" s="22"/>
      <c r="F38" s="22"/>
      <c r="G38" s="22"/>
      <c r="H38" s="22"/>
      <c r="I38" s="22"/>
      <c r="J38" s="22"/>
      <c r="K38" s="22"/>
      <c r="L38" s="23"/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44875-11B1-44DD-AAD5-34B1B777D14C}">
  <sheetPr>
    <tabColor rgb="FFFFFF00"/>
  </sheetPr>
  <dimension ref="A3:I28"/>
  <sheetViews>
    <sheetView showGridLines="0" zoomScale="130" zoomScaleNormal="130" workbookViewId="0"/>
  </sheetViews>
  <sheetFormatPr defaultColWidth="9.42578125" defaultRowHeight="15"/>
  <cols>
    <col min="1" max="1" width="19.140625" customWidth="1"/>
    <col min="7" max="8" width="5.42578125" customWidth="1"/>
  </cols>
  <sheetData>
    <row r="3" spans="1:9">
      <c r="C3" s="138" t="s">
        <v>156</v>
      </c>
      <c r="D3" s="137"/>
      <c r="E3" s="137"/>
      <c r="F3" s="137"/>
      <c r="G3" s="137"/>
      <c r="H3" s="136"/>
    </row>
    <row r="5" spans="1:9">
      <c r="I5" s="135" t="s">
        <v>151</v>
      </c>
    </row>
    <row r="6" spans="1:9">
      <c r="I6" s="135" t="s">
        <v>149</v>
      </c>
    </row>
    <row r="7" spans="1:9">
      <c r="A7" s="135"/>
    </row>
    <row r="13" spans="1:9">
      <c r="C13" s="73" t="s">
        <v>150</v>
      </c>
      <c r="E13" s="141" t="s">
        <v>155</v>
      </c>
    </row>
    <row r="15" spans="1:9">
      <c r="B15" s="73" t="s">
        <v>154</v>
      </c>
      <c r="E15" s="140" t="s">
        <v>153</v>
      </c>
      <c r="G15" s="139" t="s">
        <v>152</v>
      </c>
    </row>
    <row r="18" spans="1:9">
      <c r="C18" s="138" t="s">
        <v>163</v>
      </c>
      <c r="D18" s="137"/>
      <c r="E18" s="137"/>
      <c r="F18" s="137"/>
      <c r="G18" s="137"/>
      <c r="H18" s="136"/>
    </row>
    <row r="21" spans="1:9">
      <c r="I21" s="135" t="s">
        <v>151</v>
      </c>
    </row>
    <row r="22" spans="1:9">
      <c r="I22" s="135" t="s">
        <v>149</v>
      </c>
    </row>
    <row r="25" spans="1:9">
      <c r="A25" s="135"/>
    </row>
    <row r="26" spans="1:9">
      <c r="A26" s="135"/>
    </row>
    <row r="28" spans="1:9">
      <c r="C28" s="73" t="s">
        <v>150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CF491-0C64-41B8-8FCB-FD5EF59C1402}">
  <sheetPr>
    <tabColor rgb="FFFFFF00"/>
  </sheetPr>
  <dimension ref="B2:O21"/>
  <sheetViews>
    <sheetView showGridLines="0" zoomScale="115" zoomScaleNormal="115" workbookViewId="0">
      <selection activeCell="N34" sqref="N34"/>
    </sheetView>
  </sheetViews>
  <sheetFormatPr defaultColWidth="9.42578125" defaultRowHeight="15"/>
  <cols>
    <col min="2" max="2" width="2.85546875" customWidth="1"/>
    <col min="3" max="5" width="12.85546875" customWidth="1"/>
    <col min="6" max="6" width="3.140625" customWidth="1"/>
    <col min="11" max="11" width="5.42578125" customWidth="1"/>
    <col min="13" max="13" width="7.85546875" customWidth="1"/>
  </cols>
  <sheetData>
    <row r="2" spans="2:15" ht="21">
      <c r="C2" s="89" t="s">
        <v>118</v>
      </c>
      <c r="D2" s="88"/>
      <c r="E2" s="88"/>
      <c r="F2" s="88"/>
      <c r="G2" s="88"/>
      <c r="H2" s="88"/>
      <c r="I2" s="88"/>
      <c r="J2" s="88"/>
      <c r="K2" s="87"/>
    </row>
    <row r="3" spans="2:15" ht="21.75" thickBot="1"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</row>
    <row r="4" spans="2:15" ht="7.5" customHeight="1">
      <c r="B4" s="13"/>
      <c r="C4" s="93"/>
      <c r="D4" s="93"/>
      <c r="E4" s="93"/>
      <c r="F4" s="93"/>
      <c r="G4" s="93"/>
      <c r="H4" s="93"/>
      <c r="I4" s="93"/>
      <c r="J4" s="93"/>
      <c r="K4" s="93"/>
      <c r="L4" s="93"/>
      <c r="M4" s="92"/>
      <c r="N4" s="91"/>
      <c r="O4" s="91"/>
    </row>
    <row r="5" spans="2:15">
      <c r="B5" s="16"/>
      <c r="C5" t="s">
        <v>117</v>
      </c>
      <c r="G5" t="s">
        <v>116</v>
      </c>
      <c r="M5" s="18"/>
    </row>
    <row r="6" spans="2:15">
      <c r="B6" s="16"/>
      <c r="M6" s="18"/>
    </row>
    <row r="7" spans="2:15">
      <c r="B7" s="16"/>
      <c r="C7" s="39" t="s">
        <v>0</v>
      </c>
      <c r="D7" s="39" t="s">
        <v>1</v>
      </c>
      <c r="E7" s="39" t="s">
        <v>2</v>
      </c>
      <c r="M7" s="18"/>
    </row>
    <row r="8" spans="2:15">
      <c r="B8" s="16"/>
      <c r="C8" s="76">
        <v>43555</v>
      </c>
      <c r="D8" s="3" t="s">
        <v>6</v>
      </c>
      <c r="E8" s="75">
        <v>559.9</v>
      </c>
      <c r="M8" s="18"/>
    </row>
    <row r="9" spans="2:15">
      <c r="B9" s="16"/>
      <c r="C9" s="76">
        <v>43585</v>
      </c>
      <c r="D9" s="3" t="s">
        <v>6</v>
      </c>
      <c r="E9" s="75">
        <v>780.6</v>
      </c>
      <c r="M9" s="18"/>
    </row>
    <row r="10" spans="2:15">
      <c r="B10" s="16"/>
      <c r="C10" s="76">
        <v>43616</v>
      </c>
      <c r="D10" s="3" t="s">
        <v>6</v>
      </c>
      <c r="E10" s="75">
        <v>612.4</v>
      </c>
      <c r="M10" s="18"/>
    </row>
    <row r="11" spans="2:15">
      <c r="B11" s="16"/>
      <c r="C11" s="76">
        <v>43646</v>
      </c>
      <c r="D11" s="3" t="s">
        <v>6</v>
      </c>
      <c r="E11" s="75">
        <v>713.6</v>
      </c>
      <c r="M11" s="18"/>
    </row>
    <row r="12" spans="2:15">
      <c r="B12" s="16"/>
      <c r="C12" s="76">
        <v>43677</v>
      </c>
      <c r="D12" s="3" t="s">
        <v>6</v>
      </c>
      <c r="E12" s="75">
        <v>931.8</v>
      </c>
      <c r="M12" s="18"/>
    </row>
    <row r="13" spans="2:15">
      <c r="B13" s="16"/>
      <c r="C13" s="76">
        <v>43708</v>
      </c>
      <c r="D13" s="3" t="s">
        <v>6</v>
      </c>
      <c r="E13" s="75">
        <v>717</v>
      </c>
      <c r="M13" s="18"/>
    </row>
    <row r="14" spans="2:15">
      <c r="B14" s="16"/>
      <c r="C14" s="76">
        <v>43738</v>
      </c>
      <c r="D14" s="3" t="s">
        <v>6</v>
      </c>
      <c r="E14" s="75">
        <v>717.6</v>
      </c>
      <c r="M14" s="18"/>
    </row>
    <row r="15" spans="2:15">
      <c r="B15" s="16"/>
      <c r="C15" s="76">
        <v>43769</v>
      </c>
      <c r="D15" s="3" t="s">
        <v>6</v>
      </c>
      <c r="E15" s="75">
        <v>1203.2</v>
      </c>
      <c r="M15" s="18"/>
    </row>
    <row r="16" spans="2:15">
      <c r="B16" s="16"/>
      <c r="C16" s="76">
        <v>43799</v>
      </c>
      <c r="D16" s="3" t="s">
        <v>6</v>
      </c>
      <c r="E16" s="75">
        <v>1444.6</v>
      </c>
      <c r="M16" s="18"/>
    </row>
    <row r="17" spans="2:13">
      <c r="B17" s="16"/>
      <c r="C17" s="76">
        <v>43830</v>
      </c>
      <c r="D17" s="3" t="s">
        <v>6</v>
      </c>
      <c r="E17" s="75">
        <v>1334</v>
      </c>
      <c r="M17" s="18"/>
    </row>
    <row r="18" spans="2:13">
      <c r="B18" s="16"/>
      <c r="M18" s="18"/>
    </row>
    <row r="19" spans="2:13">
      <c r="B19" s="16"/>
      <c r="C19" s="90" t="s">
        <v>115</v>
      </c>
      <c r="G19" s="90" t="s">
        <v>114</v>
      </c>
      <c r="M19" s="18"/>
    </row>
    <row r="20" spans="2:13" ht="10.5" customHeight="1" thickBot="1">
      <c r="B20" s="19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3"/>
    </row>
    <row r="21" spans="2:13">
      <c r="C21" t="s">
        <v>113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127EB-1A9B-4673-B7F1-92A4CE60A02B}">
  <sheetPr>
    <tabColor rgb="FFFFFF00"/>
  </sheetPr>
  <dimension ref="O3:U93"/>
  <sheetViews>
    <sheetView workbookViewId="0">
      <selection activeCell="U3" sqref="U3"/>
    </sheetView>
  </sheetViews>
  <sheetFormatPr defaultColWidth="8.85546875" defaultRowHeight="15"/>
  <sheetData>
    <row r="3" spans="15:21">
      <c r="O3">
        <v>64</v>
      </c>
      <c r="P3">
        <v>31</v>
      </c>
      <c r="R3">
        <f>O35+1</f>
        <v>97</v>
      </c>
      <c r="S3">
        <f>P35+1</f>
        <v>64</v>
      </c>
      <c r="U3" t="str">
        <f>MIN(S3:S93)&amp;"-"&amp;MAX(S3:S93)</f>
        <v>64-154</v>
      </c>
    </row>
    <row r="4" spans="15:21">
      <c r="O4">
        <v>65</v>
      </c>
      <c r="P4">
        <v>32</v>
      </c>
      <c r="R4">
        <f t="shared" ref="R4:R35" si="0">R3+1</f>
        <v>98</v>
      </c>
      <c r="S4">
        <f>S3+1</f>
        <v>65</v>
      </c>
    </row>
    <row r="5" spans="15:21">
      <c r="O5">
        <v>66</v>
      </c>
      <c r="P5">
        <v>33</v>
      </c>
      <c r="R5">
        <f t="shared" si="0"/>
        <v>99</v>
      </c>
      <c r="S5">
        <f t="shared" ref="S5:S68" si="1">S4+1</f>
        <v>66</v>
      </c>
    </row>
    <row r="6" spans="15:21">
      <c r="O6">
        <v>67</v>
      </c>
      <c r="P6">
        <v>34</v>
      </c>
      <c r="R6">
        <f t="shared" si="0"/>
        <v>100</v>
      </c>
      <c r="S6">
        <f t="shared" si="1"/>
        <v>67</v>
      </c>
    </row>
    <row r="7" spans="15:21">
      <c r="O7">
        <v>68</v>
      </c>
      <c r="P7">
        <v>35</v>
      </c>
      <c r="R7">
        <f t="shared" si="0"/>
        <v>101</v>
      </c>
      <c r="S7">
        <f t="shared" si="1"/>
        <v>68</v>
      </c>
    </row>
    <row r="8" spans="15:21">
      <c r="O8">
        <v>69</v>
      </c>
      <c r="P8">
        <v>36</v>
      </c>
      <c r="R8">
        <f t="shared" si="0"/>
        <v>102</v>
      </c>
      <c r="S8">
        <f t="shared" si="1"/>
        <v>69</v>
      </c>
    </row>
    <row r="9" spans="15:21">
      <c r="O9">
        <v>70</v>
      </c>
      <c r="P9">
        <v>37</v>
      </c>
      <c r="R9">
        <f t="shared" si="0"/>
        <v>103</v>
      </c>
      <c r="S9">
        <f t="shared" si="1"/>
        <v>70</v>
      </c>
    </row>
    <row r="10" spans="15:21">
      <c r="O10">
        <v>71</v>
      </c>
      <c r="P10">
        <v>38</v>
      </c>
      <c r="R10">
        <f t="shared" si="0"/>
        <v>104</v>
      </c>
      <c r="S10">
        <f t="shared" si="1"/>
        <v>71</v>
      </c>
    </row>
    <row r="11" spans="15:21">
      <c r="O11">
        <v>72</v>
      </c>
      <c r="P11">
        <v>39</v>
      </c>
      <c r="R11">
        <f t="shared" si="0"/>
        <v>105</v>
      </c>
      <c r="S11">
        <f t="shared" si="1"/>
        <v>72</v>
      </c>
    </row>
    <row r="12" spans="15:21">
      <c r="O12">
        <v>73</v>
      </c>
      <c r="P12">
        <v>40</v>
      </c>
      <c r="R12">
        <f t="shared" si="0"/>
        <v>106</v>
      </c>
      <c r="S12">
        <f t="shared" si="1"/>
        <v>73</v>
      </c>
    </row>
    <row r="13" spans="15:21">
      <c r="O13">
        <v>74</v>
      </c>
      <c r="P13">
        <v>41</v>
      </c>
      <c r="R13">
        <f t="shared" si="0"/>
        <v>107</v>
      </c>
      <c r="S13">
        <f t="shared" si="1"/>
        <v>74</v>
      </c>
    </row>
    <row r="14" spans="15:21">
      <c r="O14">
        <v>75</v>
      </c>
      <c r="P14">
        <v>42</v>
      </c>
      <c r="R14">
        <f t="shared" si="0"/>
        <v>108</v>
      </c>
      <c r="S14">
        <f t="shared" si="1"/>
        <v>75</v>
      </c>
    </row>
    <row r="15" spans="15:21">
      <c r="O15">
        <v>76</v>
      </c>
      <c r="P15">
        <v>43</v>
      </c>
      <c r="R15">
        <f t="shared" si="0"/>
        <v>109</v>
      </c>
      <c r="S15">
        <f t="shared" si="1"/>
        <v>76</v>
      </c>
    </row>
    <row r="16" spans="15:21">
      <c r="O16">
        <v>77</v>
      </c>
      <c r="P16">
        <v>44</v>
      </c>
      <c r="R16">
        <f t="shared" si="0"/>
        <v>110</v>
      </c>
      <c r="S16">
        <f t="shared" si="1"/>
        <v>77</v>
      </c>
    </row>
    <row r="17" spans="15:19">
      <c r="O17">
        <v>78</v>
      </c>
      <c r="P17">
        <v>45</v>
      </c>
      <c r="R17">
        <f t="shared" si="0"/>
        <v>111</v>
      </c>
      <c r="S17">
        <f t="shared" si="1"/>
        <v>78</v>
      </c>
    </row>
    <row r="18" spans="15:19">
      <c r="O18">
        <v>79</v>
      </c>
      <c r="P18">
        <v>46</v>
      </c>
      <c r="R18">
        <f t="shared" si="0"/>
        <v>112</v>
      </c>
      <c r="S18">
        <f t="shared" si="1"/>
        <v>79</v>
      </c>
    </row>
    <row r="19" spans="15:19">
      <c r="O19">
        <v>80</v>
      </c>
      <c r="P19">
        <v>47</v>
      </c>
      <c r="R19">
        <f t="shared" si="0"/>
        <v>113</v>
      </c>
      <c r="S19">
        <f t="shared" si="1"/>
        <v>80</v>
      </c>
    </row>
    <row r="20" spans="15:19">
      <c r="O20">
        <v>81</v>
      </c>
      <c r="P20">
        <v>48</v>
      </c>
      <c r="R20">
        <f t="shared" si="0"/>
        <v>114</v>
      </c>
      <c r="S20">
        <f t="shared" si="1"/>
        <v>81</v>
      </c>
    </row>
    <row r="21" spans="15:19">
      <c r="O21">
        <v>82</v>
      </c>
      <c r="P21">
        <v>49</v>
      </c>
      <c r="R21">
        <f t="shared" si="0"/>
        <v>115</v>
      </c>
      <c r="S21">
        <f t="shared" si="1"/>
        <v>82</v>
      </c>
    </row>
    <row r="22" spans="15:19">
      <c r="O22">
        <v>83</v>
      </c>
      <c r="P22">
        <v>50</v>
      </c>
      <c r="R22">
        <f t="shared" si="0"/>
        <v>116</v>
      </c>
      <c r="S22">
        <f t="shared" si="1"/>
        <v>83</v>
      </c>
    </row>
    <row r="23" spans="15:19">
      <c r="O23">
        <v>84</v>
      </c>
      <c r="P23">
        <v>51</v>
      </c>
      <c r="R23">
        <f t="shared" si="0"/>
        <v>117</v>
      </c>
      <c r="S23">
        <f t="shared" si="1"/>
        <v>84</v>
      </c>
    </row>
    <row r="24" spans="15:19">
      <c r="O24">
        <v>85</v>
      </c>
      <c r="P24">
        <v>52</v>
      </c>
      <c r="R24">
        <f t="shared" si="0"/>
        <v>118</v>
      </c>
      <c r="S24">
        <f t="shared" si="1"/>
        <v>85</v>
      </c>
    </row>
    <row r="25" spans="15:19">
      <c r="O25">
        <v>86</v>
      </c>
      <c r="P25">
        <v>53</v>
      </c>
      <c r="R25">
        <f t="shared" si="0"/>
        <v>119</v>
      </c>
      <c r="S25">
        <f t="shared" si="1"/>
        <v>86</v>
      </c>
    </row>
    <row r="26" spans="15:19">
      <c r="O26">
        <v>87</v>
      </c>
      <c r="P26">
        <v>54</v>
      </c>
      <c r="R26">
        <f t="shared" si="0"/>
        <v>120</v>
      </c>
      <c r="S26">
        <f t="shared" si="1"/>
        <v>87</v>
      </c>
    </row>
    <row r="27" spans="15:19">
      <c r="O27">
        <v>88</v>
      </c>
      <c r="P27">
        <v>55</v>
      </c>
      <c r="R27">
        <f t="shared" si="0"/>
        <v>121</v>
      </c>
      <c r="S27">
        <f t="shared" si="1"/>
        <v>88</v>
      </c>
    </row>
    <row r="28" spans="15:19">
      <c r="O28">
        <v>89</v>
      </c>
      <c r="P28">
        <v>56</v>
      </c>
      <c r="R28">
        <f t="shared" si="0"/>
        <v>122</v>
      </c>
      <c r="S28">
        <f t="shared" si="1"/>
        <v>89</v>
      </c>
    </row>
    <row r="29" spans="15:19">
      <c r="O29">
        <v>90</v>
      </c>
      <c r="P29">
        <v>57</v>
      </c>
      <c r="R29">
        <f t="shared" si="0"/>
        <v>123</v>
      </c>
      <c r="S29">
        <f t="shared" si="1"/>
        <v>90</v>
      </c>
    </row>
    <row r="30" spans="15:19">
      <c r="O30">
        <v>91</v>
      </c>
      <c r="P30">
        <v>58</v>
      </c>
      <c r="R30">
        <f t="shared" si="0"/>
        <v>124</v>
      </c>
      <c r="S30">
        <f t="shared" si="1"/>
        <v>91</v>
      </c>
    </row>
    <row r="31" spans="15:19">
      <c r="O31">
        <v>92</v>
      </c>
      <c r="P31">
        <v>59</v>
      </c>
      <c r="R31">
        <f t="shared" si="0"/>
        <v>125</v>
      </c>
      <c r="S31">
        <f t="shared" si="1"/>
        <v>92</v>
      </c>
    </row>
    <row r="32" spans="15:19">
      <c r="O32">
        <v>93</v>
      </c>
      <c r="P32">
        <v>60</v>
      </c>
      <c r="R32">
        <f t="shared" si="0"/>
        <v>126</v>
      </c>
      <c r="S32">
        <f t="shared" si="1"/>
        <v>93</v>
      </c>
    </row>
    <row r="33" spans="15:19">
      <c r="O33">
        <v>94</v>
      </c>
      <c r="P33">
        <v>61</v>
      </c>
      <c r="R33">
        <f t="shared" si="0"/>
        <v>127</v>
      </c>
      <c r="S33">
        <f t="shared" si="1"/>
        <v>94</v>
      </c>
    </row>
    <row r="34" spans="15:19">
      <c r="O34">
        <v>95</v>
      </c>
      <c r="P34">
        <v>62</v>
      </c>
      <c r="R34">
        <f t="shared" si="0"/>
        <v>128</v>
      </c>
      <c r="S34">
        <f t="shared" si="1"/>
        <v>95</v>
      </c>
    </row>
    <row r="35" spans="15:19">
      <c r="O35">
        <v>96</v>
      </c>
      <c r="P35">
        <v>63</v>
      </c>
      <c r="R35">
        <f t="shared" si="0"/>
        <v>129</v>
      </c>
      <c r="S35">
        <f t="shared" si="1"/>
        <v>96</v>
      </c>
    </row>
    <row r="36" spans="15:19">
      <c r="R36">
        <f t="shared" ref="R36:R67" si="2">R35+1</f>
        <v>130</v>
      </c>
      <c r="S36">
        <f t="shared" si="1"/>
        <v>97</v>
      </c>
    </row>
    <row r="37" spans="15:19">
      <c r="R37">
        <f t="shared" si="2"/>
        <v>131</v>
      </c>
      <c r="S37">
        <f t="shared" si="1"/>
        <v>98</v>
      </c>
    </row>
    <row r="38" spans="15:19">
      <c r="R38">
        <f t="shared" si="2"/>
        <v>132</v>
      </c>
      <c r="S38">
        <f t="shared" si="1"/>
        <v>99</v>
      </c>
    </row>
    <row r="39" spans="15:19">
      <c r="R39">
        <f t="shared" si="2"/>
        <v>133</v>
      </c>
      <c r="S39">
        <f t="shared" si="1"/>
        <v>100</v>
      </c>
    </row>
    <row r="40" spans="15:19">
      <c r="R40">
        <f t="shared" si="2"/>
        <v>134</v>
      </c>
      <c r="S40">
        <f t="shared" si="1"/>
        <v>101</v>
      </c>
    </row>
    <row r="41" spans="15:19">
      <c r="R41">
        <f t="shared" si="2"/>
        <v>135</v>
      </c>
      <c r="S41">
        <f t="shared" si="1"/>
        <v>102</v>
      </c>
    </row>
    <row r="42" spans="15:19">
      <c r="R42">
        <f t="shared" si="2"/>
        <v>136</v>
      </c>
      <c r="S42">
        <f t="shared" si="1"/>
        <v>103</v>
      </c>
    </row>
    <row r="43" spans="15:19">
      <c r="R43">
        <f t="shared" si="2"/>
        <v>137</v>
      </c>
      <c r="S43">
        <f t="shared" si="1"/>
        <v>104</v>
      </c>
    </row>
    <row r="44" spans="15:19">
      <c r="R44">
        <f t="shared" si="2"/>
        <v>138</v>
      </c>
      <c r="S44">
        <f t="shared" si="1"/>
        <v>105</v>
      </c>
    </row>
    <row r="45" spans="15:19">
      <c r="R45">
        <f t="shared" si="2"/>
        <v>139</v>
      </c>
      <c r="S45">
        <f t="shared" si="1"/>
        <v>106</v>
      </c>
    </row>
    <row r="46" spans="15:19">
      <c r="R46">
        <f t="shared" si="2"/>
        <v>140</v>
      </c>
      <c r="S46">
        <f t="shared" si="1"/>
        <v>107</v>
      </c>
    </row>
    <row r="47" spans="15:19">
      <c r="R47">
        <f t="shared" si="2"/>
        <v>141</v>
      </c>
      <c r="S47">
        <f t="shared" si="1"/>
        <v>108</v>
      </c>
    </row>
    <row r="48" spans="15:19">
      <c r="R48">
        <f t="shared" si="2"/>
        <v>142</v>
      </c>
      <c r="S48">
        <f t="shared" si="1"/>
        <v>109</v>
      </c>
    </row>
    <row r="49" spans="18:19">
      <c r="R49">
        <f t="shared" si="2"/>
        <v>143</v>
      </c>
      <c r="S49">
        <f t="shared" si="1"/>
        <v>110</v>
      </c>
    </row>
    <row r="50" spans="18:19">
      <c r="R50">
        <f t="shared" si="2"/>
        <v>144</v>
      </c>
      <c r="S50">
        <f t="shared" si="1"/>
        <v>111</v>
      </c>
    </row>
    <row r="51" spans="18:19">
      <c r="R51">
        <f t="shared" si="2"/>
        <v>145</v>
      </c>
      <c r="S51">
        <f t="shared" si="1"/>
        <v>112</v>
      </c>
    </row>
    <row r="52" spans="18:19">
      <c r="R52">
        <f t="shared" si="2"/>
        <v>146</v>
      </c>
      <c r="S52">
        <f t="shared" si="1"/>
        <v>113</v>
      </c>
    </row>
    <row r="53" spans="18:19">
      <c r="R53">
        <f t="shared" si="2"/>
        <v>147</v>
      </c>
      <c r="S53">
        <f t="shared" si="1"/>
        <v>114</v>
      </c>
    </row>
    <row r="54" spans="18:19">
      <c r="R54">
        <f t="shared" si="2"/>
        <v>148</v>
      </c>
      <c r="S54">
        <f t="shared" si="1"/>
        <v>115</v>
      </c>
    </row>
    <row r="55" spans="18:19">
      <c r="R55">
        <f t="shared" si="2"/>
        <v>149</v>
      </c>
      <c r="S55">
        <f t="shared" si="1"/>
        <v>116</v>
      </c>
    </row>
    <row r="56" spans="18:19">
      <c r="R56">
        <f t="shared" si="2"/>
        <v>150</v>
      </c>
      <c r="S56">
        <f t="shared" si="1"/>
        <v>117</v>
      </c>
    </row>
    <row r="57" spans="18:19">
      <c r="R57">
        <f t="shared" si="2"/>
        <v>151</v>
      </c>
      <c r="S57">
        <f t="shared" si="1"/>
        <v>118</v>
      </c>
    </row>
    <row r="58" spans="18:19">
      <c r="R58">
        <f t="shared" si="2"/>
        <v>152</v>
      </c>
      <c r="S58">
        <f t="shared" si="1"/>
        <v>119</v>
      </c>
    </row>
    <row r="59" spans="18:19">
      <c r="R59">
        <f t="shared" si="2"/>
        <v>153</v>
      </c>
      <c r="S59">
        <f t="shared" si="1"/>
        <v>120</v>
      </c>
    </row>
    <row r="60" spans="18:19">
      <c r="R60">
        <f t="shared" si="2"/>
        <v>154</v>
      </c>
      <c r="S60">
        <f t="shared" si="1"/>
        <v>121</v>
      </c>
    </row>
    <row r="61" spans="18:19">
      <c r="R61">
        <f t="shared" si="2"/>
        <v>155</v>
      </c>
      <c r="S61">
        <f t="shared" si="1"/>
        <v>122</v>
      </c>
    </row>
    <row r="62" spans="18:19">
      <c r="R62">
        <f t="shared" si="2"/>
        <v>156</v>
      </c>
      <c r="S62">
        <f t="shared" si="1"/>
        <v>123</v>
      </c>
    </row>
    <row r="63" spans="18:19">
      <c r="R63">
        <f t="shared" si="2"/>
        <v>157</v>
      </c>
      <c r="S63">
        <f t="shared" si="1"/>
        <v>124</v>
      </c>
    </row>
    <row r="64" spans="18:19">
      <c r="R64">
        <f t="shared" si="2"/>
        <v>158</v>
      </c>
      <c r="S64">
        <f t="shared" si="1"/>
        <v>125</v>
      </c>
    </row>
    <row r="65" spans="18:19">
      <c r="R65">
        <f t="shared" si="2"/>
        <v>159</v>
      </c>
      <c r="S65">
        <f t="shared" si="1"/>
        <v>126</v>
      </c>
    </row>
    <row r="66" spans="18:19">
      <c r="R66">
        <f t="shared" si="2"/>
        <v>160</v>
      </c>
      <c r="S66">
        <f t="shared" si="1"/>
        <v>127</v>
      </c>
    </row>
    <row r="67" spans="18:19">
      <c r="R67">
        <f t="shared" si="2"/>
        <v>161</v>
      </c>
      <c r="S67">
        <f t="shared" si="1"/>
        <v>128</v>
      </c>
    </row>
    <row r="68" spans="18:19">
      <c r="R68">
        <f t="shared" ref="R68:R93" si="3">R67+1</f>
        <v>162</v>
      </c>
      <c r="S68">
        <f t="shared" si="1"/>
        <v>129</v>
      </c>
    </row>
    <row r="69" spans="18:19">
      <c r="R69">
        <f t="shared" si="3"/>
        <v>163</v>
      </c>
      <c r="S69">
        <f t="shared" ref="S69:S93" si="4">S68+1</f>
        <v>130</v>
      </c>
    </row>
    <row r="70" spans="18:19">
      <c r="R70">
        <f t="shared" si="3"/>
        <v>164</v>
      </c>
      <c r="S70">
        <f t="shared" si="4"/>
        <v>131</v>
      </c>
    </row>
    <row r="71" spans="18:19">
      <c r="R71">
        <f t="shared" si="3"/>
        <v>165</v>
      </c>
      <c r="S71">
        <f t="shared" si="4"/>
        <v>132</v>
      </c>
    </row>
    <row r="72" spans="18:19">
      <c r="R72">
        <f t="shared" si="3"/>
        <v>166</v>
      </c>
      <c r="S72">
        <f t="shared" si="4"/>
        <v>133</v>
      </c>
    </row>
    <row r="73" spans="18:19">
      <c r="R73">
        <f t="shared" si="3"/>
        <v>167</v>
      </c>
      <c r="S73">
        <f t="shared" si="4"/>
        <v>134</v>
      </c>
    </row>
    <row r="74" spans="18:19">
      <c r="R74">
        <f t="shared" si="3"/>
        <v>168</v>
      </c>
      <c r="S74">
        <f t="shared" si="4"/>
        <v>135</v>
      </c>
    </row>
    <row r="75" spans="18:19">
      <c r="R75">
        <f t="shared" si="3"/>
        <v>169</v>
      </c>
      <c r="S75">
        <f t="shared" si="4"/>
        <v>136</v>
      </c>
    </row>
    <row r="76" spans="18:19">
      <c r="R76">
        <f t="shared" si="3"/>
        <v>170</v>
      </c>
      <c r="S76">
        <f t="shared" si="4"/>
        <v>137</v>
      </c>
    </row>
    <row r="77" spans="18:19">
      <c r="R77">
        <f t="shared" si="3"/>
        <v>171</v>
      </c>
      <c r="S77">
        <f t="shared" si="4"/>
        <v>138</v>
      </c>
    </row>
    <row r="78" spans="18:19">
      <c r="R78">
        <f t="shared" si="3"/>
        <v>172</v>
      </c>
      <c r="S78">
        <f t="shared" si="4"/>
        <v>139</v>
      </c>
    </row>
    <row r="79" spans="18:19">
      <c r="R79">
        <f t="shared" si="3"/>
        <v>173</v>
      </c>
      <c r="S79">
        <f t="shared" si="4"/>
        <v>140</v>
      </c>
    </row>
    <row r="80" spans="18:19">
      <c r="R80">
        <f t="shared" si="3"/>
        <v>174</v>
      </c>
      <c r="S80">
        <f t="shared" si="4"/>
        <v>141</v>
      </c>
    </row>
    <row r="81" spans="18:19">
      <c r="R81">
        <f t="shared" si="3"/>
        <v>175</v>
      </c>
      <c r="S81">
        <f t="shared" si="4"/>
        <v>142</v>
      </c>
    </row>
    <row r="82" spans="18:19">
      <c r="R82">
        <f t="shared" si="3"/>
        <v>176</v>
      </c>
      <c r="S82">
        <f t="shared" si="4"/>
        <v>143</v>
      </c>
    </row>
    <row r="83" spans="18:19">
      <c r="R83">
        <f t="shared" si="3"/>
        <v>177</v>
      </c>
      <c r="S83">
        <f t="shared" si="4"/>
        <v>144</v>
      </c>
    </row>
    <row r="84" spans="18:19">
      <c r="R84">
        <f t="shared" si="3"/>
        <v>178</v>
      </c>
      <c r="S84">
        <f t="shared" si="4"/>
        <v>145</v>
      </c>
    </row>
    <row r="85" spans="18:19">
      <c r="R85">
        <f t="shared" si="3"/>
        <v>179</v>
      </c>
      <c r="S85">
        <f t="shared" si="4"/>
        <v>146</v>
      </c>
    </row>
    <row r="86" spans="18:19">
      <c r="R86">
        <f t="shared" si="3"/>
        <v>180</v>
      </c>
      <c r="S86">
        <f t="shared" si="4"/>
        <v>147</v>
      </c>
    </row>
    <row r="87" spans="18:19">
      <c r="R87">
        <f t="shared" si="3"/>
        <v>181</v>
      </c>
      <c r="S87">
        <f t="shared" si="4"/>
        <v>148</v>
      </c>
    </row>
    <row r="88" spans="18:19">
      <c r="R88">
        <f t="shared" si="3"/>
        <v>182</v>
      </c>
      <c r="S88">
        <f t="shared" si="4"/>
        <v>149</v>
      </c>
    </row>
    <row r="89" spans="18:19">
      <c r="R89">
        <f t="shared" si="3"/>
        <v>183</v>
      </c>
      <c r="S89">
        <f t="shared" si="4"/>
        <v>150</v>
      </c>
    </row>
    <row r="90" spans="18:19">
      <c r="R90">
        <f t="shared" si="3"/>
        <v>184</v>
      </c>
      <c r="S90">
        <f t="shared" si="4"/>
        <v>151</v>
      </c>
    </row>
    <row r="91" spans="18:19">
      <c r="R91">
        <f t="shared" si="3"/>
        <v>185</v>
      </c>
      <c r="S91">
        <f t="shared" si="4"/>
        <v>152</v>
      </c>
    </row>
    <row r="92" spans="18:19">
      <c r="R92">
        <f t="shared" si="3"/>
        <v>186</v>
      </c>
      <c r="S92">
        <f t="shared" si="4"/>
        <v>153</v>
      </c>
    </row>
    <row r="93" spans="18:19">
      <c r="R93">
        <f t="shared" si="3"/>
        <v>187</v>
      </c>
      <c r="S93">
        <f t="shared" si="4"/>
        <v>154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D6C1-F32C-4506-A717-B3BAD0A06B93}">
  <sheetPr>
    <tabColor rgb="FF0000FF"/>
  </sheetPr>
  <dimension ref="A1:J19"/>
  <sheetViews>
    <sheetView zoomScale="160" zoomScaleNormal="160" workbookViewId="0"/>
  </sheetViews>
  <sheetFormatPr defaultColWidth="8.85546875" defaultRowHeight="15"/>
  <cols>
    <col min="1" max="1" width="5.42578125" bestFit="1" customWidth="1"/>
    <col min="2" max="2" width="14.140625" customWidth="1"/>
    <col min="3" max="3" width="12.140625" customWidth="1"/>
    <col min="4" max="4" width="10.28515625" customWidth="1"/>
    <col min="5" max="5" width="9.7109375" customWidth="1"/>
    <col min="7" max="7" width="11.28515625" bestFit="1" customWidth="1"/>
    <col min="8" max="8" width="14.7109375" bestFit="1" customWidth="1"/>
    <col min="9" max="9" width="16.28515625" bestFit="1" customWidth="1"/>
    <col min="10" max="10" width="8.7109375" customWidth="1"/>
    <col min="11" max="11" width="11.28515625" bestFit="1" customWidth="1"/>
  </cols>
  <sheetData>
    <row r="1" spans="1:10" ht="6" customHeight="1"/>
    <row r="2" spans="1:10">
      <c r="A2" s="24" t="s">
        <v>164</v>
      </c>
      <c r="B2" t="s">
        <v>165</v>
      </c>
    </row>
    <row r="3" spans="1:10">
      <c r="B3" s="24" t="s">
        <v>166</v>
      </c>
    </row>
    <row r="4" spans="1:10">
      <c r="B4" t="s">
        <v>167</v>
      </c>
    </row>
    <row r="5" spans="1:10">
      <c r="B5" t="s">
        <v>168</v>
      </c>
    </row>
    <row r="6" spans="1:10" ht="6" customHeight="1"/>
    <row r="7" spans="1:10">
      <c r="B7" s="24" t="s">
        <v>169</v>
      </c>
    </row>
    <row r="8" spans="1:10" ht="6" customHeight="1"/>
    <row r="9" spans="1:10">
      <c r="B9" s="148" t="s">
        <v>54</v>
      </c>
      <c r="C9" s="119" t="s">
        <v>170</v>
      </c>
      <c r="G9" s="24" t="s">
        <v>172</v>
      </c>
    </row>
    <row r="10" spans="1:10">
      <c r="B10" s="51">
        <v>1043</v>
      </c>
      <c r="C10" s="3">
        <v>6</v>
      </c>
    </row>
    <row r="11" spans="1:10">
      <c r="B11" s="51">
        <v>1069</v>
      </c>
      <c r="C11" s="3">
        <v>3</v>
      </c>
      <c r="G11" s="120" t="s">
        <v>54</v>
      </c>
      <c r="H11" s="119" t="s">
        <v>1</v>
      </c>
      <c r="I11" s="119" t="s">
        <v>173</v>
      </c>
      <c r="J11" s="118" t="s">
        <v>134</v>
      </c>
    </row>
    <row r="12" spans="1:10">
      <c r="B12" s="51">
        <v>1069</v>
      </c>
      <c r="C12" s="3">
        <v>8</v>
      </c>
      <c r="G12" s="51">
        <v>1043</v>
      </c>
      <c r="H12" s="3" t="s">
        <v>6</v>
      </c>
      <c r="I12" s="3">
        <v>20</v>
      </c>
      <c r="J12" s="12">
        <v>47.95</v>
      </c>
    </row>
    <row r="13" spans="1:10">
      <c r="B13" s="51">
        <v>2005</v>
      </c>
      <c r="C13" s="3">
        <v>3</v>
      </c>
      <c r="G13" s="51">
        <v>1069</v>
      </c>
      <c r="H13" s="3" t="s">
        <v>7</v>
      </c>
      <c r="I13" s="3">
        <v>25</v>
      </c>
      <c r="J13" s="12">
        <v>29.95</v>
      </c>
    </row>
    <row r="14" spans="1:10">
      <c r="B14" s="51">
        <v>1069</v>
      </c>
      <c r="C14" s="3">
        <v>11</v>
      </c>
      <c r="G14" s="50">
        <v>2005</v>
      </c>
      <c r="H14" s="9" t="s">
        <v>17</v>
      </c>
      <c r="I14" s="9">
        <v>15</v>
      </c>
      <c r="J14" s="8">
        <v>21.95</v>
      </c>
    </row>
    <row r="15" spans="1:10">
      <c r="B15" s="51">
        <v>1043</v>
      </c>
      <c r="C15" s="3">
        <v>8</v>
      </c>
    </row>
    <row r="16" spans="1:10">
      <c r="B16" s="51">
        <v>2005</v>
      </c>
      <c r="C16" s="3">
        <v>6</v>
      </c>
    </row>
    <row r="17" spans="2:3">
      <c r="B17" s="51">
        <v>2005</v>
      </c>
      <c r="C17" s="3">
        <v>13</v>
      </c>
    </row>
    <row r="18" spans="2:3">
      <c r="B18" s="51">
        <v>1043</v>
      </c>
      <c r="C18" s="3">
        <v>5</v>
      </c>
    </row>
    <row r="19" spans="2:3">
      <c r="B19" s="50">
        <v>1043</v>
      </c>
      <c r="C19" s="9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BA8F8-B0F0-4495-9427-6DCEA6E4196F}">
  <sheetPr>
    <tabColor rgb="FFFF0000"/>
  </sheetPr>
  <dimension ref="A1:M21"/>
  <sheetViews>
    <sheetView zoomScale="115" zoomScaleNormal="115" workbookViewId="0"/>
  </sheetViews>
  <sheetFormatPr defaultColWidth="8.85546875" defaultRowHeight="15"/>
  <cols>
    <col min="1" max="1" width="5.42578125" customWidth="1"/>
    <col min="2" max="2" width="14.140625" customWidth="1"/>
    <col min="3" max="3" width="12.140625" customWidth="1"/>
    <col min="4" max="4" width="10.28515625" customWidth="1"/>
    <col min="5" max="5" width="9.7109375" customWidth="1"/>
    <col min="6" max="6" width="1.7109375" customWidth="1"/>
    <col min="7" max="7" width="11.28515625" bestFit="1" customWidth="1"/>
    <col min="8" max="8" width="14.7109375" bestFit="1" customWidth="1"/>
    <col min="9" max="9" width="16.28515625" bestFit="1" customWidth="1"/>
    <col min="10" max="10" width="8.7109375" customWidth="1"/>
    <col min="11" max="11" width="1.7109375" customWidth="1"/>
    <col min="12" max="12" width="11.28515625" bestFit="1" customWidth="1"/>
    <col min="13" max="13" width="14.7109375" bestFit="1" customWidth="1"/>
    <col min="15" max="15" width="11.28515625" bestFit="1" customWidth="1"/>
    <col min="16" max="16" width="10.42578125" customWidth="1"/>
  </cols>
  <sheetData>
    <row r="1" spans="1:10" ht="4.5" customHeight="1"/>
    <row r="2" spans="1:10">
      <c r="A2" s="24" t="s">
        <v>164</v>
      </c>
      <c r="B2" t="s">
        <v>165</v>
      </c>
    </row>
    <row r="3" spans="1:10">
      <c r="B3" t="s">
        <v>174</v>
      </c>
    </row>
    <row r="4" spans="1:10">
      <c r="B4" t="s">
        <v>168</v>
      </c>
    </row>
    <row r="5" spans="1:10">
      <c r="B5" s="24" t="s">
        <v>166</v>
      </c>
    </row>
    <row r="6" spans="1:10" ht="4.5" customHeight="1"/>
    <row r="7" spans="1:10">
      <c r="B7" s="24" t="s">
        <v>169</v>
      </c>
    </row>
    <row r="8" spans="1:10" ht="4.5" customHeight="1"/>
    <row r="9" spans="1:10">
      <c r="B9" s="148" t="s">
        <v>54</v>
      </c>
      <c r="C9" s="119" t="s">
        <v>170</v>
      </c>
      <c r="D9" s="149" t="s">
        <v>171</v>
      </c>
      <c r="E9" s="149" t="s">
        <v>1</v>
      </c>
      <c r="G9" s="24" t="s">
        <v>172</v>
      </c>
    </row>
    <row r="10" spans="1:10">
      <c r="B10" s="51">
        <v>1043</v>
      </c>
      <c r="C10" s="3">
        <v>6</v>
      </c>
      <c r="D10" s="150">
        <f>_xlfn.XLOOKUP(fUnitsAnswer[[#This Row],[ProductID]],dProductsAnswer[ProductID],dProductsAnswer[Price])*fUnitsAnswer[[#This Row],[UnitsSold]]</f>
        <v>287.70000000000005</v>
      </c>
      <c r="E10" s="150" t="str">
        <f>_xlfn.XLOOKUP(fUnitsAnswer[[#This Row],[ProductID]],dProductsAnswer[ProductID],dProductsAnswer[Product])</f>
        <v>Quad</v>
      </c>
    </row>
    <row r="11" spans="1:10">
      <c r="B11" s="51">
        <v>1069</v>
      </c>
      <c r="C11" s="3">
        <v>3</v>
      </c>
      <c r="D11" s="150">
        <f>_xlfn.XLOOKUP(fUnitsAnswer[[#This Row],[ProductID]],dProductsAnswer[ProductID],dProductsAnswer[Price])*fUnitsAnswer[[#This Row],[UnitsSold]]</f>
        <v>89.85</v>
      </c>
      <c r="E11" s="150" t="str">
        <f>_xlfn.XLOOKUP(fUnitsAnswer[[#This Row],[ProductID]],dProductsAnswer[ProductID],dProductsAnswer[Product])</f>
        <v>Aspen</v>
      </c>
      <c r="G11" s="120" t="s">
        <v>54</v>
      </c>
      <c r="H11" s="119" t="s">
        <v>1</v>
      </c>
      <c r="I11" s="119" t="s">
        <v>173</v>
      </c>
      <c r="J11" s="118" t="s">
        <v>134</v>
      </c>
    </row>
    <row r="12" spans="1:10">
      <c r="B12" s="51">
        <v>1069</v>
      </c>
      <c r="C12" s="3">
        <v>8</v>
      </c>
      <c r="D12" s="150">
        <f>_xlfn.XLOOKUP(fUnitsAnswer[[#This Row],[ProductID]],dProductsAnswer[ProductID],dProductsAnswer[Price])*fUnitsAnswer[[#This Row],[UnitsSold]]</f>
        <v>239.6</v>
      </c>
      <c r="E12" s="150" t="str">
        <f>_xlfn.XLOOKUP(fUnitsAnswer[[#This Row],[ProductID]],dProductsAnswer[ProductID],dProductsAnswer[Product])</f>
        <v>Aspen</v>
      </c>
      <c r="G12" s="51">
        <v>1043</v>
      </c>
      <c r="H12" s="3" t="s">
        <v>6</v>
      </c>
      <c r="I12" s="3">
        <v>20</v>
      </c>
      <c r="J12" s="12">
        <v>47.95</v>
      </c>
    </row>
    <row r="13" spans="1:10">
      <c r="B13" s="51">
        <v>2005</v>
      </c>
      <c r="C13" s="3">
        <v>3</v>
      </c>
      <c r="D13" s="150">
        <f>_xlfn.XLOOKUP(fUnitsAnswer[[#This Row],[ProductID]],dProductsAnswer[ProductID],dProductsAnswer[Price])*fUnitsAnswer[[#This Row],[UnitsSold]]</f>
        <v>65.849999999999994</v>
      </c>
      <c r="E13" s="150" t="str">
        <f>_xlfn.XLOOKUP(fUnitsAnswer[[#This Row],[ProductID]],dProductsAnswer[ProductID],dProductsAnswer[Product])</f>
        <v>Sunspot</v>
      </c>
      <c r="G13" s="51">
        <v>1069</v>
      </c>
      <c r="H13" s="3" t="s">
        <v>7</v>
      </c>
      <c r="I13" s="3">
        <v>25</v>
      </c>
      <c r="J13" s="12">
        <v>29.95</v>
      </c>
    </row>
    <row r="14" spans="1:10">
      <c r="B14" s="51">
        <v>1069</v>
      </c>
      <c r="C14" s="3">
        <v>11</v>
      </c>
      <c r="D14" s="150">
        <f>_xlfn.XLOOKUP(fUnitsAnswer[[#This Row],[ProductID]],dProductsAnswer[ProductID],dProductsAnswer[Price])*fUnitsAnswer[[#This Row],[UnitsSold]]</f>
        <v>329.45</v>
      </c>
      <c r="E14" s="150" t="str">
        <f>_xlfn.XLOOKUP(fUnitsAnswer[[#This Row],[ProductID]],dProductsAnswer[ProductID],dProductsAnswer[Product])</f>
        <v>Aspen</v>
      </c>
      <c r="G14" s="50">
        <v>2005</v>
      </c>
      <c r="H14" s="9" t="s">
        <v>17</v>
      </c>
      <c r="I14" s="9">
        <v>15</v>
      </c>
      <c r="J14" s="8">
        <v>21.95</v>
      </c>
    </row>
    <row r="15" spans="1:10">
      <c r="B15" s="51">
        <v>1043</v>
      </c>
      <c r="C15" s="3">
        <v>8</v>
      </c>
      <c r="D15" s="150">
        <f>_xlfn.XLOOKUP(fUnitsAnswer[[#This Row],[ProductID]],dProductsAnswer[ProductID],dProductsAnswer[Price])*fUnitsAnswer[[#This Row],[UnitsSold]]</f>
        <v>383.6</v>
      </c>
      <c r="E15" s="150" t="str">
        <f>_xlfn.XLOOKUP(fUnitsAnswer[[#This Row],[ProductID]],dProductsAnswer[ProductID],dProductsAnswer[Product])</f>
        <v>Quad</v>
      </c>
    </row>
    <row r="16" spans="1:10">
      <c r="B16" s="51">
        <v>2005</v>
      </c>
      <c r="C16" s="3">
        <v>6</v>
      </c>
      <c r="D16" s="150">
        <f>_xlfn.XLOOKUP(fUnitsAnswer[[#This Row],[ProductID]],dProductsAnswer[ProductID],dProductsAnswer[Price])*fUnitsAnswer[[#This Row],[UnitsSold]]</f>
        <v>131.69999999999999</v>
      </c>
      <c r="E16" s="150" t="str">
        <f>_xlfn.XLOOKUP(fUnitsAnswer[[#This Row],[ProductID]],dProductsAnswer[ProductID],dProductsAnswer[Product])</f>
        <v>Sunspot</v>
      </c>
    </row>
    <row r="17" spans="2:13">
      <c r="B17" s="51">
        <v>2005</v>
      </c>
      <c r="C17" s="3">
        <v>13</v>
      </c>
      <c r="D17" s="150">
        <f>_xlfn.XLOOKUP(fUnitsAnswer[[#This Row],[ProductID]],dProductsAnswer[ProductID],dProductsAnswer[Price])*fUnitsAnswer[[#This Row],[UnitsSold]]</f>
        <v>285.34999999999997</v>
      </c>
      <c r="E17" s="150" t="str">
        <f>_xlfn.XLOOKUP(fUnitsAnswer[[#This Row],[ProductID]],dProductsAnswer[ProductID],dProductsAnswer[Product])</f>
        <v>Sunspot</v>
      </c>
      <c r="G17" s="25" t="s">
        <v>1</v>
      </c>
      <c r="H17" s="25" t="s">
        <v>175</v>
      </c>
      <c r="I17" t="s">
        <v>176</v>
      </c>
      <c r="L17" s="25" t="s">
        <v>1</v>
      </c>
      <c r="M17" t="s">
        <v>175</v>
      </c>
    </row>
    <row r="18" spans="2:13">
      <c r="B18" s="51">
        <v>1043</v>
      </c>
      <c r="C18" s="3">
        <v>5</v>
      </c>
      <c r="D18" s="150">
        <f>_xlfn.XLOOKUP(fUnitsAnswer[[#This Row],[ProductID]],dProductsAnswer[ProductID],dProductsAnswer[Price])*fUnitsAnswer[[#This Row],[UnitsSold]]</f>
        <v>239.75</v>
      </c>
      <c r="E18" s="150" t="str">
        <f>_xlfn.XLOOKUP(fUnitsAnswer[[#This Row],[ProductID]],dProductsAnswer[ProductID],dProductsAnswer[Product])</f>
        <v>Quad</v>
      </c>
      <c r="G18" t="s">
        <v>7</v>
      </c>
      <c r="H18" s="26">
        <v>658.9</v>
      </c>
      <c r="I18">
        <v>22</v>
      </c>
      <c r="L18" t="s">
        <v>6</v>
      </c>
      <c r="M18">
        <v>1150.8000000000002</v>
      </c>
    </row>
    <row r="19" spans="2:13">
      <c r="B19" s="50">
        <v>1043</v>
      </c>
      <c r="C19" s="9">
        <v>5</v>
      </c>
      <c r="D19" s="150">
        <f>_xlfn.XLOOKUP(fUnitsAnswer[[#This Row],[ProductID]],dProductsAnswer[ProductID],dProductsAnswer[Price])*fUnitsAnswer[[#This Row],[UnitsSold]]</f>
        <v>239.75</v>
      </c>
      <c r="E19" s="150" t="str">
        <f>_xlfn.XLOOKUP(fUnitsAnswer[[#This Row],[ProductID]],dProductsAnswer[ProductID],dProductsAnswer[Product])</f>
        <v>Quad</v>
      </c>
      <c r="G19" t="s">
        <v>6</v>
      </c>
      <c r="H19" s="26">
        <v>1150.8000000000002</v>
      </c>
      <c r="I19">
        <v>24</v>
      </c>
      <c r="L19" t="s">
        <v>7</v>
      </c>
      <c r="M19">
        <v>658.9</v>
      </c>
    </row>
    <row r="20" spans="2:13">
      <c r="G20" t="s">
        <v>17</v>
      </c>
      <c r="H20" s="26">
        <v>482.9</v>
      </c>
      <c r="I20">
        <v>22</v>
      </c>
      <c r="L20" t="s">
        <v>17</v>
      </c>
      <c r="M20">
        <v>482.9</v>
      </c>
    </row>
    <row r="21" spans="2:13">
      <c r="G21" t="s">
        <v>14</v>
      </c>
      <c r="H21" s="26">
        <v>2292.6000000000004</v>
      </c>
      <c r="I21">
        <v>68</v>
      </c>
      <c r="L21" t="s">
        <v>14</v>
      </c>
      <c r="M21">
        <v>2292.6000000000004</v>
      </c>
    </row>
  </sheetData>
  <pageMargins left="0.7" right="0.7" top="0.75" bottom="0.75" header="0.3" footer="0.3"/>
  <drawing r:id="rId3"/>
  <tableParts count="2"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9E017708-CF7B-4919-BF1D-6F56E6D0C2A3}">
  <ds:schemaRefs/>
</ds:datastoreItem>
</file>

<file path=customXml/itemProps2.xml><?xml version="1.0" encoding="utf-8"?>
<ds:datastoreItem xmlns:ds="http://schemas.openxmlformats.org/officeDocument/2006/customXml" ds:itemID="{4DDB44FD-8B2E-452D-9C79-689C9FC4C578}">
  <ds:schemaRefs/>
</ds:datastoreItem>
</file>

<file path=customXml/itemProps3.xml><?xml version="1.0" encoding="utf-8"?>
<ds:datastoreItem xmlns:ds="http://schemas.openxmlformats.org/officeDocument/2006/customXml" ds:itemID="{A1D9EF1D-D0C5-4248-8743-309DAFC6F4E1}">
  <ds:schemaRefs/>
</ds:datastoreItem>
</file>

<file path=customXml/itemProps4.xml><?xml version="1.0" encoding="utf-8"?>
<ds:datastoreItem xmlns:ds="http://schemas.openxmlformats.org/officeDocument/2006/customXml" ds:itemID="{D912FB5A-B051-4D44-9D9F-3442A9C953CC}">
  <ds:schemaRefs/>
</ds:datastoreItem>
</file>

<file path=customXml/itemProps5.xml><?xml version="1.0" encoding="utf-8"?>
<ds:datastoreItem xmlns:ds="http://schemas.openxmlformats.org/officeDocument/2006/customXml" ds:itemID="{AE212E18-27F8-4BA1-8F6E-D3188EAEE064}">
  <ds:schemaRefs/>
</ds:datastoreItem>
</file>

<file path=customXml/itemProps6.xml><?xml version="1.0" encoding="utf-8"?>
<ds:datastoreItem xmlns:ds="http://schemas.openxmlformats.org/officeDocument/2006/customXml" ds:itemID="{00876328-5B69-4D99-9C4C-CEBB7E587A80}">
  <ds:schemaRefs/>
</ds:datastoreItem>
</file>

<file path=customXml/itemProps7.xml><?xml version="1.0" encoding="utf-8"?>
<ds:datastoreItem xmlns:ds="http://schemas.openxmlformats.org/officeDocument/2006/customXml" ds:itemID="{B7653E2E-C8B3-4D2A-B47E-D395EA887964}">
  <ds:schemaRefs/>
</ds:datastoreItem>
</file>

<file path=customXml/itemProps8.xml><?xml version="1.0" encoding="utf-8"?>
<ds:datastoreItem xmlns:ds="http://schemas.openxmlformats.org/officeDocument/2006/customXml" ds:itemID="{5A8762D3-A560-417D-A9D7-03E32CD58700}">
  <ds:schemaRefs/>
</ds:datastoreItem>
</file>

<file path=customXml/itemProps9.xml><?xml version="1.0" encoding="utf-8"?>
<ds:datastoreItem xmlns:ds="http://schemas.openxmlformats.org/officeDocument/2006/customXml" ds:itemID="{E8764026-20E9-43A5-8A37-9D05C0218198}">
  <ds:schemaRefs/>
</ds:datastoreItem>
</file>

<file path=customXml/itemProps10.xml><?xml version="1.0" encoding="utf-8"?>
<ds:datastoreItem xmlns:ds="http://schemas.openxmlformats.org/officeDocument/2006/customXml" ds:itemID="{E5480E9D-1E65-43E4-9D7E-C1958773ACBE}">
  <ds:schemaRefs/>
</ds:datastoreItem>
</file>

<file path=customXml/itemProps11.xml><?xml version="1.0" encoding="utf-8"?>
<ds:datastoreItem xmlns:ds="http://schemas.openxmlformats.org/officeDocument/2006/customXml" ds:itemID="{9506AFA3-08CE-48A7-A386-4A75CFD0E691}">
  <ds:schemaRefs/>
</ds:datastoreItem>
</file>

<file path=customXml/itemProps12.xml><?xml version="1.0" encoding="utf-8"?>
<ds:datastoreItem xmlns:ds="http://schemas.openxmlformats.org/officeDocument/2006/customXml" ds:itemID="{596DD663-3E55-4BB5-841E-392812D538ED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61951B58-931B-4E72-A64A-B603DC836C0C}">
  <ds:schemaRefs/>
</ds:datastoreItem>
</file>

<file path=customXml/itemProps14.xml><?xml version="1.0" encoding="utf-8"?>
<ds:datastoreItem xmlns:ds="http://schemas.openxmlformats.org/officeDocument/2006/customXml" ds:itemID="{79B34A64-5CF3-4E00-A1CF-769CF7780218}">
  <ds:schemaRefs/>
</ds:datastoreItem>
</file>

<file path=customXml/itemProps15.xml><?xml version="1.0" encoding="utf-8"?>
<ds:datastoreItem xmlns:ds="http://schemas.openxmlformats.org/officeDocument/2006/customXml" ds:itemID="{33C17B8D-826A-4046-8526-E81BA1815F98}">
  <ds:schemaRefs/>
</ds:datastoreItem>
</file>

<file path=customXml/itemProps16.xml><?xml version="1.0" encoding="utf-8"?>
<ds:datastoreItem xmlns:ds="http://schemas.openxmlformats.org/officeDocument/2006/customXml" ds:itemID="{8B0F823E-A39F-459E-A96F-B120A7851331}">
  <ds:schemaRefs/>
</ds:datastoreItem>
</file>

<file path=customXml/itemProps17.xml><?xml version="1.0" encoding="utf-8"?>
<ds:datastoreItem xmlns:ds="http://schemas.openxmlformats.org/officeDocument/2006/customXml" ds:itemID="{92799B4C-ABFB-4C95-BE00-4E40C182FFC8}">
  <ds:schemaRefs/>
</ds:datastoreItem>
</file>

<file path=customXml/itemProps18.xml><?xml version="1.0" encoding="utf-8"?>
<ds:datastoreItem xmlns:ds="http://schemas.openxmlformats.org/officeDocument/2006/customXml" ds:itemID="{4F8622FC-7DF6-4537-B1FB-7CB1FEF3E2F7}">
  <ds:schemaRefs/>
</ds:datastoreItem>
</file>

<file path=customXml/itemProps19.xml><?xml version="1.0" encoding="utf-8"?>
<ds:datastoreItem xmlns:ds="http://schemas.openxmlformats.org/officeDocument/2006/customXml" ds:itemID="{2DD0DFC9-59DF-4918-A86D-9803EB9C392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Ch18(1)</vt:lpstr>
      <vt:lpstr>Ch18(2-4)</vt:lpstr>
      <vt:lpstr>Ch18(5)</vt:lpstr>
      <vt:lpstr>Ch18(6)</vt:lpstr>
      <vt:lpstr>Ch18(7)</vt:lpstr>
      <vt:lpstr>Ch18(8)</vt:lpstr>
      <vt:lpstr>Ch18(10-11)</vt:lpstr>
      <vt:lpstr>Ch18(12)</vt:lpstr>
      <vt:lpstr>Ch18(13)</vt:lpstr>
      <vt:lpstr>Ch18(14)</vt:lpstr>
      <vt:lpstr>Ch18(15)</vt:lpstr>
      <vt:lpstr>Ch18(16)</vt:lpstr>
      <vt:lpstr>Ch18(17)</vt:lpstr>
      <vt:lpstr>Ch18(18)</vt:lpstr>
      <vt:lpstr>Ch18(19)</vt:lpstr>
      <vt:lpstr>Ch17(44old)</vt:lpstr>
      <vt:lpstr>Ch18(20)</vt:lpstr>
      <vt:lpstr>Ch18(21)</vt:lpstr>
      <vt:lpstr>Ch18(23-24)</vt:lpstr>
      <vt:lpstr>Ch18(25)</vt:lpstr>
      <vt:lpstr>Ch18(26)</vt:lpstr>
      <vt:lpstr>Ch18(27)</vt:lpstr>
      <vt:lpstr>Ch18(28)</vt:lpstr>
      <vt:lpstr>Ch18(29)</vt:lpstr>
      <vt:lpstr>Ch17(52Old)</vt:lpstr>
      <vt:lpstr>PictureMap</vt:lpstr>
      <vt:lpstr>Ch18(30-62)</vt:lpstr>
      <vt:lpstr>Ch18(30-62an)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Girvin, Michael</cp:lastModifiedBy>
  <dcterms:created xsi:type="dcterms:W3CDTF">2021-02-05T18:52:04Z</dcterms:created>
  <dcterms:modified xsi:type="dcterms:W3CDTF">2022-02-27T18:59:43Z</dcterms:modified>
</cp:coreProperties>
</file>